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defaultThemeVersion="166925"/>
  <mc:AlternateContent xmlns:mc="http://schemas.openxmlformats.org/markup-compatibility/2006">
    <mc:Choice Requires="x15">
      <x15ac:absPath xmlns:x15ac="http://schemas.microsoft.com/office/spreadsheetml/2010/11/ac" url="G:\Mi unidad\Importante\DICTADO\PUCP\Fincorp 2_Pedro Villegas\FINCORP 2021-2\Prácticas\PD1\"/>
    </mc:Choice>
  </mc:AlternateContent>
  <xr:revisionPtr revIDLastSave="0" documentId="13_ncr:1_{E9832D15-5997-4B20-88EE-7194374E309E}" xr6:coauthVersionLast="47" xr6:coauthVersionMax="47" xr10:uidLastSave="{00000000-0000-0000-0000-000000000000}"/>
  <bookViews>
    <workbookView xWindow="-108" yWindow="-108" windowWidth="23256" windowHeight="12576" tabRatio="941" activeTab="1" xr2:uid="{00000000-000D-0000-FFFF-FFFF00000000}"/>
  </bookViews>
  <sheets>
    <sheet name="Resumen" sheetId="1" r:id="rId1"/>
    <sheet name="EEFF hist" sheetId="5" r:id="rId2"/>
    <sheet name="EEFF trimestrales" sheetId="4" r:id="rId3"/>
    <sheet name="Supuestos" sheetId="14" r:id="rId4"/>
    <sheet name="EEFF proyect" sheetId="9" r:id="rId5"/>
    <sheet name="WACC" sheetId="10" r:id="rId6"/>
    <sheet name="Escenarios" sheetId="7" r:id="rId7"/>
    <sheet name="Múltiplos" sheetId="19" r:id="rId8"/>
    <sheet name="Valorización" sheetId="8" r:id="rId9"/>
    <sheet name="Anexos &gt;&gt;" sheetId="29" r:id="rId10"/>
    <sheet name="Comparables" sheetId="16" r:id="rId11"/>
    <sheet name="Mercado peruano" sheetId="17" r:id="rId12"/>
    <sheet name="Ex D&amp;A" sheetId="15" r:id="rId13"/>
    <sheet name="Datos Macro" sheetId="13" r:id="rId14"/>
    <sheet name="Riesgo Pais Perú" sheetId="28" r:id="rId15"/>
    <sheet name="Industry Averages" sheetId="27" r:id="rId16"/>
    <sheet name="DatosCAPM" sheetId="12" r:id="rId17"/>
    <sheet name="ABI.BR" sheetId="21" r:id="rId18"/>
    <sheet name="HEIA.AS" sheetId="22" r:id="rId19"/>
    <sheet name="CARL-B.CO" sheetId="23" r:id="rId20"/>
    <sheet name="BACKUSI1 12M" sheetId="26" r:id="rId21"/>
  </sheets>
  <externalReferences>
    <externalReference r:id="rId22"/>
    <externalReference r:id="rId23"/>
    <externalReference r:id="rId24"/>
  </externalReferences>
  <definedNames>
    <definedName name="_xlnm._FilterDatabase" localSheetId="20" hidden="1">'BACKUSI1 12M'!#REF!</definedName>
    <definedName name="Escenario" localSheetId="20">[1]Escenarios!$A$3:$A$7</definedName>
    <definedName name="Escenario">Escenarios!$A$3:$A$7</definedName>
    <definedName name="Escenarios" localSheetId="20">[1]Escenarios!$A$2:$U$7</definedName>
    <definedName name="Escenarios">Escenarios!$A$2:$O$7</definedName>
    <definedName name="g" localSheetId="3">Supuestos!$J$16</definedName>
    <definedName name="inf_eeuu" localSheetId="20">#REF!</definedName>
    <definedName name="inf_eeuu" localSheetId="13">#REF!</definedName>
    <definedName name="inf_eeuu" localSheetId="3">#REF!</definedName>
    <definedName name="inf_eeuu">#REF!</definedName>
    <definedName name="inf_peru" localSheetId="20">#REF!</definedName>
    <definedName name="inf_peru" localSheetId="13">#REF!</definedName>
    <definedName name="inf_peru" localSheetId="3">#REF!</definedName>
    <definedName name="inf_peru">#REF!</definedName>
    <definedName name="Partes" localSheetId="20">[1]Escenarios!$A$2:$U$2</definedName>
    <definedName name="Partes">Escenarios!$A$2:$O$2</definedName>
    <definedName name="_xlnm.Print_Titles" localSheetId="15">'Industry Averages'!$10:$10</definedName>
    <definedName name="wacc" localSheetId="3">Supuestos!$J$15</definedName>
    <definedName name="wacc">[2]Supuestos!$G$17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15" i="5" l="1"/>
  <c r="I214" i="5"/>
  <c r="O19" i="5"/>
  <c r="J161" i="5"/>
  <c r="J159" i="5"/>
  <c r="P14" i="8"/>
  <c r="I5" i="8"/>
  <c r="I4" i="8"/>
  <c r="C19" i="10"/>
  <c r="C231" i="5"/>
  <c r="C229" i="5"/>
  <c r="L49" i="14" l="1"/>
  <c r="I36" i="8" l="1"/>
  <c r="P58" i="14" l="1"/>
  <c r="P30" i="8" l="1"/>
  <c r="O30" i="8" s="1"/>
  <c r="R30" i="8"/>
  <c r="S30" i="8" s="1"/>
  <c r="B5363" i="28"/>
  <c r="F11" i="10" s="1"/>
  <c r="AC20" i="4" l="1"/>
  <c r="B4" i="7" l="1"/>
  <c r="B3" i="7" s="1"/>
  <c r="B6" i="7"/>
  <c r="B7" i="7" s="1"/>
  <c r="P6" i="7"/>
  <c r="P7" i="7" s="1"/>
  <c r="P4" i="7"/>
  <c r="P3" i="7" s="1"/>
  <c r="C4" i="7"/>
  <c r="C3" i="7" s="1"/>
  <c r="M7" i="14" l="1"/>
  <c r="N7" i="14" s="1"/>
  <c r="O7" i="14" s="1"/>
  <c r="P7" i="14" s="1"/>
  <c r="M8" i="14"/>
  <c r="J6" i="14"/>
  <c r="K97" i="5"/>
  <c r="C9" i="10" l="1"/>
  <c r="C6" i="9" l="1"/>
  <c r="C90" i="5" l="1"/>
  <c r="G43" i="9" l="1"/>
  <c r="H43" i="9"/>
  <c r="I43" i="9"/>
  <c r="C43" i="9"/>
  <c r="D43" i="9"/>
  <c r="E43" i="9"/>
  <c r="F43" i="9"/>
  <c r="G231" i="5"/>
  <c r="H5" i="7" s="1"/>
  <c r="H231" i="5"/>
  <c r="I231" i="5"/>
  <c r="I3" i="9" l="1"/>
  <c r="D3" i="9"/>
  <c r="E3" i="9"/>
  <c r="F3" i="9"/>
  <c r="G3" i="9"/>
  <c r="H3" i="9"/>
  <c r="H2" i="9" l="1"/>
  <c r="H26" i="10" l="1"/>
  <c r="I26" i="10" s="1"/>
  <c r="K26" i="10" s="1"/>
  <c r="H27" i="10"/>
  <c r="I27" i="10" s="1"/>
  <c r="K27" i="10" s="1"/>
  <c r="H28" i="10"/>
  <c r="I28" i="10" s="1"/>
  <c r="K28" i="10" s="1"/>
  <c r="H25" i="10"/>
  <c r="I25" i="10" s="1"/>
  <c r="K29" i="10" l="1"/>
  <c r="K25" i="10"/>
  <c r="J9" i="14"/>
  <c r="J64" i="14" l="1"/>
  <c r="J65" i="14"/>
  <c r="J16" i="8"/>
  <c r="F195" i="26" l="1"/>
  <c r="G195" i="26"/>
  <c r="H195" i="26"/>
  <c r="F196" i="26"/>
  <c r="G196" i="26"/>
  <c r="H196" i="26"/>
  <c r="F197" i="26"/>
  <c r="G197" i="26"/>
  <c r="H197" i="26"/>
  <c r="F198" i="26"/>
  <c r="G198" i="26"/>
  <c r="H198" i="26"/>
  <c r="F199" i="26"/>
  <c r="G199" i="26"/>
  <c r="H199" i="26"/>
  <c r="F200" i="26"/>
  <c r="G200" i="26"/>
  <c r="H200" i="26"/>
  <c r="F201" i="26"/>
  <c r="G201" i="26"/>
  <c r="H201" i="26"/>
  <c r="F202" i="26"/>
  <c r="G202" i="26"/>
  <c r="H202" i="26"/>
  <c r="F203" i="26"/>
  <c r="G203" i="26"/>
  <c r="H203" i="26"/>
  <c r="F204" i="26"/>
  <c r="G204" i="26"/>
  <c r="H204" i="26"/>
  <c r="F205" i="26"/>
  <c r="G205" i="26"/>
  <c r="H205" i="26"/>
  <c r="F206" i="26"/>
  <c r="G206" i="26"/>
  <c r="H206" i="26"/>
  <c r="F207" i="26"/>
  <c r="G207" i="26"/>
  <c r="H207" i="26"/>
  <c r="F208" i="26"/>
  <c r="G208" i="26"/>
  <c r="H208" i="26"/>
  <c r="F209" i="26"/>
  <c r="G209" i="26"/>
  <c r="H209" i="26"/>
  <c r="F210" i="26"/>
  <c r="G210" i="26"/>
  <c r="H210" i="26"/>
  <c r="F211" i="26"/>
  <c r="G211" i="26"/>
  <c r="H211" i="26"/>
  <c r="F212" i="26"/>
  <c r="G212" i="26"/>
  <c r="H212" i="26"/>
  <c r="F213" i="26"/>
  <c r="G213" i="26"/>
  <c r="H213" i="26"/>
  <c r="F214" i="26"/>
  <c r="G214" i="26"/>
  <c r="H214" i="26"/>
  <c r="F215" i="26"/>
  <c r="G215" i="26"/>
  <c r="H215" i="26"/>
  <c r="F216" i="26"/>
  <c r="G216" i="26"/>
  <c r="H216" i="26"/>
  <c r="F217" i="26"/>
  <c r="G217" i="26"/>
  <c r="H217" i="26"/>
  <c r="F218" i="26"/>
  <c r="G218" i="26"/>
  <c r="H218" i="26"/>
  <c r="F219" i="26"/>
  <c r="G219" i="26"/>
  <c r="H219" i="26"/>
  <c r="F220" i="26"/>
  <c r="G220" i="26"/>
  <c r="H220" i="26"/>
  <c r="F221" i="26"/>
  <c r="G221" i="26"/>
  <c r="H221" i="26"/>
  <c r="F222" i="26"/>
  <c r="G222" i="26"/>
  <c r="H222" i="26"/>
  <c r="F223" i="26"/>
  <c r="G223" i="26"/>
  <c r="H223" i="26"/>
  <c r="F224" i="26"/>
  <c r="G224" i="26"/>
  <c r="H224" i="26"/>
  <c r="F225" i="26"/>
  <c r="G225" i="26"/>
  <c r="H225" i="26"/>
  <c r="F226" i="26"/>
  <c r="G226" i="26"/>
  <c r="H226" i="26"/>
  <c r="F227" i="26"/>
  <c r="G227" i="26"/>
  <c r="H227" i="26"/>
  <c r="F228" i="26"/>
  <c r="G228" i="26"/>
  <c r="H228" i="26"/>
  <c r="F229" i="26"/>
  <c r="G229" i="26"/>
  <c r="H229" i="26"/>
  <c r="F230" i="26"/>
  <c r="G230" i="26"/>
  <c r="H230" i="26"/>
  <c r="F231" i="26"/>
  <c r="G231" i="26"/>
  <c r="H231" i="26"/>
  <c r="H4" i="26"/>
  <c r="H5" i="26"/>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3" i="26"/>
  <c r="C5363" i="28" l="1"/>
  <c r="F10" i="10"/>
  <c r="C17" i="10" s="1"/>
  <c r="F16" i="10"/>
  <c r="O106" i="27"/>
  <c r="O105" i="27"/>
  <c r="O104" i="27"/>
  <c r="O103" i="27"/>
  <c r="O102" i="27"/>
  <c r="O101" i="27"/>
  <c r="O100" i="27"/>
  <c r="O99" i="27"/>
  <c r="O98" i="27"/>
  <c r="O97" i="27"/>
  <c r="O96" i="27"/>
  <c r="O95" i="27"/>
  <c r="O94" i="27"/>
  <c r="O93" i="27"/>
  <c r="O92" i="27"/>
  <c r="O91" i="27"/>
  <c r="O90" i="27"/>
  <c r="O89" i="27"/>
  <c r="O88" i="27"/>
  <c r="O87" i="27"/>
  <c r="O86" i="27"/>
  <c r="O85" i="27"/>
  <c r="O84" i="27"/>
  <c r="O83" i="27"/>
  <c r="O82" i="27"/>
  <c r="O81" i="27"/>
  <c r="O80" i="27"/>
  <c r="O79" i="27"/>
  <c r="O78" i="27"/>
  <c r="O77" i="27"/>
  <c r="O76" i="27"/>
  <c r="O75" i="27"/>
  <c r="O74" i="27"/>
  <c r="O73" i="27"/>
  <c r="O72" i="27"/>
  <c r="O71" i="27"/>
  <c r="O70" i="27"/>
  <c r="O69" i="27"/>
  <c r="O68" i="27"/>
  <c r="O67" i="27"/>
  <c r="O66" i="27"/>
  <c r="O65" i="27"/>
  <c r="O64" i="27"/>
  <c r="O63" i="27"/>
  <c r="O62" i="27"/>
  <c r="O61" i="27"/>
  <c r="O60" i="27"/>
  <c r="O59" i="27"/>
  <c r="O58" i="27"/>
  <c r="O57" i="27"/>
  <c r="O56" i="27"/>
  <c r="O55" i="27"/>
  <c r="O54" i="27"/>
  <c r="O53" i="27"/>
  <c r="O52" i="27"/>
  <c r="O51" i="27"/>
  <c r="O50" i="27"/>
  <c r="O49" i="27"/>
  <c r="O48" i="27"/>
  <c r="O47" i="27"/>
  <c r="O46" i="27"/>
  <c r="O45" i="27"/>
  <c r="O44" i="27"/>
  <c r="O43" i="27"/>
  <c r="O42" i="27"/>
  <c r="O41" i="27"/>
  <c r="O40" i="27"/>
  <c r="O39" i="27"/>
  <c r="O38" i="27"/>
  <c r="O37" i="27"/>
  <c r="O36" i="27"/>
  <c r="O35" i="27"/>
  <c r="O34" i="27"/>
  <c r="O33" i="27"/>
  <c r="O32" i="27"/>
  <c r="O31" i="27"/>
  <c r="O30" i="27"/>
  <c r="O29" i="27"/>
  <c r="O28" i="27"/>
  <c r="O27" i="27"/>
  <c r="O26" i="27"/>
  <c r="O25" i="27"/>
  <c r="O24" i="27"/>
  <c r="O23" i="27"/>
  <c r="O22" i="27"/>
  <c r="O21" i="27"/>
  <c r="O20" i="27"/>
  <c r="O19" i="27"/>
  <c r="O18" i="27"/>
  <c r="O17" i="27"/>
  <c r="O16" i="27"/>
  <c r="O15" i="27"/>
  <c r="O14" i="27"/>
  <c r="O13" i="27"/>
  <c r="O12" i="27"/>
  <c r="O11" i="27"/>
  <c r="I29" i="8" l="1"/>
  <c r="F9" i="14" l="1"/>
  <c r="J10" i="14" s="1"/>
  <c r="M6" i="13"/>
  <c r="K5" i="13" s="1"/>
  <c r="C92" i="10"/>
  <c r="C91" i="10"/>
  <c r="C90" i="10"/>
  <c r="C89" i="10"/>
  <c r="C88" i="10"/>
  <c r="C87" i="10"/>
  <c r="C86" i="10"/>
  <c r="C85" i="10"/>
  <c r="G81" i="10"/>
  <c r="C84" i="10" l="1"/>
  <c r="C93" i="10" s="1"/>
  <c r="D90" i="10" s="1"/>
  <c r="F90" i="10" s="1"/>
  <c r="I30" i="8"/>
  <c r="H74" i="10"/>
  <c r="I74" i="10" s="1"/>
  <c r="H80" i="10"/>
  <c r="I80" i="10" s="1"/>
  <c r="H79" i="10"/>
  <c r="I79" i="10" s="1"/>
  <c r="H78" i="10"/>
  <c r="I78" i="10" s="1"/>
  <c r="H77" i="10"/>
  <c r="I77" i="10" s="1"/>
  <c r="H76" i="10"/>
  <c r="I76" i="10" s="1"/>
  <c r="H75" i="10"/>
  <c r="I75" i="10" s="1"/>
  <c r="I83" i="5"/>
  <c r="C7" i="13"/>
  <c r="H81" i="10" l="1"/>
  <c r="D92" i="10"/>
  <c r="F92" i="10" s="1"/>
  <c r="I81" i="10"/>
  <c r="E84" i="10" s="1"/>
  <c r="D91" i="10"/>
  <c r="F91" i="10" s="1"/>
  <c r="D85" i="10"/>
  <c r="F85" i="10" s="1"/>
  <c r="D86" i="10"/>
  <c r="F86" i="10" s="1"/>
  <c r="D88" i="10"/>
  <c r="F88" i="10" s="1"/>
  <c r="D87" i="10"/>
  <c r="F87" i="10" s="1"/>
  <c r="D84" i="10"/>
  <c r="D89" i="10"/>
  <c r="F89" i="10" s="1"/>
  <c r="AP22" i="4"/>
  <c r="AP23" i="4"/>
  <c r="AP24" i="4"/>
  <c r="AP25" i="4"/>
  <c r="AP26" i="4"/>
  <c r="AP27" i="4"/>
  <c r="AP28" i="4"/>
  <c r="AP31" i="4"/>
  <c r="AP32" i="4"/>
  <c r="AP33" i="4"/>
  <c r="AP34" i="4"/>
  <c r="AP35" i="4"/>
  <c r="AP36" i="4"/>
  <c r="AP41" i="4"/>
  <c r="AP42" i="4"/>
  <c r="AP43" i="4"/>
  <c r="AP44" i="4"/>
  <c r="AP45" i="4"/>
  <c r="AP46" i="4"/>
  <c r="AP47" i="4"/>
  <c r="AP48" i="4"/>
  <c r="AP51" i="4"/>
  <c r="AP52" i="4"/>
  <c r="AP53" i="4"/>
  <c r="AP54" i="4"/>
  <c r="AP55" i="4"/>
  <c r="AP56" i="4"/>
  <c r="AP61" i="4"/>
  <c r="AP62" i="4"/>
  <c r="AP63" i="4"/>
  <c r="AP64" i="4"/>
  <c r="AP65" i="4"/>
  <c r="AP66" i="4"/>
  <c r="AP67" i="4"/>
  <c r="AP68" i="4"/>
  <c r="AP4" i="4"/>
  <c r="AP5" i="4"/>
  <c r="AP7" i="4"/>
  <c r="AP8" i="4"/>
  <c r="AP9" i="4"/>
  <c r="AP10" i="4"/>
  <c r="AP11" i="4"/>
  <c r="AP13" i="4"/>
  <c r="AP14" i="4"/>
  <c r="AP15" i="4"/>
  <c r="AP16" i="4"/>
  <c r="AP18" i="4"/>
  <c r="AC4" i="4"/>
  <c r="AC5" i="4"/>
  <c r="AC7" i="4"/>
  <c r="AC8" i="4"/>
  <c r="AC9" i="4"/>
  <c r="AC10" i="4"/>
  <c r="AC11" i="4"/>
  <c r="AC13" i="4"/>
  <c r="AC14" i="4"/>
  <c r="AC15" i="4"/>
  <c r="AC16" i="4"/>
  <c r="AC18" i="4"/>
  <c r="O69" i="4"/>
  <c r="O57" i="4"/>
  <c r="O49" i="4"/>
  <c r="O37" i="4"/>
  <c r="O29" i="4"/>
  <c r="O6" i="4"/>
  <c r="O12" i="4" s="1"/>
  <c r="O17" i="4" s="1"/>
  <c r="O19" i="4" s="1"/>
  <c r="AC19" i="4" s="1"/>
  <c r="O39" i="4" l="1"/>
  <c r="AC39" i="4" s="1"/>
  <c r="C5" i="10"/>
  <c r="O59" i="4"/>
  <c r="C94" i="10" s="1"/>
  <c r="C95" i="10" s="1"/>
  <c r="AC12" i="4"/>
  <c r="F84" i="10"/>
  <c r="F93" i="10" s="1"/>
  <c r="D93" i="10"/>
  <c r="AC17" i="4"/>
  <c r="AC36" i="4"/>
  <c r="AC6" i="4"/>
  <c r="AC34" i="4"/>
  <c r="AC24" i="4" l="1"/>
  <c r="AC33" i="4"/>
  <c r="AC22" i="4"/>
  <c r="AC25" i="4"/>
  <c r="AC37" i="4"/>
  <c r="AC35" i="4"/>
  <c r="AC23" i="4"/>
  <c r="AC29" i="4"/>
  <c r="AC28" i="4"/>
  <c r="AC31" i="4"/>
  <c r="AC26" i="4"/>
  <c r="AC32" i="4"/>
  <c r="AC27" i="4"/>
  <c r="O71" i="4"/>
  <c r="AC44" i="4" s="1"/>
  <c r="AC67" i="4"/>
  <c r="O73" i="4"/>
  <c r="I229" i="5"/>
  <c r="AC48" i="4" l="1"/>
  <c r="AC51" i="4"/>
  <c r="AC69" i="4"/>
  <c r="AC71" i="4"/>
  <c r="AC59" i="4"/>
  <c r="AC62" i="4"/>
  <c r="AC49" i="4"/>
  <c r="AC68" i="4"/>
  <c r="AC65" i="4"/>
  <c r="AC53" i="4"/>
  <c r="AC46" i="4"/>
  <c r="AC42" i="4"/>
  <c r="AC43" i="4"/>
  <c r="AC57" i="4"/>
  <c r="AC56" i="4"/>
  <c r="AC63" i="4"/>
  <c r="AC41" i="4"/>
  <c r="AC45" i="4"/>
  <c r="AC47" i="4"/>
  <c r="AC52" i="4"/>
  <c r="AC55" i="4"/>
  <c r="AC66" i="4"/>
  <c r="AC61" i="4"/>
  <c r="AC64" i="4"/>
  <c r="AC54" i="4"/>
  <c r="E78" i="12"/>
  <c r="F78" i="12"/>
  <c r="G78" i="12"/>
  <c r="I159" i="5"/>
  <c r="I161" i="5"/>
  <c r="K27" i="5"/>
  <c r="E50" i="9" l="1"/>
  <c r="F50" i="9"/>
  <c r="G50" i="9"/>
  <c r="H50" i="9"/>
  <c r="I50" i="9"/>
  <c r="D50" i="9"/>
  <c r="I173" i="5" l="1"/>
  <c r="I22" i="9" l="1"/>
  <c r="K98" i="5"/>
  <c r="K99" i="5"/>
  <c r="K100" i="5"/>
  <c r="K101" i="5"/>
  <c r="K78" i="5"/>
  <c r="K72" i="5"/>
  <c r="K111" i="5"/>
  <c r="J21" i="14"/>
  <c r="J20" i="14"/>
  <c r="J18" i="14"/>
  <c r="I21" i="9" l="1"/>
  <c r="I20" i="9"/>
  <c r="I23" i="9"/>
  <c r="P6" i="10"/>
  <c r="E77" i="12"/>
  <c r="F77" i="12"/>
  <c r="G77" i="12"/>
  <c r="I24" i="9" l="1"/>
  <c r="I11" i="8"/>
  <c r="P11" i="10"/>
  <c r="F25" i="19" s="1"/>
  <c r="P13" i="10"/>
  <c r="P12" i="10"/>
  <c r="C6" i="7"/>
  <c r="C7" i="7" s="1"/>
  <c r="L5" i="13"/>
  <c r="I71" i="5" l="1"/>
  <c r="I97" i="5" s="1"/>
  <c r="F30" i="14" s="1"/>
  <c r="M6" i="14" l="1"/>
  <c r="N6" i="14" s="1"/>
  <c r="O6" i="14" s="1"/>
  <c r="P6" i="14" s="1"/>
  <c r="D42" i="9"/>
  <c r="E42" i="9"/>
  <c r="F42" i="9"/>
  <c r="G42" i="9"/>
  <c r="H42" i="9"/>
  <c r="I42" i="9"/>
  <c r="C42" i="9"/>
  <c r="D41" i="9"/>
  <c r="E41" i="9"/>
  <c r="F41" i="9"/>
  <c r="G41" i="9"/>
  <c r="H41" i="9"/>
  <c r="I41" i="9"/>
  <c r="C41" i="9"/>
  <c r="I6" i="9"/>
  <c r="H6" i="9"/>
  <c r="G6" i="9"/>
  <c r="F6" i="9"/>
  <c r="E6" i="9"/>
  <c r="D6" i="9"/>
  <c r="D228" i="5"/>
  <c r="H8" i="15"/>
  <c r="D8" i="15"/>
  <c r="E8" i="15"/>
  <c r="F8" i="15"/>
  <c r="G8" i="15"/>
  <c r="C8" i="15"/>
  <c r="H5" i="15"/>
  <c r="G5" i="15"/>
  <c r="F5" i="15"/>
  <c r="E5" i="15"/>
  <c r="D5" i="15"/>
  <c r="C5" i="15"/>
  <c r="D4" i="15"/>
  <c r="D24" i="15" s="1"/>
  <c r="E4" i="15"/>
  <c r="E24" i="15" s="1"/>
  <c r="F4" i="15"/>
  <c r="F24" i="15" s="1"/>
  <c r="G4" i="15"/>
  <c r="G24" i="15" s="1"/>
  <c r="H4" i="15"/>
  <c r="H24" i="15" s="1"/>
  <c r="C4" i="15"/>
  <c r="C24" i="15" s="1"/>
  <c r="D3" i="15"/>
  <c r="E3" i="15"/>
  <c r="F3" i="15"/>
  <c r="G3" i="15"/>
  <c r="H3" i="15"/>
  <c r="C3" i="15"/>
  <c r="I16" i="15"/>
  <c r="H16" i="15"/>
  <c r="G16" i="15"/>
  <c r="F16" i="15"/>
  <c r="E16" i="15"/>
  <c r="D16" i="15"/>
  <c r="C16" i="15"/>
  <c r="H9" i="15"/>
  <c r="G9" i="15"/>
  <c r="F9" i="15"/>
  <c r="E9" i="15"/>
  <c r="D9" i="15"/>
  <c r="C9" i="15"/>
  <c r="I2" i="15"/>
  <c r="H2" i="15"/>
  <c r="G2" i="15"/>
  <c r="F2" i="15"/>
  <c r="E2" i="15"/>
  <c r="D2" i="15"/>
  <c r="C2" i="15"/>
  <c r="J194" i="14"/>
  <c r="K194" i="14" s="1"/>
  <c r="L194" i="14" s="1"/>
  <c r="M194" i="14" s="1"/>
  <c r="N194" i="14" s="1"/>
  <c r="O194" i="14" s="1"/>
  <c r="J193" i="14"/>
  <c r="K193" i="14" s="1"/>
  <c r="L193" i="14" s="1"/>
  <c r="M193" i="14" s="1"/>
  <c r="N193" i="14" s="1"/>
  <c r="O193" i="14" s="1"/>
  <c r="J192" i="14"/>
  <c r="K192" i="14" s="1"/>
  <c r="L192" i="14" s="1"/>
  <c r="M192" i="14" s="1"/>
  <c r="N192" i="14" s="1"/>
  <c r="O192" i="14" s="1"/>
  <c r="K11" i="14"/>
  <c r="L11" i="14" s="1"/>
  <c r="M11" i="14" s="1"/>
  <c r="N11" i="14" s="1"/>
  <c r="O11" i="14" s="1"/>
  <c r="P11" i="14" s="1"/>
  <c r="L9" i="14"/>
  <c r="K6" i="14"/>
  <c r="K64" i="14" s="1"/>
  <c r="L64" i="14" s="1"/>
  <c r="M64" i="14" s="1"/>
  <c r="N64" i="14" s="1"/>
  <c r="O64" i="14" s="1"/>
  <c r="P64" i="14" s="1"/>
  <c r="K1" i="14"/>
  <c r="L1" i="14" s="1"/>
  <c r="M1" i="14" s="1"/>
  <c r="N1" i="14" s="1"/>
  <c r="O1" i="14" s="1"/>
  <c r="P1" i="14" s="1"/>
  <c r="H13" i="15" l="1"/>
  <c r="H14" i="15"/>
  <c r="D13" i="15"/>
  <c r="C13" i="15"/>
  <c r="G13" i="15"/>
  <c r="M5" i="7" s="1"/>
  <c r="F13" i="15"/>
  <c r="E13" i="15"/>
  <c r="F14" i="15"/>
  <c r="D10" i="15"/>
  <c r="D12" i="15" s="1"/>
  <c r="G14" i="15"/>
  <c r="H10" i="15"/>
  <c r="H12" i="15" s="1"/>
  <c r="C14" i="15"/>
  <c r="D14" i="15"/>
  <c r="E14" i="15"/>
  <c r="C10" i="15"/>
  <c r="C12" i="15" s="1"/>
  <c r="G10" i="15"/>
  <c r="G12" i="15" s="1"/>
  <c r="F10" i="15"/>
  <c r="F12" i="15" s="1"/>
  <c r="E10" i="15"/>
  <c r="E12" i="15" s="1"/>
  <c r="C44" i="9"/>
  <c r="C25" i="15"/>
  <c r="E25" i="15"/>
  <c r="H25" i="15"/>
  <c r="D25" i="15"/>
  <c r="F25" i="15"/>
  <c r="G25" i="15"/>
  <c r="J49" i="14"/>
  <c r="J50" i="14"/>
  <c r="C12" i="9"/>
  <c r="C47" i="9"/>
  <c r="E12" i="9"/>
  <c r="E47" i="9"/>
  <c r="G12" i="9"/>
  <c r="G47" i="9"/>
  <c r="I12" i="9"/>
  <c r="I8" i="8" s="1"/>
  <c r="I47" i="9"/>
  <c r="D12" i="9"/>
  <c r="D47" i="9"/>
  <c r="F12" i="9"/>
  <c r="F47" i="9"/>
  <c r="H12" i="9"/>
  <c r="H47" i="9"/>
  <c r="J66" i="14"/>
  <c r="J68" i="14"/>
  <c r="K68" i="14" s="1"/>
  <c r="L68" i="14" s="1"/>
  <c r="M68" i="14" s="1"/>
  <c r="N68" i="14" s="1"/>
  <c r="O68" i="14" s="1"/>
  <c r="P68" i="14" s="1"/>
  <c r="K65" i="14"/>
  <c r="L65" i="14" s="1"/>
  <c r="M65" i="14" s="1"/>
  <c r="N65" i="14" s="1"/>
  <c r="O65" i="14" s="1"/>
  <c r="P65" i="14" s="1"/>
  <c r="J67" i="14"/>
  <c r="K67" i="14" s="1"/>
  <c r="L67" i="14" s="1"/>
  <c r="M67" i="14" s="1"/>
  <c r="N67" i="14" s="1"/>
  <c r="O67" i="14" s="1"/>
  <c r="P67" i="14" s="1"/>
  <c r="M9" i="14"/>
  <c r="K10" i="14"/>
  <c r="E5" i="7" l="1"/>
  <c r="O5" i="7"/>
  <c r="K66" i="14"/>
  <c r="L66" i="14" s="1"/>
  <c r="M66" i="14" s="1"/>
  <c r="N66" i="14" s="1"/>
  <c r="O66" i="14" s="1"/>
  <c r="P66" i="14" s="1"/>
  <c r="J69" i="14"/>
  <c r="J5" i="15" s="1"/>
  <c r="H16" i="9"/>
  <c r="H18" i="9" s="1"/>
  <c r="H49" i="9" s="1"/>
  <c r="F16" i="9"/>
  <c r="F18" i="9" s="1"/>
  <c r="F49" i="9" s="1"/>
  <c r="D16" i="9"/>
  <c r="D18" i="9" s="1"/>
  <c r="D49" i="9" s="1"/>
  <c r="I16" i="9"/>
  <c r="I18" i="9" s="1"/>
  <c r="I49" i="9" s="1"/>
  <c r="G16" i="9"/>
  <c r="G18" i="9" s="1"/>
  <c r="G49" i="9" s="1"/>
  <c r="E16" i="9"/>
  <c r="E18" i="9" s="1"/>
  <c r="E49" i="9" s="1"/>
  <c r="C16" i="9"/>
  <c r="K49" i="14"/>
  <c r="K50" i="14"/>
  <c r="N9" i="14"/>
  <c r="C18" i="9" l="1"/>
  <c r="C49" i="9" s="1"/>
  <c r="C34" i="9"/>
  <c r="O9" i="14"/>
  <c r="L50" i="14"/>
  <c r="M50" i="14" l="1"/>
  <c r="M49" i="14"/>
  <c r="P9" i="14"/>
  <c r="N50" i="14" l="1"/>
  <c r="N49" i="14"/>
  <c r="O49" i="14" l="1"/>
  <c r="O50" i="14"/>
  <c r="P49" i="14" l="1"/>
  <c r="P50" i="14"/>
  <c r="G76" i="12" l="1"/>
  <c r="F76" i="12"/>
  <c r="E76" i="12"/>
  <c r="G75" i="12"/>
  <c r="F75" i="12"/>
  <c r="E75" i="12"/>
  <c r="G74" i="12"/>
  <c r="F74" i="12"/>
  <c r="E74" i="12"/>
  <c r="G73" i="12"/>
  <c r="F73" i="12"/>
  <c r="E73" i="12"/>
  <c r="G72" i="12"/>
  <c r="F72" i="12"/>
  <c r="E72" i="12"/>
  <c r="G71" i="12"/>
  <c r="F71" i="12"/>
  <c r="E71" i="12"/>
  <c r="G70" i="12"/>
  <c r="F70" i="12"/>
  <c r="E70" i="12"/>
  <c r="G69" i="12"/>
  <c r="F69" i="12"/>
  <c r="E69" i="12"/>
  <c r="G68" i="12"/>
  <c r="F68" i="12"/>
  <c r="E68" i="12"/>
  <c r="G67" i="12"/>
  <c r="F67" i="12"/>
  <c r="E67" i="12"/>
  <c r="G66" i="12"/>
  <c r="F66" i="12"/>
  <c r="E66" i="12"/>
  <c r="G65" i="12"/>
  <c r="F65" i="12"/>
  <c r="E65" i="12"/>
  <c r="G64" i="12"/>
  <c r="F64" i="12"/>
  <c r="E64" i="12"/>
  <c r="G63" i="12"/>
  <c r="F63" i="12"/>
  <c r="E63" i="12"/>
  <c r="G62" i="12"/>
  <c r="F62" i="12"/>
  <c r="E62" i="12"/>
  <c r="G61" i="12"/>
  <c r="F61" i="12"/>
  <c r="E61" i="12"/>
  <c r="G60" i="12"/>
  <c r="F60" i="12"/>
  <c r="E60" i="12"/>
  <c r="G59" i="12"/>
  <c r="F59" i="12"/>
  <c r="E59" i="12"/>
  <c r="G58" i="12"/>
  <c r="F58" i="12"/>
  <c r="E58" i="12"/>
  <c r="G57" i="12"/>
  <c r="F57" i="12"/>
  <c r="E57" i="12"/>
  <c r="G56" i="12"/>
  <c r="F56" i="12"/>
  <c r="E56" i="12"/>
  <c r="G55" i="12"/>
  <c r="F55" i="12"/>
  <c r="E55" i="12"/>
  <c r="G54" i="12"/>
  <c r="F54" i="12"/>
  <c r="E54" i="12"/>
  <c r="G53" i="12"/>
  <c r="F53" i="12"/>
  <c r="E53" i="12"/>
  <c r="G52" i="12"/>
  <c r="F52" i="12"/>
  <c r="E52" i="12"/>
  <c r="G51" i="12"/>
  <c r="F51" i="12"/>
  <c r="E51" i="12"/>
  <c r="G50" i="12"/>
  <c r="F50" i="12"/>
  <c r="E50" i="12"/>
  <c r="G49" i="12"/>
  <c r="F49" i="12"/>
  <c r="E49" i="12"/>
  <c r="G48" i="12"/>
  <c r="F48" i="12"/>
  <c r="E48" i="12"/>
  <c r="G47" i="12"/>
  <c r="F47" i="12"/>
  <c r="E47" i="12"/>
  <c r="G46" i="12"/>
  <c r="F46" i="12"/>
  <c r="E46" i="12"/>
  <c r="G45" i="12"/>
  <c r="F45" i="12"/>
  <c r="E45" i="12"/>
  <c r="G44" i="12"/>
  <c r="F44" i="12"/>
  <c r="E44" i="12"/>
  <c r="G43" i="12"/>
  <c r="F43" i="12"/>
  <c r="E43" i="12"/>
  <c r="G42" i="12"/>
  <c r="F42" i="12"/>
  <c r="E42" i="12"/>
  <c r="G41" i="12"/>
  <c r="F41" i="12"/>
  <c r="E41" i="12"/>
  <c r="G40" i="12"/>
  <c r="F40" i="12"/>
  <c r="E40" i="12"/>
  <c r="G39" i="12"/>
  <c r="F39" i="12"/>
  <c r="E39" i="12"/>
  <c r="G38" i="12"/>
  <c r="F38" i="12"/>
  <c r="E38" i="12"/>
  <c r="G37" i="12"/>
  <c r="F37" i="12"/>
  <c r="E37" i="12"/>
  <c r="G36" i="12"/>
  <c r="F36" i="12"/>
  <c r="E36" i="12"/>
  <c r="G35" i="12"/>
  <c r="F35" i="12"/>
  <c r="E35" i="12"/>
  <c r="G34" i="12"/>
  <c r="F34" i="12"/>
  <c r="E34" i="12"/>
  <c r="G33" i="12"/>
  <c r="F33" i="12"/>
  <c r="E33" i="12"/>
  <c r="G32" i="12"/>
  <c r="F32" i="12"/>
  <c r="E32" i="12"/>
  <c r="G31" i="12"/>
  <c r="F31" i="12"/>
  <c r="E31" i="12"/>
  <c r="G30" i="12"/>
  <c r="F30" i="12"/>
  <c r="E30" i="12"/>
  <c r="G29" i="12"/>
  <c r="F29" i="12"/>
  <c r="E29" i="12"/>
  <c r="G28" i="12"/>
  <c r="F28" i="12"/>
  <c r="E28" i="12"/>
  <c r="G27" i="12"/>
  <c r="F27" i="12"/>
  <c r="E27" i="12"/>
  <c r="G26" i="12"/>
  <c r="F26" i="12"/>
  <c r="E26" i="12"/>
  <c r="G25" i="12"/>
  <c r="F25" i="12"/>
  <c r="E25" i="12"/>
  <c r="G24" i="12"/>
  <c r="F24" i="12"/>
  <c r="E24" i="12"/>
  <c r="G23" i="12"/>
  <c r="F23" i="12"/>
  <c r="E23" i="12"/>
  <c r="G22" i="12"/>
  <c r="F22" i="12"/>
  <c r="E22" i="12"/>
  <c r="G21" i="12"/>
  <c r="F21" i="12"/>
  <c r="E21" i="12"/>
  <c r="G20" i="12"/>
  <c r="F20" i="12"/>
  <c r="E20" i="12"/>
  <c r="G19" i="12"/>
  <c r="F19" i="12"/>
  <c r="E19" i="12"/>
  <c r="G18" i="12"/>
  <c r="F18" i="12"/>
  <c r="E18" i="12"/>
  <c r="G17" i="12"/>
  <c r="F17" i="12"/>
  <c r="E17" i="12"/>
  <c r="G16" i="12"/>
  <c r="F16" i="12"/>
  <c r="E16" i="12"/>
  <c r="G15" i="12"/>
  <c r="F15" i="12"/>
  <c r="E15" i="12"/>
  <c r="G14" i="12"/>
  <c r="F14" i="12"/>
  <c r="E14" i="12"/>
  <c r="G13" i="12"/>
  <c r="F13" i="12"/>
  <c r="E13" i="12"/>
  <c r="G12" i="12"/>
  <c r="F12" i="12"/>
  <c r="E12" i="12"/>
  <c r="G11" i="12"/>
  <c r="F11" i="12"/>
  <c r="E11" i="12"/>
  <c r="G10" i="12"/>
  <c r="F10" i="12"/>
  <c r="E10" i="12"/>
  <c r="G9" i="12"/>
  <c r="F9" i="12"/>
  <c r="E9" i="12"/>
  <c r="G8" i="12"/>
  <c r="F8" i="12"/>
  <c r="E8" i="12"/>
  <c r="G7" i="12"/>
  <c r="F7" i="12"/>
  <c r="E7" i="12"/>
  <c r="G6" i="12"/>
  <c r="F6" i="12"/>
  <c r="E6" i="12"/>
  <c r="G5" i="12"/>
  <c r="F5" i="12"/>
  <c r="E5" i="12"/>
  <c r="G4" i="12"/>
  <c r="F4" i="12"/>
  <c r="E4" i="12"/>
  <c r="G3" i="12"/>
  <c r="F3" i="12"/>
  <c r="E3" i="12"/>
  <c r="G55" i="10"/>
  <c r="H48" i="10" s="1"/>
  <c r="I48" i="10" s="1"/>
  <c r="H44" i="9"/>
  <c r="D44" i="9"/>
  <c r="D1" i="9"/>
  <c r="E1" i="9" s="1"/>
  <c r="F1" i="9" s="1"/>
  <c r="G1" i="9" s="1"/>
  <c r="H1" i="9" s="1"/>
  <c r="I1" i="9" s="1"/>
  <c r="J1" i="9" s="1"/>
  <c r="K1" i="9" s="1"/>
  <c r="L1" i="9" s="1"/>
  <c r="M1" i="9" s="1"/>
  <c r="N1" i="9" s="1"/>
  <c r="O1" i="9" s="1"/>
  <c r="P1" i="9" s="1"/>
  <c r="B1" i="9"/>
  <c r="N34" i="8"/>
  <c r="N35" i="8" s="1"/>
  <c r="N32" i="8"/>
  <c r="N31" i="8" s="1"/>
  <c r="B1" i="8"/>
  <c r="K4" i="5"/>
  <c r="K5" i="5"/>
  <c r="K7" i="5"/>
  <c r="K8" i="5"/>
  <c r="K9" i="5"/>
  <c r="K10" i="5"/>
  <c r="K11" i="5"/>
  <c r="K13" i="5"/>
  <c r="K14" i="5"/>
  <c r="K15" i="5"/>
  <c r="K17" i="5"/>
  <c r="K21" i="5"/>
  <c r="K22" i="5"/>
  <c r="K23" i="5"/>
  <c r="K24" i="5"/>
  <c r="K25" i="5"/>
  <c r="K26" i="5"/>
  <c r="K28" i="5"/>
  <c r="K31" i="5"/>
  <c r="K32" i="5"/>
  <c r="K33" i="5"/>
  <c r="K34" i="5"/>
  <c r="K35" i="5"/>
  <c r="K40" i="5"/>
  <c r="K41" i="5"/>
  <c r="K42" i="5"/>
  <c r="K43" i="5"/>
  <c r="K44" i="5"/>
  <c r="K45" i="5"/>
  <c r="K46" i="5"/>
  <c r="K47" i="5"/>
  <c r="K50" i="5"/>
  <c r="K51" i="5"/>
  <c r="K52" i="5"/>
  <c r="K57" i="5"/>
  <c r="K58" i="5"/>
  <c r="K59" i="5"/>
  <c r="K60" i="5"/>
  <c r="K61" i="5"/>
  <c r="K62" i="5"/>
  <c r="K63" i="5"/>
  <c r="K64" i="5"/>
  <c r="K73" i="5"/>
  <c r="K74" i="5"/>
  <c r="K79" i="5"/>
  <c r="K80" i="5"/>
  <c r="K81" i="5"/>
  <c r="K82" i="5"/>
  <c r="E30" i="14"/>
  <c r="J30" i="14" s="1"/>
  <c r="E31" i="14"/>
  <c r="E32" i="14"/>
  <c r="E33" i="14"/>
  <c r="K126" i="5"/>
  <c r="K127" i="5"/>
  <c r="K128" i="5"/>
  <c r="K129" i="5"/>
  <c r="K130" i="5"/>
  <c r="K131" i="5"/>
  <c r="K132" i="5"/>
  <c r="K133" i="5"/>
  <c r="K137" i="5"/>
  <c r="K138" i="5"/>
  <c r="K139" i="5"/>
  <c r="K140" i="5"/>
  <c r="K141" i="5"/>
  <c r="K142" i="5"/>
  <c r="K143" i="5"/>
  <c r="K144" i="5"/>
  <c r="K145" i="5"/>
  <c r="K146" i="5"/>
  <c r="K150" i="5"/>
  <c r="K151" i="5"/>
  <c r="K152" i="5"/>
  <c r="K153" i="5"/>
  <c r="K154" i="5"/>
  <c r="K155" i="5"/>
  <c r="K156" i="5"/>
  <c r="K157" i="5"/>
  <c r="K158" i="5"/>
  <c r="K160" i="5"/>
  <c r="U21" i="5"/>
  <c r="V21" i="5"/>
  <c r="W21" i="5"/>
  <c r="X21" i="5"/>
  <c r="Y21" i="5"/>
  <c r="Z21" i="5"/>
  <c r="U22" i="5"/>
  <c r="V22" i="5"/>
  <c r="W22" i="5"/>
  <c r="X22" i="5"/>
  <c r="Y22" i="5"/>
  <c r="Z22" i="5"/>
  <c r="U23" i="5"/>
  <c r="V23" i="5"/>
  <c r="W23" i="5"/>
  <c r="X23" i="5"/>
  <c r="Y23" i="5"/>
  <c r="Z23" i="5"/>
  <c r="U24" i="5"/>
  <c r="V24" i="5"/>
  <c r="W24" i="5"/>
  <c r="X24" i="5"/>
  <c r="Y24" i="5"/>
  <c r="Z24" i="5"/>
  <c r="U25" i="5"/>
  <c r="V25" i="5"/>
  <c r="W25" i="5"/>
  <c r="X25" i="5"/>
  <c r="Y25" i="5"/>
  <c r="Z25" i="5"/>
  <c r="U26" i="5"/>
  <c r="V26" i="5"/>
  <c r="W26" i="5"/>
  <c r="X26" i="5"/>
  <c r="Y26" i="5"/>
  <c r="Z26" i="5"/>
  <c r="U27" i="5"/>
  <c r="V27" i="5"/>
  <c r="W27" i="5"/>
  <c r="X27" i="5"/>
  <c r="Y27" i="5"/>
  <c r="Z27" i="5"/>
  <c r="U28" i="5"/>
  <c r="V28" i="5"/>
  <c r="W28" i="5"/>
  <c r="X28" i="5"/>
  <c r="Y28" i="5"/>
  <c r="Z28" i="5"/>
  <c r="U31" i="5"/>
  <c r="V31" i="5"/>
  <c r="W31" i="5"/>
  <c r="X31" i="5"/>
  <c r="Y31" i="5"/>
  <c r="Z31" i="5"/>
  <c r="U32" i="5"/>
  <c r="V32" i="5"/>
  <c r="W32" i="5"/>
  <c r="X32" i="5"/>
  <c r="Y32" i="5"/>
  <c r="Z32" i="5"/>
  <c r="U33" i="5"/>
  <c r="V33" i="5"/>
  <c r="W33" i="5"/>
  <c r="X33" i="5"/>
  <c r="Y33" i="5"/>
  <c r="Z33" i="5"/>
  <c r="U34" i="5"/>
  <c r="V34" i="5"/>
  <c r="W34" i="5"/>
  <c r="X34" i="5"/>
  <c r="Y34" i="5"/>
  <c r="Z34" i="5"/>
  <c r="U35" i="5"/>
  <c r="V35" i="5"/>
  <c r="W35" i="5"/>
  <c r="X35" i="5"/>
  <c r="Y35" i="5"/>
  <c r="Z35" i="5"/>
  <c r="U39" i="5"/>
  <c r="V39" i="5"/>
  <c r="W39" i="5"/>
  <c r="X39" i="5"/>
  <c r="Y39" i="5"/>
  <c r="Z39" i="5"/>
  <c r="U40" i="5"/>
  <c r="V40" i="5"/>
  <c r="W40" i="5"/>
  <c r="X40" i="5"/>
  <c r="Y40" i="5"/>
  <c r="Z40" i="5"/>
  <c r="U41" i="5"/>
  <c r="V41" i="5"/>
  <c r="W41" i="5"/>
  <c r="X41" i="5"/>
  <c r="Y41" i="5"/>
  <c r="Z41" i="5"/>
  <c r="U42" i="5"/>
  <c r="V42" i="5"/>
  <c r="W42" i="5"/>
  <c r="X42" i="5"/>
  <c r="Y42" i="5"/>
  <c r="Z42" i="5"/>
  <c r="U43" i="5"/>
  <c r="V43" i="5"/>
  <c r="W43" i="5"/>
  <c r="X43" i="5"/>
  <c r="Y43" i="5"/>
  <c r="Z43" i="5"/>
  <c r="U44" i="5"/>
  <c r="V44" i="5"/>
  <c r="W44" i="5"/>
  <c r="X44" i="5"/>
  <c r="Y44" i="5"/>
  <c r="Z44" i="5"/>
  <c r="U45" i="5"/>
  <c r="V45" i="5"/>
  <c r="W45" i="5"/>
  <c r="X45" i="5"/>
  <c r="Y45" i="5"/>
  <c r="Z45" i="5"/>
  <c r="U46" i="5"/>
  <c r="V46" i="5"/>
  <c r="W46" i="5"/>
  <c r="X46" i="5"/>
  <c r="Y46" i="5"/>
  <c r="Z46" i="5"/>
  <c r="U47" i="5"/>
  <c r="V47" i="5"/>
  <c r="W47" i="5"/>
  <c r="X47" i="5"/>
  <c r="Y47" i="5"/>
  <c r="Z47" i="5"/>
  <c r="U49" i="5"/>
  <c r="V49" i="5"/>
  <c r="W49" i="5"/>
  <c r="X49" i="5"/>
  <c r="Y49" i="5"/>
  <c r="Z49" i="5"/>
  <c r="U50" i="5"/>
  <c r="V50" i="5"/>
  <c r="W50" i="5"/>
  <c r="X50" i="5"/>
  <c r="Y50" i="5"/>
  <c r="Z50" i="5"/>
  <c r="U51" i="5"/>
  <c r="V51" i="5"/>
  <c r="W51" i="5"/>
  <c r="X51" i="5"/>
  <c r="Y51" i="5"/>
  <c r="Z51" i="5"/>
  <c r="U52" i="5"/>
  <c r="V52" i="5"/>
  <c r="W52" i="5"/>
  <c r="X52" i="5"/>
  <c r="Y52" i="5"/>
  <c r="Z52" i="5"/>
  <c r="U57" i="5"/>
  <c r="V57" i="5"/>
  <c r="W57" i="5"/>
  <c r="X57" i="5"/>
  <c r="Y57" i="5"/>
  <c r="Z57" i="5"/>
  <c r="U58" i="5"/>
  <c r="V58" i="5"/>
  <c r="W58" i="5"/>
  <c r="X58" i="5"/>
  <c r="Y58" i="5"/>
  <c r="Z58" i="5"/>
  <c r="U59" i="5"/>
  <c r="V59" i="5"/>
  <c r="W59" i="5"/>
  <c r="X59" i="5"/>
  <c r="Y59" i="5"/>
  <c r="Z59" i="5"/>
  <c r="U60" i="5"/>
  <c r="V60" i="5"/>
  <c r="W60" i="5"/>
  <c r="X60" i="5"/>
  <c r="Y60" i="5"/>
  <c r="Z60" i="5"/>
  <c r="U61" i="5"/>
  <c r="V61" i="5"/>
  <c r="W61" i="5"/>
  <c r="X61" i="5"/>
  <c r="Y61" i="5"/>
  <c r="Z61" i="5"/>
  <c r="U62" i="5"/>
  <c r="V62" i="5"/>
  <c r="W62" i="5"/>
  <c r="X62" i="5"/>
  <c r="Y62" i="5"/>
  <c r="Z62" i="5"/>
  <c r="U63" i="5"/>
  <c r="V63" i="5"/>
  <c r="W63" i="5"/>
  <c r="X63" i="5"/>
  <c r="Y63" i="5"/>
  <c r="Z63" i="5"/>
  <c r="U64" i="5"/>
  <c r="V64" i="5"/>
  <c r="W64" i="5"/>
  <c r="X64" i="5"/>
  <c r="Y64" i="5"/>
  <c r="Z64" i="5"/>
  <c r="U72" i="5"/>
  <c r="V72" i="5"/>
  <c r="W72" i="5"/>
  <c r="X72" i="5"/>
  <c r="Y72" i="5"/>
  <c r="Z72" i="5"/>
  <c r="U73" i="5"/>
  <c r="V73" i="5"/>
  <c r="W73" i="5"/>
  <c r="X73" i="5"/>
  <c r="Y73" i="5"/>
  <c r="Z73" i="5"/>
  <c r="U74" i="5"/>
  <c r="V74" i="5"/>
  <c r="W74" i="5"/>
  <c r="X74" i="5"/>
  <c r="Y74" i="5"/>
  <c r="Z74" i="5"/>
  <c r="U78" i="5"/>
  <c r="V78" i="5"/>
  <c r="W78" i="5"/>
  <c r="X78" i="5"/>
  <c r="Y78" i="5"/>
  <c r="U79" i="5"/>
  <c r="V79" i="5"/>
  <c r="W79" i="5"/>
  <c r="X79" i="5"/>
  <c r="Y79" i="5"/>
  <c r="U80" i="5"/>
  <c r="V80" i="5"/>
  <c r="W80" i="5"/>
  <c r="X80" i="5"/>
  <c r="Y80" i="5"/>
  <c r="U81" i="5"/>
  <c r="V81" i="5"/>
  <c r="W81" i="5"/>
  <c r="X81" i="5"/>
  <c r="Y81" i="5"/>
  <c r="U82" i="5"/>
  <c r="V82" i="5"/>
  <c r="W82" i="5"/>
  <c r="X82" i="5"/>
  <c r="Y82" i="5"/>
  <c r="U86" i="5"/>
  <c r="V86" i="5"/>
  <c r="W86" i="5"/>
  <c r="U87" i="5"/>
  <c r="V87" i="5"/>
  <c r="W87" i="5"/>
  <c r="U88" i="5"/>
  <c r="V88" i="5"/>
  <c r="W88" i="5"/>
  <c r="U89" i="5"/>
  <c r="V89" i="5"/>
  <c r="W89" i="5"/>
  <c r="U91" i="5"/>
  <c r="V91" i="5"/>
  <c r="W91" i="5"/>
  <c r="X91" i="5"/>
  <c r="Y91" i="5"/>
  <c r="Z91" i="5"/>
  <c r="U95" i="5"/>
  <c r="V95" i="5"/>
  <c r="W95" i="5"/>
  <c r="X95" i="5"/>
  <c r="Y95" i="5"/>
  <c r="Z95" i="5"/>
  <c r="U96" i="5"/>
  <c r="V96" i="5"/>
  <c r="W96" i="5"/>
  <c r="X96" i="5"/>
  <c r="Y96" i="5"/>
  <c r="Z96" i="5"/>
  <c r="U97" i="5"/>
  <c r="V97" i="5"/>
  <c r="W97" i="5"/>
  <c r="U98" i="5"/>
  <c r="V98" i="5"/>
  <c r="W98" i="5"/>
  <c r="X98" i="5"/>
  <c r="Y98" i="5"/>
  <c r="Z98" i="5"/>
  <c r="U99" i="5"/>
  <c r="V99" i="5"/>
  <c r="W99" i="5"/>
  <c r="X99" i="5"/>
  <c r="Y99" i="5"/>
  <c r="U100" i="5"/>
  <c r="V100" i="5"/>
  <c r="W100" i="5"/>
  <c r="X100" i="5"/>
  <c r="Y100" i="5"/>
  <c r="U101" i="5"/>
  <c r="V101" i="5"/>
  <c r="W101" i="5"/>
  <c r="X101" i="5"/>
  <c r="Y101" i="5"/>
  <c r="U111" i="5"/>
  <c r="V111" i="5"/>
  <c r="W111" i="5"/>
  <c r="X111" i="5"/>
  <c r="Y111" i="5"/>
  <c r="U112" i="5"/>
  <c r="V112" i="5"/>
  <c r="W112" i="5"/>
  <c r="X112" i="5"/>
  <c r="Y112" i="5"/>
  <c r="U113" i="5"/>
  <c r="V113" i="5"/>
  <c r="W113" i="5"/>
  <c r="X113" i="5"/>
  <c r="Y113" i="5"/>
  <c r="U114" i="5"/>
  <c r="V114" i="5"/>
  <c r="W114" i="5"/>
  <c r="X114" i="5"/>
  <c r="Y114" i="5"/>
  <c r="U115" i="5"/>
  <c r="V115" i="5"/>
  <c r="W115" i="5"/>
  <c r="X115" i="5"/>
  <c r="Y115" i="5"/>
  <c r="U116" i="5"/>
  <c r="V116" i="5"/>
  <c r="W116" i="5"/>
  <c r="X116" i="5"/>
  <c r="Y116" i="5"/>
  <c r="U117" i="5"/>
  <c r="V117" i="5"/>
  <c r="W117" i="5"/>
  <c r="X117" i="5"/>
  <c r="Y117" i="5"/>
  <c r="U118" i="5"/>
  <c r="V118" i="5"/>
  <c r="W118" i="5"/>
  <c r="X118" i="5"/>
  <c r="Y118" i="5"/>
  <c r="U119" i="5"/>
  <c r="V119" i="5"/>
  <c r="W119" i="5"/>
  <c r="X119" i="5"/>
  <c r="Y119" i="5"/>
  <c r="U120" i="5"/>
  <c r="V120" i="5"/>
  <c r="W120" i="5"/>
  <c r="X120" i="5"/>
  <c r="Y120" i="5"/>
  <c r="U121" i="5"/>
  <c r="V121" i="5"/>
  <c r="W121" i="5"/>
  <c r="X121" i="5"/>
  <c r="Y121" i="5"/>
  <c r="U122" i="5"/>
  <c r="V122" i="5"/>
  <c r="W122" i="5"/>
  <c r="X122" i="5"/>
  <c r="Y122" i="5"/>
  <c r="U126" i="5"/>
  <c r="V126" i="5"/>
  <c r="W126" i="5"/>
  <c r="X126" i="5"/>
  <c r="Y126" i="5"/>
  <c r="U127" i="5"/>
  <c r="V127" i="5"/>
  <c r="W127" i="5"/>
  <c r="X127" i="5"/>
  <c r="Y127" i="5"/>
  <c r="U128" i="5"/>
  <c r="V128" i="5"/>
  <c r="W128" i="5"/>
  <c r="X128" i="5"/>
  <c r="Y128" i="5"/>
  <c r="U129" i="5"/>
  <c r="V129" i="5"/>
  <c r="W129" i="5"/>
  <c r="X129" i="5"/>
  <c r="Y129" i="5"/>
  <c r="U130" i="5"/>
  <c r="V130" i="5"/>
  <c r="W130" i="5"/>
  <c r="X130" i="5"/>
  <c r="Y130" i="5"/>
  <c r="U131" i="5"/>
  <c r="V131" i="5"/>
  <c r="W131" i="5"/>
  <c r="X131" i="5"/>
  <c r="Y131" i="5"/>
  <c r="U132" i="5"/>
  <c r="V132" i="5"/>
  <c r="W132" i="5"/>
  <c r="X132" i="5"/>
  <c r="Y132" i="5"/>
  <c r="U133" i="5"/>
  <c r="V133" i="5"/>
  <c r="W133" i="5"/>
  <c r="X133" i="5"/>
  <c r="Y133" i="5"/>
  <c r="U137" i="5"/>
  <c r="V137" i="5"/>
  <c r="W137" i="5"/>
  <c r="X137" i="5"/>
  <c r="Y137" i="5"/>
  <c r="U138" i="5"/>
  <c r="V138" i="5"/>
  <c r="W138" i="5"/>
  <c r="X138" i="5"/>
  <c r="Y138" i="5"/>
  <c r="U139" i="5"/>
  <c r="V139" i="5"/>
  <c r="W139" i="5"/>
  <c r="X139" i="5"/>
  <c r="Y139" i="5"/>
  <c r="U140" i="5"/>
  <c r="V140" i="5"/>
  <c r="W140" i="5"/>
  <c r="X140" i="5"/>
  <c r="Y140" i="5"/>
  <c r="U141" i="5"/>
  <c r="V141" i="5"/>
  <c r="W141" i="5"/>
  <c r="X141" i="5"/>
  <c r="Y141" i="5"/>
  <c r="U142" i="5"/>
  <c r="V142" i="5"/>
  <c r="W142" i="5"/>
  <c r="X142" i="5"/>
  <c r="Y142" i="5"/>
  <c r="U143" i="5"/>
  <c r="V143" i="5"/>
  <c r="W143" i="5"/>
  <c r="X143" i="5"/>
  <c r="Y143" i="5"/>
  <c r="U144" i="5"/>
  <c r="V144" i="5"/>
  <c r="W144" i="5"/>
  <c r="X144" i="5"/>
  <c r="Y144" i="5"/>
  <c r="U145" i="5"/>
  <c r="V145" i="5"/>
  <c r="W145" i="5"/>
  <c r="X145" i="5"/>
  <c r="Y145" i="5"/>
  <c r="U146" i="5"/>
  <c r="V146" i="5"/>
  <c r="W146" i="5"/>
  <c r="X146" i="5"/>
  <c r="Y146" i="5"/>
  <c r="U150" i="5"/>
  <c r="V150" i="5"/>
  <c r="W150" i="5"/>
  <c r="X150" i="5"/>
  <c r="Y150" i="5"/>
  <c r="U151" i="5"/>
  <c r="V151" i="5"/>
  <c r="W151" i="5"/>
  <c r="X151" i="5"/>
  <c r="Y151" i="5"/>
  <c r="U152" i="5"/>
  <c r="V152" i="5"/>
  <c r="W152" i="5"/>
  <c r="X152" i="5"/>
  <c r="Y152" i="5"/>
  <c r="U153" i="5"/>
  <c r="V153" i="5"/>
  <c r="W153" i="5"/>
  <c r="X153" i="5"/>
  <c r="Y153" i="5"/>
  <c r="U154" i="5"/>
  <c r="V154" i="5"/>
  <c r="W154" i="5"/>
  <c r="X154" i="5"/>
  <c r="Y154" i="5"/>
  <c r="U155" i="5"/>
  <c r="V155" i="5"/>
  <c r="W155" i="5"/>
  <c r="X155" i="5"/>
  <c r="Y155" i="5"/>
  <c r="U156" i="5"/>
  <c r="V156" i="5"/>
  <c r="W156" i="5"/>
  <c r="X156" i="5"/>
  <c r="Y156" i="5"/>
  <c r="U157" i="5"/>
  <c r="V157" i="5"/>
  <c r="W157" i="5"/>
  <c r="X157" i="5"/>
  <c r="Y157" i="5"/>
  <c r="U158" i="5"/>
  <c r="V158" i="5"/>
  <c r="W158" i="5"/>
  <c r="X158" i="5"/>
  <c r="Y158" i="5"/>
  <c r="U160" i="5"/>
  <c r="V160" i="5"/>
  <c r="W160" i="5"/>
  <c r="X160" i="5"/>
  <c r="Y160" i="5"/>
  <c r="Z160" i="5"/>
  <c r="U4" i="5"/>
  <c r="V4" i="5"/>
  <c r="W4" i="5"/>
  <c r="X4" i="5"/>
  <c r="Y4" i="5"/>
  <c r="Z4" i="5"/>
  <c r="U5" i="5"/>
  <c r="V5" i="5"/>
  <c r="W5" i="5"/>
  <c r="X5" i="5"/>
  <c r="Y5" i="5"/>
  <c r="Z5" i="5"/>
  <c r="U7" i="5"/>
  <c r="V7" i="5"/>
  <c r="W7" i="5"/>
  <c r="X7" i="5"/>
  <c r="Y7" i="5"/>
  <c r="Z7" i="5"/>
  <c r="U8" i="5"/>
  <c r="V8" i="5"/>
  <c r="W8" i="5"/>
  <c r="X8" i="5"/>
  <c r="Y8" i="5"/>
  <c r="Z8" i="5"/>
  <c r="U9" i="5"/>
  <c r="V9" i="5"/>
  <c r="W9" i="5"/>
  <c r="X9" i="5"/>
  <c r="Y9" i="5"/>
  <c r="Z9" i="5"/>
  <c r="U10" i="5"/>
  <c r="V10" i="5"/>
  <c r="W10" i="5"/>
  <c r="X10" i="5"/>
  <c r="Y10" i="5"/>
  <c r="Z10" i="5"/>
  <c r="U11" i="5"/>
  <c r="V11" i="5"/>
  <c r="W11" i="5"/>
  <c r="X11" i="5"/>
  <c r="Y11" i="5"/>
  <c r="Z11" i="5"/>
  <c r="U13" i="5"/>
  <c r="V13" i="5"/>
  <c r="W13" i="5"/>
  <c r="X13" i="5"/>
  <c r="Y13" i="5"/>
  <c r="Z13" i="5"/>
  <c r="U14" i="5"/>
  <c r="V14" i="5"/>
  <c r="W14" i="5"/>
  <c r="X14" i="5"/>
  <c r="Y14" i="5"/>
  <c r="Z14" i="5"/>
  <c r="U15" i="5"/>
  <c r="V15" i="5"/>
  <c r="W15" i="5"/>
  <c r="X15" i="5"/>
  <c r="Y15" i="5"/>
  <c r="Z15" i="5"/>
  <c r="U17" i="5"/>
  <c r="V17" i="5"/>
  <c r="W17" i="5"/>
  <c r="X17" i="5"/>
  <c r="Y17" i="5"/>
  <c r="Z17" i="5"/>
  <c r="C147" i="5"/>
  <c r="C27" i="15" s="1"/>
  <c r="D147" i="5"/>
  <c r="D27" i="15" s="1"/>
  <c r="E147" i="5"/>
  <c r="E27" i="15" s="1"/>
  <c r="F147" i="5"/>
  <c r="F27" i="15" s="1"/>
  <c r="G147" i="5"/>
  <c r="G27" i="15" s="1"/>
  <c r="H147" i="5"/>
  <c r="H27" i="15" s="1"/>
  <c r="D94" i="5"/>
  <c r="E94" i="5"/>
  <c r="F94" i="5"/>
  <c r="G94" i="5"/>
  <c r="H94" i="5"/>
  <c r="I94" i="5"/>
  <c r="C94" i="5"/>
  <c r="M4" i="5"/>
  <c r="N4" i="5"/>
  <c r="O4" i="5"/>
  <c r="P4" i="5"/>
  <c r="Q4" i="5"/>
  <c r="R4" i="5"/>
  <c r="S4" i="5"/>
  <c r="M5" i="5"/>
  <c r="N5" i="5"/>
  <c r="O5" i="5"/>
  <c r="P5" i="5"/>
  <c r="Q5" i="5"/>
  <c r="R5" i="5"/>
  <c r="S5" i="5"/>
  <c r="M7" i="5"/>
  <c r="N7" i="5"/>
  <c r="O7" i="5"/>
  <c r="P7" i="5"/>
  <c r="Q7" i="5"/>
  <c r="R7" i="5"/>
  <c r="S7" i="5"/>
  <c r="M8" i="5"/>
  <c r="N8" i="5"/>
  <c r="O8" i="5"/>
  <c r="P8" i="5"/>
  <c r="Q8" i="5"/>
  <c r="R8" i="5"/>
  <c r="S8" i="5"/>
  <c r="M9" i="5"/>
  <c r="N9" i="5"/>
  <c r="O9" i="5"/>
  <c r="P9" i="5"/>
  <c r="Q9" i="5"/>
  <c r="R9" i="5"/>
  <c r="S9" i="5"/>
  <c r="M10" i="5"/>
  <c r="N10" i="5"/>
  <c r="O10" i="5"/>
  <c r="P10" i="5"/>
  <c r="Q10" i="5"/>
  <c r="R10" i="5"/>
  <c r="S10" i="5"/>
  <c r="M11" i="5"/>
  <c r="N11" i="5"/>
  <c r="O11" i="5"/>
  <c r="P11" i="5"/>
  <c r="Q11" i="5"/>
  <c r="R11" i="5"/>
  <c r="S11" i="5"/>
  <c r="M13" i="5"/>
  <c r="N13" i="5"/>
  <c r="O13" i="5"/>
  <c r="P13" i="5"/>
  <c r="Q13" i="5"/>
  <c r="R13" i="5"/>
  <c r="S13" i="5"/>
  <c r="M14" i="5"/>
  <c r="N14" i="5"/>
  <c r="O14" i="5"/>
  <c r="P14" i="5"/>
  <c r="Q14" i="5"/>
  <c r="R14" i="5"/>
  <c r="S14" i="5"/>
  <c r="M15" i="5"/>
  <c r="N15" i="5"/>
  <c r="O15" i="5"/>
  <c r="P15" i="5"/>
  <c r="Q15" i="5"/>
  <c r="R15" i="5"/>
  <c r="S15" i="5"/>
  <c r="M17" i="5"/>
  <c r="N17" i="5"/>
  <c r="O17" i="5"/>
  <c r="P17" i="5"/>
  <c r="Q17" i="5"/>
  <c r="R17" i="5"/>
  <c r="S17" i="5"/>
  <c r="R4" i="4"/>
  <c r="S4" i="4"/>
  <c r="T4" i="4"/>
  <c r="U4" i="4"/>
  <c r="V4" i="4"/>
  <c r="W4" i="4"/>
  <c r="X4" i="4"/>
  <c r="Y4" i="4"/>
  <c r="Z4" i="4"/>
  <c r="AA4" i="4"/>
  <c r="AB4" i="4"/>
  <c r="R5" i="4"/>
  <c r="S5" i="4"/>
  <c r="T5" i="4"/>
  <c r="U5" i="4"/>
  <c r="V5" i="4"/>
  <c r="W5" i="4"/>
  <c r="X5" i="4"/>
  <c r="Y5" i="4"/>
  <c r="Z5" i="4"/>
  <c r="AA5" i="4"/>
  <c r="AB5" i="4"/>
  <c r="R7" i="4"/>
  <c r="S7" i="4"/>
  <c r="T7" i="4"/>
  <c r="U7" i="4"/>
  <c r="V7" i="4"/>
  <c r="W7" i="4"/>
  <c r="X7" i="4"/>
  <c r="Y7" i="4"/>
  <c r="Z7" i="4"/>
  <c r="AA7" i="4"/>
  <c r="AB7" i="4"/>
  <c r="R8" i="4"/>
  <c r="S8" i="4"/>
  <c r="T8" i="4"/>
  <c r="U8" i="4"/>
  <c r="V8" i="4"/>
  <c r="W8" i="4"/>
  <c r="X8" i="4"/>
  <c r="Y8" i="4"/>
  <c r="Z8" i="4"/>
  <c r="AA8" i="4"/>
  <c r="AB8" i="4"/>
  <c r="R9" i="4"/>
  <c r="S9" i="4"/>
  <c r="T9" i="4"/>
  <c r="U9" i="4"/>
  <c r="V9" i="4"/>
  <c r="W9" i="4"/>
  <c r="X9" i="4"/>
  <c r="Y9" i="4"/>
  <c r="Z9" i="4"/>
  <c r="AA9" i="4"/>
  <c r="AB9" i="4"/>
  <c r="R10" i="4"/>
  <c r="S10" i="4"/>
  <c r="T10" i="4"/>
  <c r="U10" i="4"/>
  <c r="V10" i="4"/>
  <c r="W10" i="4"/>
  <c r="X10" i="4"/>
  <c r="Y10" i="4"/>
  <c r="Z10" i="4"/>
  <c r="AA10" i="4"/>
  <c r="AB10" i="4"/>
  <c r="R11" i="4"/>
  <c r="S11" i="4"/>
  <c r="T11" i="4"/>
  <c r="U11" i="4"/>
  <c r="V11" i="4"/>
  <c r="W11" i="4"/>
  <c r="X11" i="4"/>
  <c r="Y11" i="4"/>
  <c r="Z11" i="4"/>
  <c r="AA11" i="4"/>
  <c r="AB11" i="4"/>
  <c r="R13" i="4"/>
  <c r="S13" i="4"/>
  <c r="T13" i="4"/>
  <c r="U13" i="4"/>
  <c r="V13" i="4"/>
  <c r="W13" i="4"/>
  <c r="X13" i="4"/>
  <c r="Y13" i="4"/>
  <c r="Z13" i="4"/>
  <c r="AA13" i="4"/>
  <c r="AB13" i="4"/>
  <c r="R14" i="4"/>
  <c r="S14" i="4"/>
  <c r="T14" i="4"/>
  <c r="U14" i="4"/>
  <c r="V14" i="4"/>
  <c r="W14" i="4"/>
  <c r="X14" i="4"/>
  <c r="Y14" i="4"/>
  <c r="Z14" i="4"/>
  <c r="AA14" i="4"/>
  <c r="AB14" i="4"/>
  <c r="R15" i="4"/>
  <c r="S15" i="4"/>
  <c r="T15" i="4"/>
  <c r="U15" i="4"/>
  <c r="V15" i="4"/>
  <c r="W15" i="4"/>
  <c r="X15" i="4"/>
  <c r="Y15" i="4"/>
  <c r="Z15" i="4"/>
  <c r="AA15" i="4"/>
  <c r="AB15" i="4"/>
  <c r="R16" i="4"/>
  <c r="S16" i="4"/>
  <c r="T16" i="4"/>
  <c r="U16" i="4"/>
  <c r="V16" i="4"/>
  <c r="W16" i="4"/>
  <c r="X16" i="4"/>
  <c r="Y16" i="4"/>
  <c r="Z16" i="4"/>
  <c r="AA16" i="4"/>
  <c r="AB16" i="4"/>
  <c r="R18" i="4"/>
  <c r="S18" i="4"/>
  <c r="T18" i="4"/>
  <c r="U18" i="4"/>
  <c r="V18" i="4"/>
  <c r="W18" i="4"/>
  <c r="X18" i="4"/>
  <c r="Y18" i="4"/>
  <c r="Z18" i="4"/>
  <c r="AA18" i="4"/>
  <c r="AB18" i="4"/>
  <c r="Q5" i="4"/>
  <c r="Q7" i="4"/>
  <c r="Q8" i="4"/>
  <c r="Q9" i="4"/>
  <c r="Q10" i="4"/>
  <c r="Q11" i="4"/>
  <c r="Q13" i="4"/>
  <c r="Q14" i="4"/>
  <c r="Q15" i="4"/>
  <c r="Q16" i="4"/>
  <c r="Q18" i="4"/>
  <c r="Q4" i="4"/>
  <c r="AE22" i="4"/>
  <c r="AF22" i="4"/>
  <c r="AG22" i="4"/>
  <c r="AH22" i="4"/>
  <c r="AI22" i="4"/>
  <c r="AJ22" i="4"/>
  <c r="AK22" i="4"/>
  <c r="AL22" i="4"/>
  <c r="AM22" i="4"/>
  <c r="AN22" i="4"/>
  <c r="AO22" i="4"/>
  <c r="AE23" i="4"/>
  <c r="AF23" i="4"/>
  <c r="AG23" i="4"/>
  <c r="AH23" i="4"/>
  <c r="AI23" i="4"/>
  <c r="AJ23" i="4"/>
  <c r="AK23" i="4"/>
  <c r="AL23" i="4"/>
  <c r="AM23" i="4"/>
  <c r="AN23" i="4"/>
  <c r="AO23" i="4"/>
  <c r="AE24" i="4"/>
  <c r="AF24" i="4"/>
  <c r="AG24" i="4"/>
  <c r="AH24" i="4"/>
  <c r="AI24" i="4"/>
  <c r="AJ24" i="4"/>
  <c r="AK24" i="4"/>
  <c r="AL24" i="4"/>
  <c r="AM24" i="4"/>
  <c r="AN24" i="4"/>
  <c r="AO24" i="4"/>
  <c r="AE25" i="4"/>
  <c r="AF25" i="4"/>
  <c r="AG25" i="4"/>
  <c r="AH25" i="4"/>
  <c r="AI25" i="4"/>
  <c r="AJ25" i="4"/>
  <c r="AK25" i="4"/>
  <c r="AL25" i="4"/>
  <c r="AM25" i="4"/>
  <c r="AN25" i="4"/>
  <c r="AO25" i="4"/>
  <c r="AE26" i="4"/>
  <c r="AF26" i="4"/>
  <c r="AG26" i="4"/>
  <c r="AH26" i="4"/>
  <c r="AI26" i="4"/>
  <c r="AJ26" i="4"/>
  <c r="AK26" i="4"/>
  <c r="AL26" i="4"/>
  <c r="AM26" i="4"/>
  <c r="AN26" i="4"/>
  <c r="AO26" i="4"/>
  <c r="AE27" i="4"/>
  <c r="AF27" i="4"/>
  <c r="AG27" i="4"/>
  <c r="AH27" i="4"/>
  <c r="AI27" i="4"/>
  <c r="AJ27" i="4"/>
  <c r="AK27" i="4"/>
  <c r="AL27" i="4"/>
  <c r="AM27" i="4"/>
  <c r="AN27" i="4"/>
  <c r="AO27" i="4"/>
  <c r="AE28" i="4"/>
  <c r="AF28" i="4"/>
  <c r="AG28" i="4"/>
  <c r="AH28" i="4"/>
  <c r="AI28" i="4"/>
  <c r="AJ28" i="4"/>
  <c r="AK28" i="4"/>
  <c r="AL28" i="4"/>
  <c r="AM28" i="4"/>
  <c r="AN28" i="4"/>
  <c r="AO28" i="4"/>
  <c r="AE31" i="4"/>
  <c r="AF31" i="4"/>
  <c r="AG31" i="4"/>
  <c r="AH31" i="4"/>
  <c r="AI31" i="4"/>
  <c r="AJ31" i="4"/>
  <c r="AK31" i="4"/>
  <c r="AL31" i="4"/>
  <c r="AM31" i="4"/>
  <c r="AN31" i="4"/>
  <c r="AO31" i="4"/>
  <c r="AE32" i="4"/>
  <c r="AF32" i="4"/>
  <c r="AG32" i="4"/>
  <c r="AH32" i="4"/>
  <c r="AI32" i="4"/>
  <c r="AJ32" i="4"/>
  <c r="AK32" i="4"/>
  <c r="AL32" i="4"/>
  <c r="AM32" i="4"/>
  <c r="AN32" i="4"/>
  <c r="AO32" i="4"/>
  <c r="AE33" i="4"/>
  <c r="AF33" i="4"/>
  <c r="AG33" i="4"/>
  <c r="AH33" i="4"/>
  <c r="AI33" i="4"/>
  <c r="AJ33" i="4"/>
  <c r="AK33" i="4"/>
  <c r="AL33" i="4"/>
  <c r="AM33" i="4"/>
  <c r="AN33" i="4"/>
  <c r="AO33" i="4"/>
  <c r="AE34" i="4"/>
  <c r="AF34" i="4"/>
  <c r="AG34" i="4"/>
  <c r="AH34" i="4"/>
  <c r="AI34" i="4"/>
  <c r="AJ34" i="4"/>
  <c r="AK34" i="4"/>
  <c r="AL34" i="4"/>
  <c r="AM34" i="4"/>
  <c r="AN34" i="4"/>
  <c r="AO34" i="4"/>
  <c r="AE35" i="4"/>
  <c r="AF35" i="4"/>
  <c r="AG35" i="4"/>
  <c r="AH35" i="4"/>
  <c r="AI35" i="4"/>
  <c r="AJ35" i="4"/>
  <c r="AK35" i="4"/>
  <c r="AL35" i="4"/>
  <c r="AM35" i="4"/>
  <c r="AN35" i="4"/>
  <c r="AO35" i="4"/>
  <c r="AE36" i="4"/>
  <c r="AF36" i="4"/>
  <c r="AG36" i="4"/>
  <c r="AH36" i="4"/>
  <c r="AI36" i="4"/>
  <c r="AJ36" i="4"/>
  <c r="AK36" i="4"/>
  <c r="AL36" i="4"/>
  <c r="AM36" i="4"/>
  <c r="AN36" i="4"/>
  <c r="AO36" i="4"/>
  <c r="AE41" i="4"/>
  <c r="AF41" i="4"/>
  <c r="AG41" i="4"/>
  <c r="AH41" i="4"/>
  <c r="AI41" i="4"/>
  <c r="AJ41" i="4"/>
  <c r="AK41" i="4"/>
  <c r="AL41" i="4"/>
  <c r="AM41" i="4"/>
  <c r="AN41" i="4"/>
  <c r="AO41" i="4"/>
  <c r="AE42" i="4"/>
  <c r="AF42" i="4"/>
  <c r="AG42" i="4"/>
  <c r="AH42" i="4"/>
  <c r="AI42" i="4"/>
  <c r="AJ42" i="4"/>
  <c r="AK42" i="4"/>
  <c r="AL42" i="4"/>
  <c r="AM42" i="4"/>
  <c r="AN42" i="4"/>
  <c r="AO42" i="4"/>
  <c r="AE43" i="4"/>
  <c r="AF43" i="4"/>
  <c r="AG43" i="4"/>
  <c r="AH43" i="4"/>
  <c r="AI43" i="4"/>
  <c r="AJ43" i="4"/>
  <c r="AK43" i="4"/>
  <c r="AL43" i="4"/>
  <c r="AM43" i="4"/>
  <c r="AN43" i="4"/>
  <c r="AO43" i="4"/>
  <c r="AE44" i="4"/>
  <c r="AF44" i="4"/>
  <c r="AG44" i="4"/>
  <c r="AH44" i="4"/>
  <c r="AI44" i="4"/>
  <c r="AJ44" i="4"/>
  <c r="AK44" i="4"/>
  <c r="AL44" i="4"/>
  <c r="AM44" i="4"/>
  <c r="AN44" i="4"/>
  <c r="AO44" i="4"/>
  <c r="AE45" i="4"/>
  <c r="AF45" i="4"/>
  <c r="AG45" i="4"/>
  <c r="AH45" i="4"/>
  <c r="AI45" i="4"/>
  <c r="AJ45" i="4"/>
  <c r="AK45" i="4"/>
  <c r="AL45" i="4"/>
  <c r="AM45" i="4"/>
  <c r="AN45" i="4"/>
  <c r="AO45" i="4"/>
  <c r="AE46" i="4"/>
  <c r="AF46" i="4"/>
  <c r="AG46" i="4"/>
  <c r="AH46" i="4"/>
  <c r="AI46" i="4"/>
  <c r="AJ46" i="4"/>
  <c r="AK46" i="4"/>
  <c r="AL46" i="4"/>
  <c r="AM46" i="4"/>
  <c r="AN46" i="4"/>
  <c r="AO46" i="4"/>
  <c r="AE47" i="4"/>
  <c r="AF47" i="4"/>
  <c r="AG47" i="4"/>
  <c r="AH47" i="4"/>
  <c r="AI47" i="4"/>
  <c r="AJ47" i="4"/>
  <c r="AK47" i="4"/>
  <c r="AL47" i="4"/>
  <c r="AM47" i="4"/>
  <c r="AN47" i="4"/>
  <c r="AO47" i="4"/>
  <c r="AE48" i="4"/>
  <c r="AF48" i="4"/>
  <c r="AG48" i="4"/>
  <c r="AH48" i="4"/>
  <c r="AI48" i="4"/>
  <c r="AJ48" i="4"/>
  <c r="AK48" i="4"/>
  <c r="AL48" i="4"/>
  <c r="AM48" i="4"/>
  <c r="AN48" i="4"/>
  <c r="AO48" i="4"/>
  <c r="AE51" i="4"/>
  <c r="AF51" i="4"/>
  <c r="AG51" i="4"/>
  <c r="AH51" i="4"/>
  <c r="AI51" i="4"/>
  <c r="AJ51" i="4"/>
  <c r="AK51" i="4"/>
  <c r="AL51" i="4"/>
  <c r="AM51" i="4"/>
  <c r="AN51" i="4"/>
  <c r="AO51" i="4"/>
  <c r="AE52" i="4"/>
  <c r="AF52" i="4"/>
  <c r="AG52" i="4"/>
  <c r="AH52" i="4"/>
  <c r="AI52" i="4"/>
  <c r="AJ52" i="4"/>
  <c r="AK52" i="4"/>
  <c r="AL52" i="4"/>
  <c r="AM52" i="4"/>
  <c r="AN52" i="4"/>
  <c r="AO52" i="4"/>
  <c r="AE53" i="4"/>
  <c r="AF53" i="4"/>
  <c r="AG53" i="4"/>
  <c r="AH53" i="4"/>
  <c r="AI53" i="4"/>
  <c r="AJ53" i="4"/>
  <c r="AK53" i="4"/>
  <c r="AL53" i="4"/>
  <c r="AM53" i="4"/>
  <c r="AN53" i="4"/>
  <c r="AO53" i="4"/>
  <c r="AE54" i="4"/>
  <c r="AF54" i="4"/>
  <c r="AG54" i="4"/>
  <c r="AH54" i="4"/>
  <c r="AI54" i="4"/>
  <c r="AJ54" i="4"/>
  <c r="AK54" i="4"/>
  <c r="AL54" i="4"/>
  <c r="AM54" i="4"/>
  <c r="AN54" i="4"/>
  <c r="AO54" i="4"/>
  <c r="AE55" i="4"/>
  <c r="AF55" i="4"/>
  <c r="AG55" i="4"/>
  <c r="AH55" i="4"/>
  <c r="AI55" i="4"/>
  <c r="AJ55" i="4"/>
  <c r="AK55" i="4"/>
  <c r="AL55" i="4"/>
  <c r="AM55" i="4"/>
  <c r="AN55" i="4"/>
  <c r="AO55" i="4"/>
  <c r="AE56" i="4"/>
  <c r="AF56" i="4"/>
  <c r="AG56" i="4"/>
  <c r="AH56" i="4"/>
  <c r="AI56" i="4"/>
  <c r="AJ56" i="4"/>
  <c r="AK56" i="4"/>
  <c r="AL56" i="4"/>
  <c r="AM56" i="4"/>
  <c r="AN56" i="4"/>
  <c r="AO56" i="4"/>
  <c r="AE61" i="4"/>
  <c r="AF61" i="4"/>
  <c r="AG61" i="4"/>
  <c r="AH61" i="4"/>
  <c r="AI61" i="4"/>
  <c r="AJ61" i="4"/>
  <c r="AK61" i="4"/>
  <c r="AL61" i="4"/>
  <c r="AM61" i="4"/>
  <c r="AN61" i="4"/>
  <c r="AO61" i="4"/>
  <c r="AE62" i="4"/>
  <c r="AF62" i="4"/>
  <c r="AG62" i="4"/>
  <c r="AH62" i="4"/>
  <c r="AI62" i="4"/>
  <c r="AJ62" i="4"/>
  <c r="AK62" i="4"/>
  <c r="AL62" i="4"/>
  <c r="AM62" i="4"/>
  <c r="AN62" i="4"/>
  <c r="AO62" i="4"/>
  <c r="AE63" i="4"/>
  <c r="AF63" i="4"/>
  <c r="AG63" i="4"/>
  <c r="AH63" i="4"/>
  <c r="AI63" i="4"/>
  <c r="AJ63" i="4"/>
  <c r="AK63" i="4"/>
  <c r="AL63" i="4"/>
  <c r="AM63" i="4"/>
  <c r="AN63" i="4"/>
  <c r="AO63" i="4"/>
  <c r="AE64" i="4"/>
  <c r="AF64" i="4"/>
  <c r="AG64" i="4"/>
  <c r="AH64" i="4"/>
  <c r="AI64" i="4"/>
  <c r="AJ64" i="4"/>
  <c r="AK64" i="4"/>
  <c r="AL64" i="4"/>
  <c r="AM64" i="4"/>
  <c r="AN64" i="4"/>
  <c r="AO64" i="4"/>
  <c r="AE65" i="4"/>
  <c r="AF65" i="4"/>
  <c r="AG65" i="4"/>
  <c r="AH65" i="4"/>
  <c r="AI65" i="4"/>
  <c r="AJ65" i="4"/>
  <c r="AK65" i="4"/>
  <c r="AL65" i="4"/>
  <c r="AM65" i="4"/>
  <c r="AN65" i="4"/>
  <c r="AO65" i="4"/>
  <c r="AE66" i="4"/>
  <c r="AF66" i="4"/>
  <c r="AG66" i="4"/>
  <c r="AH66" i="4"/>
  <c r="AI66" i="4"/>
  <c r="AJ66" i="4"/>
  <c r="AK66" i="4"/>
  <c r="AL66" i="4"/>
  <c r="AM66" i="4"/>
  <c r="AN66" i="4"/>
  <c r="AO66" i="4"/>
  <c r="AE67" i="4"/>
  <c r="AF67" i="4"/>
  <c r="AG67" i="4"/>
  <c r="AH67" i="4"/>
  <c r="AI67" i="4"/>
  <c r="AJ67" i="4"/>
  <c r="AK67" i="4"/>
  <c r="AL67" i="4"/>
  <c r="AM67" i="4"/>
  <c r="AN67" i="4"/>
  <c r="AO67" i="4"/>
  <c r="AE68" i="4"/>
  <c r="AF68" i="4"/>
  <c r="AG68" i="4"/>
  <c r="AH68" i="4"/>
  <c r="AI68" i="4"/>
  <c r="AJ68" i="4"/>
  <c r="AK68" i="4"/>
  <c r="AL68" i="4"/>
  <c r="AM68" i="4"/>
  <c r="AN68" i="4"/>
  <c r="AO68" i="4"/>
  <c r="AE5" i="4"/>
  <c r="AF5" i="4"/>
  <c r="AG5" i="4"/>
  <c r="AH5" i="4"/>
  <c r="AI5" i="4"/>
  <c r="AJ5" i="4"/>
  <c r="AK5" i="4"/>
  <c r="AL5" i="4"/>
  <c r="AM5" i="4"/>
  <c r="AN5" i="4"/>
  <c r="AO5" i="4"/>
  <c r="AE7" i="4"/>
  <c r="AF7" i="4"/>
  <c r="AG7" i="4"/>
  <c r="AH7" i="4"/>
  <c r="AI7" i="4"/>
  <c r="AJ7" i="4"/>
  <c r="AK7" i="4"/>
  <c r="AL7" i="4"/>
  <c r="AM7" i="4"/>
  <c r="AN7" i="4"/>
  <c r="AO7" i="4"/>
  <c r="AE8" i="4"/>
  <c r="AF8" i="4"/>
  <c r="AG8" i="4"/>
  <c r="AH8" i="4"/>
  <c r="AI8" i="4"/>
  <c r="AJ8" i="4"/>
  <c r="AK8" i="4"/>
  <c r="AL8" i="4"/>
  <c r="AM8" i="4"/>
  <c r="AN8" i="4"/>
  <c r="AO8" i="4"/>
  <c r="AE9" i="4"/>
  <c r="AF9" i="4"/>
  <c r="AG9" i="4"/>
  <c r="AH9" i="4"/>
  <c r="AI9" i="4"/>
  <c r="AJ9" i="4"/>
  <c r="AK9" i="4"/>
  <c r="AL9" i="4"/>
  <c r="AM9" i="4"/>
  <c r="AN9" i="4"/>
  <c r="AO9" i="4"/>
  <c r="AE10" i="4"/>
  <c r="AF10" i="4"/>
  <c r="AG10" i="4"/>
  <c r="AH10" i="4"/>
  <c r="AI10" i="4"/>
  <c r="AJ10" i="4"/>
  <c r="AK10" i="4"/>
  <c r="AL10" i="4"/>
  <c r="AM10" i="4"/>
  <c r="AN10" i="4"/>
  <c r="AO10" i="4"/>
  <c r="AE11" i="4"/>
  <c r="AF11" i="4"/>
  <c r="AG11" i="4"/>
  <c r="AH11" i="4"/>
  <c r="AI11" i="4"/>
  <c r="AJ11" i="4"/>
  <c r="AK11" i="4"/>
  <c r="AL11" i="4"/>
  <c r="AM11" i="4"/>
  <c r="AN11" i="4"/>
  <c r="AO11" i="4"/>
  <c r="AE13" i="4"/>
  <c r="AF13" i="4"/>
  <c r="AG13" i="4"/>
  <c r="AH13" i="4"/>
  <c r="AI13" i="4"/>
  <c r="AJ13" i="4"/>
  <c r="AK13" i="4"/>
  <c r="AL13" i="4"/>
  <c r="AM13" i="4"/>
  <c r="AN13" i="4"/>
  <c r="AO13" i="4"/>
  <c r="AE14" i="4"/>
  <c r="AF14" i="4"/>
  <c r="AG14" i="4"/>
  <c r="AH14" i="4"/>
  <c r="AI14" i="4"/>
  <c r="AJ14" i="4"/>
  <c r="AK14" i="4"/>
  <c r="AL14" i="4"/>
  <c r="AM14" i="4"/>
  <c r="AN14" i="4"/>
  <c r="AO14" i="4"/>
  <c r="AE15" i="4"/>
  <c r="AF15" i="4"/>
  <c r="AG15" i="4"/>
  <c r="AH15" i="4"/>
  <c r="AI15" i="4"/>
  <c r="AJ15" i="4"/>
  <c r="AK15" i="4"/>
  <c r="AL15" i="4"/>
  <c r="AM15" i="4"/>
  <c r="AN15" i="4"/>
  <c r="AO15" i="4"/>
  <c r="AE16" i="4"/>
  <c r="AF16" i="4"/>
  <c r="AG16" i="4"/>
  <c r="AH16" i="4"/>
  <c r="AI16" i="4"/>
  <c r="AJ16" i="4"/>
  <c r="AK16" i="4"/>
  <c r="AL16" i="4"/>
  <c r="AM16" i="4"/>
  <c r="AN16" i="4"/>
  <c r="AO16" i="4"/>
  <c r="AE18" i="4"/>
  <c r="AF18" i="4"/>
  <c r="AG18" i="4"/>
  <c r="AH18" i="4"/>
  <c r="AI18" i="4"/>
  <c r="AJ18" i="4"/>
  <c r="AK18" i="4"/>
  <c r="AL18" i="4"/>
  <c r="AM18" i="4"/>
  <c r="AN18" i="4"/>
  <c r="AO18" i="4"/>
  <c r="AF4" i="4"/>
  <c r="AG4" i="4"/>
  <c r="AH4" i="4"/>
  <c r="AI4" i="4"/>
  <c r="AJ4" i="4"/>
  <c r="AK4" i="4"/>
  <c r="AL4" i="4"/>
  <c r="AM4" i="4"/>
  <c r="AN4" i="4"/>
  <c r="AO4" i="4"/>
  <c r="AE4" i="4"/>
  <c r="AF1" i="4"/>
  <c r="AG1" i="4" s="1"/>
  <c r="AH1" i="4" s="1"/>
  <c r="AI1" i="4" s="1"/>
  <c r="AJ1" i="4" s="1"/>
  <c r="AK1" i="4" s="1"/>
  <c r="AL1" i="4" s="1"/>
  <c r="AM1" i="4" s="1"/>
  <c r="AN1" i="4" s="1"/>
  <c r="AO1" i="4" s="1"/>
  <c r="R1" i="4"/>
  <c r="S1" i="4" s="1"/>
  <c r="T1" i="4" s="1"/>
  <c r="U1" i="4" s="1"/>
  <c r="V1" i="4" s="1"/>
  <c r="W1" i="4" s="1"/>
  <c r="X1" i="4" s="1"/>
  <c r="Y1" i="4" s="1"/>
  <c r="Z1" i="4" s="1"/>
  <c r="AA1" i="4" s="1"/>
  <c r="AB1" i="4" s="1"/>
  <c r="I297" i="5"/>
  <c r="H297" i="5"/>
  <c r="G297" i="5"/>
  <c r="F297" i="5"/>
  <c r="E297" i="5"/>
  <c r="D297" i="5"/>
  <c r="C297" i="5"/>
  <c r="I296" i="5"/>
  <c r="J296" i="5" s="1"/>
  <c r="H296" i="5"/>
  <c r="G296" i="5"/>
  <c r="F296" i="5"/>
  <c r="E296" i="5"/>
  <c r="D296" i="5"/>
  <c r="C296" i="5"/>
  <c r="I286" i="5"/>
  <c r="H286" i="5"/>
  <c r="G286" i="5"/>
  <c r="F286" i="5"/>
  <c r="E286" i="5"/>
  <c r="D286" i="5"/>
  <c r="C286" i="5"/>
  <c r="I285" i="5"/>
  <c r="H285" i="5"/>
  <c r="G285" i="5"/>
  <c r="F285" i="5"/>
  <c r="E285" i="5"/>
  <c r="D285" i="5"/>
  <c r="C285" i="5"/>
  <c r="I281" i="5"/>
  <c r="H281" i="5"/>
  <c r="G281" i="5"/>
  <c r="F281" i="5"/>
  <c r="E281" i="5"/>
  <c r="D281" i="5"/>
  <c r="C281" i="5"/>
  <c r="I280" i="5"/>
  <c r="H280" i="5"/>
  <c r="G280" i="5"/>
  <c r="F280" i="5"/>
  <c r="E280" i="5"/>
  <c r="D280" i="5"/>
  <c r="C280" i="5"/>
  <c r="I279" i="5"/>
  <c r="H279" i="5"/>
  <c r="G279" i="5"/>
  <c r="F279" i="5"/>
  <c r="E279" i="5"/>
  <c r="D279" i="5"/>
  <c r="C279" i="5"/>
  <c r="I255" i="5"/>
  <c r="I256" i="5" s="1"/>
  <c r="H255" i="5"/>
  <c r="H256" i="5" s="1"/>
  <c r="G255" i="5"/>
  <c r="G256" i="5" s="1"/>
  <c r="F255" i="5"/>
  <c r="F256" i="5" s="1"/>
  <c r="E255" i="5"/>
  <c r="E256" i="5" s="1"/>
  <c r="D255" i="5"/>
  <c r="D256" i="5" s="1"/>
  <c r="C255" i="5"/>
  <c r="C256" i="5" s="1"/>
  <c r="I249" i="5"/>
  <c r="H249" i="5"/>
  <c r="N5" i="10" s="1"/>
  <c r="G249" i="5"/>
  <c r="F249" i="5"/>
  <c r="L5" i="10" s="1"/>
  <c r="E249" i="5"/>
  <c r="D249" i="5"/>
  <c r="J5" i="10" s="1"/>
  <c r="C249" i="5"/>
  <c r="I238" i="5"/>
  <c r="H238" i="5"/>
  <c r="G238" i="5"/>
  <c r="F238" i="5"/>
  <c r="E238" i="5"/>
  <c r="D238" i="5"/>
  <c r="C238" i="5"/>
  <c r="I237" i="5"/>
  <c r="H237" i="5"/>
  <c r="G237" i="5"/>
  <c r="F237" i="5"/>
  <c r="E237" i="5"/>
  <c r="D237" i="5"/>
  <c r="C237" i="5"/>
  <c r="I236" i="5"/>
  <c r="H236" i="5"/>
  <c r="G236" i="5"/>
  <c r="F236" i="5"/>
  <c r="E236" i="5"/>
  <c r="D236" i="5"/>
  <c r="C236" i="5"/>
  <c r="F231" i="5"/>
  <c r="E231" i="5"/>
  <c r="D231" i="5"/>
  <c r="I230" i="5"/>
  <c r="H230" i="5"/>
  <c r="G230" i="5"/>
  <c r="G5" i="7" s="1"/>
  <c r="F230" i="5"/>
  <c r="E230" i="5"/>
  <c r="D230" i="5"/>
  <c r="C230" i="5"/>
  <c r="H229" i="5"/>
  <c r="G229" i="5"/>
  <c r="F5" i="7" s="1"/>
  <c r="F229" i="5"/>
  <c r="E229" i="5"/>
  <c r="D229" i="5"/>
  <c r="I221" i="5"/>
  <c r="H221" i="5"/>
  <c r="G221" i="5"/>
  <c r="F221" i="5"/>
  <c r="E221" i="5"/>
  <c r="D221" i="5"/>
  <c r="C221" i="5"/>
  <c r="I210" i="5"/>
  <c r="I212" i="5" s="1"/>
  <c r="I208" i="5"/>
  <c r="H208" i="5"/>
  <c r="G208" i="5"/>
  <c r="F208" i="5"/>
  <c r="E208" i="5"/>
  <c r="D208" i="5"/>
  <c r="C208" i="5"/>
  <c r="I207" i="5"/>
  <c r="I26" i="9" s="1"/>
  <c r="H207" i="5"/>
  <c r="H26" i="9" s="1"/>
  <c r="H35" i="9" s="1"/>
  <c r="G207" i="5"/>
  <c r="G26" i="9" s="1"/>
  <c r="F207" i="5"/>
  <c r="E207" i="5"/>
  <c r="E26" i="9" s="1"/>
  <c r="D207" i="5"/>
  <c r="D26" i="9" s="1"/>
  <c r="C207" i="5"/>
  <c r="C26" i="9" s="1"/>
  <c r="C35" i="9" s="1"/>
  <c r="C36" i="9" s="1"/>
  <c r="D191" i="5"/>
  <c r="D202" i="5" s="1"/>
  <c r="D189" i="5"/>
  <c r="D200" i="5" s="1"/>
  <c r="D187" i="5"/>
  <c r="D198" i="5" s="1"/>
  <c r="D185" i="5"/>
  <c r="D196" i="5" s="1"/>
  <c r="I181" i="5"/>
  <c r="H181" i="5"/>
  <c r="G181" i="5"/>
  <c r="F181" i="5"/>
  <c r="E181" i="5"/>
  <c r="D181" i="5"/>
  <c r="C181" i="5"/>
  <c r="I174" i="5"/>
  <c r="H173" i="5"/>
  <c r="G173" i="5"/>
  <c r="F173" i="5"/>
  <c r="E173" i="5"/>
  <c r="D173" i="5"/>
  <c r="C173" i="5"/>
  <c r="H161" i="5"/>
  <c r="G161" i="5"/>
  <c r="F161" i="5"/>
  <c r="E161" i="5"/>
  <c r="D161" i="5"/>
  <c r="C161" i="5"/>
  <c r="H159" i="5"/>
  <c r="G159" i="5"/>
  <c r="F159" i="5"/>
  <c r="F209" i="5" s="1"/>
  <c r="E159" i="5"/>
  <c r="D159" i="5"/>
  <c r="C159" i="5"/>
  <c r="H134" i="5"/>
  <c r="G134" i="5"/>
  <c r="F134" i="5"/>
  <c r="E134" i="5"/>
  <c r="D134" i="5"/>
  <c r="C134" i="5"/>
  <c r="M126" i="5" s="1"/>
  <c r="H123" i="5"/>
  <c r="G123" i="5"/>
  <c r="F123" i="5"/>
  <c r="E123" i="5"/>
  <c r="D123" i="5"/>
  <c r="C123" i="5"/>
  <c r="F108" i="5"/>
  <c r="E108" i="5"/>
  <c r="D108" i="5"/>
  <c r="C108" i="5"/>
  <c r="F107" i="5"/>
  <c r="E107" i="5"/>
  <c r="D107" i="5"/>
  <c r="C107" i="5"/>
  <c r="F106" i="5"/>
  <c r="E106" i="5"/>
  <c r="D106" i="5"/>
  <c r="C106" i="5"/>
  <c r="F105" i="5"/>
  <c r="E105" i="5"/>
  <c r="D105" i="5"/>
  <c r="C105" i="5"/>
  <c r="H102" i="5"/>
  <c r="F102" i="5"/>
  <c r="E102" i="5"/>
  <c r="D102" i="5"/>
  <c r="C102" i="5"/>
  <c r="M97" i="5" s="1"/>
  <c r="J101" i="5"/>
  <c r="J100" i="5"/>
  <c r="J99" i="5"/>
  <c r="J97" i="5"/>
  <c r="G97" i="5"/>
  <c r="F90" i="5"/>
  <c r="E90" i="5"/>
  <c r="D90" i="5"/>
  <c r="G89" i="5"/>
  <c r="X89" i="5" s="1"/>
  <c r="G88" i="5"/>
  <c r="G87" i="5"/>
  <c r="G86" i="5"/>
  <c r="H83" i="5"/>
  <c r="G83" i="5"/>
  <c r="F83" i="5"/>
  <c r="E83" i="5"/>
  <c r="D83" i="5"/>
  <c r="C83" i="5"/>
  <c r="M78" i="5" s="1"/>
  <c r="I75" i="5"/>
  <c r="H75" i="5"/>
  <c r="G75" i="5"/>
  <c r="F75" i="5"/>
  <c r="E75" i="5"/>
  <c r="D75" i="5"/>
  <c r="C75" i="5"/>
  <c r="M73" i="5" s="1"/>
  <c r="I65" i="5"/>
  <c r="H65" i="5"/>
  <c r="G65" i="5"/>
  <c r="F65" i="5"/>
  <c r="E65" i="5"/>
  <c r="D65" i="5"/>
  <c r="C65" i="5"/>
  <c r="I53" i="5"/>
  <c r="H53" i="5"/>
  <c r="G53" i="5"/>
  <c r="F53" i="5"/>
  <c r="E53" i="5"/>
  <c r="D53" i="5"/>
  <c r="C53" i="5"/>
  <c r="I48" i="5"/>
  <c r="H48" i="5"/>
  <c r="G48" i="5"/>
  <c r="F48" i="5"/>
  <c r="E48" i="5"/>
  <c r="D48" i="5"/>
  <c r="C48" i="5"/>
  <c r="I36" i="5"/>
  <c r="H36" i="5"/>
  <c r="G36" i="5"/>
  <c r="F36" i="5"/>
  <c r="E36" i="5"/>
  <c r="D36" i="5"/>
  <c r="C36" i="5"/>
  <c r="I29" i="5"/>
  <c r="H29" i="5"/>
  <c r="G29" i="5"/>
  <c r="F29" i="5"/>
  <c r="E29" i="5"/>
  <c r="D29" i="5"/>
  <c r="C29" i="5"/>
  <c r="I6" i="5"/>
  <c r="H6" i="5"/>
  <c r="G6" i="5"/>
  <c r="G262" i="5" s="1"/>
  <c r="F6" i="5"/>
  <c r="E6" i="5"/>
  <c r="D6" i="5"/>
  <c r="C6" i="5"/>
  <c r="M6" i="5" s="1"/>
  <c r="Z1" i="5"/>
  <c r="Y1" i="5"/>
  <c r="X1" i="5"/>
  <c r="W1" i="5"/>
  <c r="V1" i="5"/>
  <c r="B1" i="5"/>
  <c r="M29" i="4"/>
  <c r="N29" i="4"/>
  <c r="AP29" i="4" s="1"/>
  <c r="N69" i="4"/>
  <c r="AP69" i="4" s="1"/>
  <c r="M69" i="4"/>
  <c r="L69" i="4"/>
  <c r="K69" i="4"/>
  <c r="J69" i="4"/>
  <c r="I69" i="4"/>
  <c r="H69" i="4"/>
  <c r="G69" i="4"/>
  <c r="F69" i="4"/>
  <c r="E69" i="4"/>
  <c r="D69" i="4"/>
  <c r="C69" i="4"/>
  <c r="N57" i="4"/>
  <c r="AP57" i="4" s="1"/>
  <c r="M57" i="4"/>
  <c r="L57" i="4"/>
  <c r="K57" i="4"/>
  <c r="J57" i="4"/>
  <c r="I57" i="4"/>
  <c r="H57" i="4"/>
  <c r="G57" i="4"/>
  <c r="F57" i="4"/>
  <c r="E57" i="4"/>
  <c r="D57" i="4"/>
  <c r="C57" i="4"/>
  <c r="N49" i="4"/>
  <c r="AP49" i="4" s="1"/>
  <c r="M49" i="4"/>
  <c r="L49" i="4"/>
  <c r="K49" i="4"/>
  <c r="J49" i="4"/>
  <c r="I49" i="4"/>
  <c r="H49" i="4"/>
  <c r="G49" i="4"/>
  <c r="F49" i="4"/>
  <c r="E49" i="4"/>
  <c r="D49" i="4"/>
  <c r="C49" i="4"/>
  <c r="N37" i="4"/>
  <c r="AP37" i="4" s="1"/>
  <c r="M37" i="4"/>
  <c r="L37" i="4"/>
  <c r="K37" i="4"/>
  <c r="J37" i="4"/>
  <c r="I37" i="4"/>
  <c r="H37" i="4"/>
  <c r="G37" i="4"/>
  <c r="F37" i="4"/>
  <c r="E37" i="4"/>
  <c r="D37" i="4"/>
  <c r="C37" i="4"/>
  <c r="L29" i="4"/>
  <c r="K29" i="4"/>
  <c r="J29" i="4"/>
  <c r="I29" i="4"/>
  <c r="H29" i="4"/>
  <c r="G29" i="4"/>
  <c r="F29" i="4"/>
  <c r="E29" i="4"/>
  <c r="D29" i="4"/>
  <c r="C29" i="4"/>
  <c r="N6" i="4"/>
  <c r="M6" i="4"/>
  <c r="L6" i="4"/>
  <c r="L12" i="4" s="1"/>
  <c r="L17" i="4" s="1"/>
  <c r="L19" i="4" s="1"/>
  <c r="Z19" i="4" s="1"/>
  <c r="K6" i="4"/>
  <c r="J6" i="4"/>
  <c r="J12" i="4" s="1"/>
  <c r="J17" i="4" s="1"/>
  <c r="J19" i="4" s="1"/>
  <c r="X19" i="4" s="1"/>
  <c r="I6" i="4"/>
  <c r="H6" i="4"/>
  <c r="H12" i="4" s="1"/>
  <c r="H17" i="4" s="1"/>
  <c r="H19" i="4" s="1"/>
  <c r="V19" i="4" s="1"/>
  <c r="G6" i="4"/>
  <c r="F6" i="4"/>
  <c r="F12" i="4" s="1"/>
  <c r="F17" i="4" s="1"/>
  <c r="F19" i="4" s="1"/>
  <c r="T19" i="4" s="1"/>
  <c r="E6" i="4"/>
  <c r="D6" i="4"/>
  <c r="D12" i="4" s="1"/>
  <c r="D17" i="4" s="1"/>
  <c r="D19" i="4" s="1"/>
  <c r="R19" i="4" s="1"/>
  <c r="C6" i="4"/>
  <c r="D1" i="4"/>
  <c r="E1" i="4" s="1"/>
  <c r="F1" i="4" s="1"/>
  <c r="G1" i="4" s="1"/>
  <c r="H1" i="4" s="1"/>
  <c r="I1" i="4" s="1"/>
  <c r="J1" i="4" s="1"/>
  <c r="K1" i="4" s="1"/>
  <c r="L1" i="4" s="1"/>
  <c r="M1" i="4" s="1"/>
  <c r="N1" i="4" s="1"/>
  <c r="I6" i="10" l="1"/>
  <c r="C300" i="5"/>
  <c r="K30" i="14"/>
  <c r="L30" i="14" s="1"/>
  <c r="J29" i="14"/>
  <c r="J6" i="10"/>
  <c r="J12" i="10" s="1"/>
  <c r="D300" i="5"/>
  <c r="K6" i="10"/>
  <c r="E300" i="5"/>
  <c r="L6" i="10"/>
  <c r="L13" i="10" s="1"/>
  <c r="F300" i="5"/>
  <c r="J297" i="5"/>
  <c r="I300" i="5"/>
  <c r="M6" i="10"/>
  <c r="G300" i="5"/>
  <c r="N6" i="10"/>
  <c r="N11" i="10" s="1"/>
  <c r="H300" i="5"/>
  <c r="C223" i="5"/>
  <c r="G298" i="5"/>
  <c r="E298" i="5"/>
  <c r="F26" i="9"/>
  <c r="F35" i="9" s="1"/>
  <c r="F214" i="5"/>
  <c r="M86" i="5"/>
  <c r="C92" i="5"/>
  <c r="E28" i="15"/>
  <c r="G28" i="15"/>
  <c r="H28" i="15"/>
  <c r="D28" i="15"/>
  <c r="C28" i="15"/>
  <c r="F28" i="15"/>
  <c r="E31" i="9"/>
  <c r="K5" i="10"/>
  <c r="K12" i="10" s="1"/>
  <c r="I31" i="9"/>
  <c r="O5" i="10"/>
  <c r="O6" i="10"/>
  <c r="E301" i="5"/>
  <c r="E308" i="5" s="1"/>
  <c r="C31" i="9"/>
  <c r="I5" i="10"/>
  <c r="G31" i="9"/>
  <c r="M5" i="10"/>
  <c r="Q5" i="10" s="1"/>
  <c r="M39" i="4"/>
  <c r="AA25" i="4" s="1"/>
  <c r="I301" i="5"/>
  <c r="I308" i="5" s="1"/>
  <c r="N12" i="4"/>
  <c r="AP6" i="4"/>
  <c r="C39" i="4"/>
  <c r="Q39" i="4" s="1"/>
  <c r="X12" i="4"/>
  <c r="R6" i="4"/>
  <c r="C59" i="4"/>
  <c r="C71" i="4" s="1"/>
  <c r="Q57" i="4" s="1"/>
  <c r="V12" i="4"/>
  <c r="T12" i="4"/>
  <c r="R12" i="4"/>
  <c r="AB6" i="4"/>
  <c r="Z6" i="4"/>
  <c r="X6" i="4"/>
  <c r="C301" i="5"/>
  <c r="V6" i="4"/>
  <c r="Z12" i="4"/>
  <c r="T6" i="4"/>
  <c r="M137" i="5"/>
  <c r="I298" i="5"/>
  <c r="J298" i="5" s="1"/>
  <c r="J22" i="14"/>
  <c r="H6" i="7"/>
  <c r="H7" i="7" s="1"/>
  <c r="G301" i="5"/>
  <c r="G308" i="5" s="1"/>
  <c r="F6" i="7"/>
  <c r="C12" i="4"/>
  <c r="Q6" i="4"/>
  <c r="E12" i="4"/>
  <c r="S6" i="4"/>
  <c r="AF6" i="4"/>
  <c r="G12" i="4"/>
  <c r="U6" i="4"/>
  <c r="AD7" i="4" s="1"/>
  <c r="AH6" i="4"/>
  <c r="I12" i="4"/>
  <c r="W6" i="4"/>
  <c r="AJ6" i="4"/>
  <c r="K12" i="4"/>
  <c r="Y6" i="4"/>
  <c r="AD6" i="4" s="1"/>
  <c r="AL6" i="4"/>
  <c r="M12" i="4"/>
  <c r="AA6" i="4"/>
  <c r="AN6" i="4"/>
  <c r="E39" i="4"/>
  <c r="G39" i="4"/>
  <c r="I39" i="4"/>
  <c r="K39" i="4"/>
  <c r="D59" i="4"/>
  <c r="D71" i="4" s="1"/>
  <c r="R49" i="4" s="1"/>
  <c r="F59" i="4"/>
  <c r="F71" i="4" s="1"/>
  <c r="H59" i="4"/>
  <c r="J59" i="4"/>
  <c r="J71" i="4" s="1"/>
  <c r="L59" i="4"/>
  <c r="L71" i="4" s="1"/>
  <c r="Z49" i="4" s="1"/>
  <c r="N59" i="4"/>
  <c r="AP59" i="4" s="1"/>
  <c r="AE57" i="4"/>
  <c r="AG57" i="4"/>
  <c r="AI57" i="4"/>
  <c r="AK57" i="4"/>
  <c r="AM57" i="4"/>
  <c r="AO57" i="4"/>
  <c r="AE69" i="4"/>
  <c r="AG69" i="4"/>
  <c r="AI69" i="4"/>
  <c r="AK69" i="4"/>
  <c r="AM69" i="4"/>
  <c r="AO69" i="4"/>
  <c r="D210" i="5"/>
  <c r="D212" i="5" s="1"/>
  <c r="D22" i="9"/>
  <c r="D20" i="9" s="1"/>
  <c r="F210" i="5"/>
  <c r="F212" i="5" s="1"/>
  <c r="F22" i="9"/>
  <c r="F20" i="9" s="1"/>
  <c r="H210" i="5"/>
  <c r="H212" i="5" s="1"/>
  <c r="H22" i="9"/>
  <c r="C258" i="5"/>
  <c r="C28" i="9"/>
  <c r="E258" i="5"/>
  <c r="E28" i="9"/>
  <c r="G258" i="5"/>
  <c r="G28" i="9"/>
  <c r="I258" i="5"/>
  <c r="I28" i="9"/>
  <c r="D250" i="5"/>
  <c r="D31" i="9"/>
  <c r="F250" i="5"/>
  <c r="F31" i="9"/>
  <c r="H250" i="5"/>
  <c r="H31" i="9"/>
  <c r="AM6" i="4"/>
  <c r="AI6" i="4"/>
  <c r="AE6" i="4"/>
  <c r="AN69" i="4"/>
  <c r="AJ69" i="4"/>
  <c r="AF69" i="4"/>
  <c r="AL57" i="4"/>
  <c r="AH57" i="4"/>
  <c r="AO49" i="4"/>
  <c r="AK49" i="4"/>
  <c r="AG49" i="4"/>
  <c r="AM37" i="4"/>
  <c r="AI37" i="4"/>
  <c r="AE37" i="4"/>
  <c r="AL29" i="4"/>
  <c r="AH29" i="4"/>
  <c r="AE29" i="4"/>
  <c r="AG29" i="4"/>
  <c r="AI29" i="4"/>
  <c r="AK29" i="4"/>
  <c r="AM29" i="4"/>
  <c r="AF37" i="4"/>
  <c r="AJ37" i="4"/>
  <c r="AN37" i="4"/>
  <c r="AO29" i="4"/>
  <c r="AO6" i="4"/>
  <c r="AK6" i="4"/>
  <c r="AG6" i="4"/>
  <c r="AL69" i="4"/>
  <c r="AH69" i="4"/>
  <c r="AN57" i="4"/>
  <c r="AJ57" i="4"/>
  <c r="AF57" i="4"/>
  <c r="AM49" i="4"/>
  <c r="AI49" i="4"/>
  <c r="AE49" i="4"/>
  <c r="AO37" i="4"/>
  <c r="AK37" i="4"/>
  <c r="AG37" i="4"/>
  <c r="AN29" i="4"/>
  <c r="AJ29" i="4"/>
  <c r="AF29" i="4"/>
  <c r="E59" i="4"/>
  <c r="E71" i="4" s="1"/>
  <c r="G59" i="4"/>
  <c r="I59" i="4"/>
  <c r="K59" i="4"/>
  <c r="M59" i="4"/>
  <c r="M71" i="4" s="1"/>
  <c r="D301" i="5"/>
  <c r="D308" i="5" s="1"/>
  <c r="F301" i="5"/>
  <c r="F308" i="5" s="1"/>
  <c r="H301" i="5"/>
  <c r="H308" i="5" s="1"/>
  <c r="C174" i="5"/>
  <c r="C22" i="9"/>
  <c r="C21" i="9"/>
  <c r="E174" i="5"/>
  <c r="E22" i="9"/>
  <c r="E20" i="9" s="1"/>
  <c r="G174" i="5"/>
  <c r="G22" i="9"/>
  <c r="G20" i="9" s="1"/>
  <c r="C38" i="9"/>
  <c r="C39" i="9"/>
  <c r="D258" i="5"/>
  <c r="D28" i="9"/>
  <c r="F258" i="5"/>
  <c r="F28" i="9"/>
  <c r="H258" i="5"/>
  <c r="H28" i="9"/>
  <c r="AN49" i="4"/>
  <c r="AL49" i="4"/>
  <c r="AJ49" i="4"/>
  <c r="AH49" i="4"/>
  <c r="AF49" i="4"/>
  <c r="AL37" i="4"/>
  <c r="AH37" i="4"/>
  <c r="Z17" i="4"/>
  <c r="X17" i="4"/>
  <c r="V17" i="4"/>
  <c r="T17" i="4"/>
  <c r="R17" i="4"/>
  <c r="C58" i="10"/>
  <c r="C67" i="10" s="1"/>
  <c r="D58" i="10" s="1"/>
  <c r="H47" i="10"/>
  <c r="I47" i="10" s="1"/>
  <c r="H51" i="10"/>
  <c r="I51" i="10" s="1"/>
  <c r="H49" i="10"/>
  <c r="I49" i="10" s="1"/>
  <c r="H53" i="10"/>
  <c r="I53" i="10" s="1"/>
  <c r="H46" i="10"/>
  <c r="I46" i="10" s="1"/>
  <c r="H50" i="10"/>
  <c r="I50" i="10" s="1"/>
  <c r="H52" i="10"/>
  <c r="I52" i="10" s="1"/>
  <c r="H54" i="10"/>
  <c r="I54" i="10" s="1"/>
  <c r="D35" i="9"/>
  <c r="D45" i="9"/>
  <c r="E44" i="9"/>
  <c r="E45" i="9" s="1"/>
  <c r="G44" i="9"/>
  <c r="I44" i="9"/>
  <c r="I45" i="9" s="1"/>
  <c r="F44" i="9"/>
  <c r="C21" i="15"/>
  <c r="C7" i="15"/>
  <c r="C30" i="9" s="1"/>
  <c r="E21" i="15"/>
  <c r="E7" i="15"/>
  <c r="E30" i="9" s="1"/>
  <c r="G21" i="15"/>
  <c r="G7" i="15"/>
  <c r="G30" i="9" s="1"/>
  <c r="D21" i="15"/>
  <c r="D7" i="15"/>
  <c r="D30" i="9" s="1"/>
  <c r="F21" i="15"/>
  <c r="F7" i="15"/>
  <c r="F30" i="9" s="1"/>
  <c r="H21" i="15"/>
  <c r="H7" i="15"/>
  <c r="M145" i="5"/>
  <c r="M141" i="5"/>
  <c r="M147" i="5"/>
  <c r="M143" i="5"/>
  <c r="M139" i="5"/>
  <c r="U29" i="5"/>
  <c r="W29" i="5"/>
  <c r="Y29" i="5"/>
  <c r="V36" i="5"/>
  <c r="X36" i="5"/>
  <c r="Z36" i="5"/>
  <c r="V53" i="5"/>
  <c r="X53" i="5"/>
  <c r="Z53" i="5"/>
  <c r="U65" i="5"/>
  <c r="W65" i="5"/>
  <c r="X75" i="5"/>
  <c r="Z75" i="5"/>
  <c r="V105" i="5"/>
  <c r="V106" i="5"/>
  <c r="V107" i="5"/>
  <c r="V108" i="5"/>
  <c r="Q147" i="5"/>
  <c r="M146" i="5"/>
  <c r="M144" i="5"/>
  <c r="M142" i="5"/>
  <c r="Q139" i="5"/>
  <c r="O138" i="5"/>
  <c r="O6" i="5"/>
  <c r="V6" i="5"/>
  <c r="Q6" i="5"/>
  <c r="X6" i="5"/>
  <c r="S6" i="5"/>
  <c r="Z6" i="5"/>
  <c r="D275" i="5"/>
  <c r="U48" i="5"/>
  <c r="F275" i="5"/>
  <c r="W48" i="5"/>
  <c r="H275" i="5"/>
  <c r="K48" i="5"/>
  <c r="Y48" i="5"/>
  <c r="K65" i="5"/>
  <c r="Y65" i="5"/>
  <c r="O75" i="5"/>
  <c r="V75" i="5"/>
  <c r="O78" i="5"/>
  <c r="V83" i="5"/>
  <c r="Q78" i="5"/>
  <c r="X83" i="5"/>
  <c r="Q86" i="5"/>
  <c r="X86" i="5"/>
  <c r="G107" i="5"/>
  <c r="X107" i="5" s="1"/>
  <c r="X88" i="5"/>
  <c r="O90" i="5"/>
  <c r="V90" i="5"/>
  <c r="Y97" i="5"/>
  <c r="X97" i="5"/>
  <c r="N98" i="5"/>
  <c r="U102" i="5"/>
  <c r="P98" i="5"/>
  <c r="W102" i="5"/>
  <c r="V123" i="5"/>
  <c r="X123" i="5"/>
  <c r="O126" i="5"/>
  <c r="V134" i="5"/>
  <c r="Q126" i="5"/>
  <c r="X134" i="5"/>
  <c r="C209" i="5"/>
  <c r="M151" i="5"/>
  <c r="M155" i="5"/>
  <c r="M159" i="5"/>
  <c r="M153" i="5"/>
  <c r="M157" i="5"/>
  <c r="E209" i="5"/>
  <c r="V159" i="5"/>
  <c r="O153" i="5"/>
  <c r="O157" i="5"/>
  <c r="O151" i="5"/>
  <c r="O155" i="5"/>
  <c r="O159" i="5"/>
  <c r="G209" i="5"/>
  <c r="Q151" i="5"/>
  <c r="Q155" i="5"/>
  <c r="Q159" i="5"/>
  <c r="X159" i="5"/>
  <c r="Q153" i="5"/>
  <c r="Q157" i="5"/>
  <c r="M161" i="5"/>
  <c r="V161" i="5"/>
  <c r="O161" i="5"/>
  <c r="X161" i="5"/>
  <c r="Q161" i="5"/>
  <c r="S94" i="5"/>
  <c r="Z94" i="5"/>
  <c r="Q94" i="5"/>
  <c r="X94" i="5"/>
  <c r="O86" i="5"/>
  <c r="V94" i="5"/>
  <c r="X147" i="5"/>
  <c r="Q138" i="5"/>
  <c r="Q140" i="5"/>
  <c r="Q142" i="5"/>
  <c r="Q144" i="5"/>
  <c r="Q146" i="5"/>
  <c r="V147" i="5"/>
  <c r="O137" i="5"/>
  <c r="O139" i="5"/>
  <c r="O141" i="5"/>
  <c r="O143" i="5"/>
  <c r="O145" i="5"/>
  <c r="U6" i="5"/>
  <c r="P6" i="5"/>
  <c r="W6" i="5"/>
  <c r="Y6" i="5"/>
  <c r="K6" i="5"/>
  <c r="K29" i="5"/>
  <c r="V29" i="5"/>
  <c r="X29" i="5"/>
  <c r="Z29" i="5"/>
  <c r="U36" i="5"/>
  <c r="W36" i="5"/>
  <c r="Y36" i="5"/>
  <c r="K36" i="5"/>
  <c r="V48" i="5"/>
  <c r="X48" i="5"/>
  <c r="Z48" i="5"/>
  <c r="U53" i="5"/>
  <c r="W53" i="5"/>
  <c r="K53" i="5"/>
  <c r="Y53" i="5"/>
  <c r="V65" i="5"/>
  <c r="X65" i="5"/>
  <c r="Z65" i="5"/>
  <c r="U75" i="5"/>
  <c r="W75" i="5"/>
  <c r="Y75" i="5"/>
  <c r="K75" i="5"/>
  <c r="S83" i="5"/>
  <c r="N79" i="5"/>
  <c r="U83" i="5"/>
  <c r="P79" i="5"/>
  <c r="W83" i="5"/>
  <c r="R79" i="5"/>
  <c r="I79" i="5" s="1"/>
  <c r="Z79" i="5" s="1"/>
  <c r="Y83" i="5"/>
  <c r="K83" i="5"/>
  <c r="G106" i="5"/>
  <c r="X106" i="5" s="1"/>
  <c r="X87" i="5"/>
  <c r="U90" i="5"/>
  <c r="W90" i="5"/>
  <c r="O97" i="5"/>
  <c r="V102" i="5"/>
  <c r="R99" i="5"/>
  <c r="K102" i="5"/>
  <c r="U105" i="5"/>
  <c r="W105" i="5"/>
  <c r="U106" i="5"/>
  <c r="W106" i="5"/>
  <c r="U107" i="5"/>
  <c r="W107" i="5"/>
  <c r="U108" i="5"/>
  <c r="W108" i="5"/>
  <c r="U123" i="5"/>
  <c r="W123" i="5"/>
  <c r="Y123" i="5"/>
  <c r="K123" i="5"/>
  <c r="N126" i="5"/>
  <c r="U134" i="5"/>
  <c r="P126" i="5"/>
  <c r="W134" i="5"/>
  <c r="R126" i="5"/>
  <c r="K134" i="5"/>
  <c r="Y134" i="5"/>
  <c r="D209" i="5"/>
  <c r="U159" i="5"/>
  <c r="W159" i="5"/>
  <c r="H209" i="5"/>
  <c r="H25" i="9" s="1"/>
  <c r="Y159" i="5"/>
  <c r="K159" i="5"/>
  <c r="N161" i="5"/>
  <c r="U161" i="5"/>
  <c r="P161" i="5"/>
  <c r="W161" i="5"/>
  <c r="R161" i="5"/>
  <c r="Y161" i="5"/>
  <c r="K161" i="5"/>
  <c r="R94" i="5"/>
  <c r="K94" i="5"/>
  <c r="Y94" i="5"/>
  <c r="P94" i="5"/>
  <c r="W94" i="5"/>
  <c r="N94" i="5"/>
  <c r="U94" i="5"/>
  <c r="O147" i="5"/>
  <c r="O146" i="5"/>
  <c r="Q145" i="5"/>
  <c r="O144" i="5"/>
  <c r="Q143" i="5"/>
  <c r="O142" i="5"/>
  <c r="Q141" i="5"/>
  <c r="O140" i="5"/>
  <c r="Q137" i="5"/>
  <c r="M140" i="5"/>
  <c r="M138" i="5"/>
  <c r="R137" i="5"/>
  <c r="Y147" i="5"/>
  <c r="K147" i="5"/>
  <c r="P137" i="5"/>
  <c r="W147" i="5"/>
  <c r="N137" i="5"/>
  <c r="U147" i="5"/>
  <c r="E34" i="9"/>
  <c r="G34" i="9"/>
  <c r="I34" i="9"/>
  <c r="D34" i="9"/>
  <c r="H34" i="9"/>
  <c r="F34" i="9"/>
  <c r="E35" i="9"/>
  <c r="G35" i="9"/>
  <c r="I35" i="9"/>
  <c r="R160" i="5"/>
  <c r="P160" i="5"/>
  <c r="N160" i="5"/>
  <c r="R158" i="5"/>
  <c r="P158" i="5"/>
  <c r="N158" i="5"/>
  <c r="R156" i="5"/>
  <c r="P156" i="5"/>
  <c r="N156" i="5"/>
  <c r="R154" i="5"/>
  <c r="P154" i="5"/>
  <c r="N154" i="5"/>
  <c r="R152" i="5"/>
  <c r="P152" i="5"/>
  <c r="N152" i="5"/>
  <c r="R150" i="5"/>
  <c r="P150" i="5"/>
  <c r="N150" i="5"/>
  <c r="Q160" i="5"/>
  <c r="O160" i="5"/>
  <c r="M160" i="5"/>
  <c r="R159" i="5"/>
  <c r="P159" i="5"/>
  <c r="N159" i="5"/>
  <c r="Q158" i="5"/>
  <c r="O158" i="5"/>
  <c r="M158" i="5"/>
  <c r="R157" i="5"/>
  <c r="P157" i="5"/>
  <c r="N157" i="5"/>
  <c r="Q156" i="5"/>
  <c r="O156" i="5"/>
  <c r="M156" i="5"/>
  <c r="R155" i="5"/>
  <c r="P155" i="5"/>
  <c r="N155" i="5"/>
  <c r="Q154" i="5"/>
  <c r="O154" i="5"/>
  <c r="M154" i="5"/>
  <c r="R153" i="5"/>
  <c r="P153" i="5"/>
  <c r="N153" i="5"/>
  <c r="Q152" i="5"/>
  <c r="O152" i="5"/>
  <c r="M152" i="5"/>
  <c r="R151" i="5"/>
  <c r="P151" i="5"/>
  <c r="N151" i="5"/>
  <c r="Q150" i="5"/>
  <c r="O150" i="5"/>
  <c r="M150" i="5"/>
  <c r="R147" i="5"/>
  <c r="P147" i="5"/>
  <c r="N147" i="5"/>
  <c r="R146" i="5"/>
  <c r="P146" i="5"/>
  <c r="N146" i="5"/>
  <c r="R145" i="5"/>
  <c r="P145" i="5"/>
  <c r="N145" i="5"/>
  <c r="R144" i="5"/>
  <c r="P144" i="5"/>
  <c r="N144" i="5"/>
  <c r="R143" i="5"/>
  <c r="P143" i="5"/>
  <c r="N143" i="5"/>
  <c r="R142" i="5"/>
  <c r="P142" i="5"/>
  <c r="N142" i="5"/>
  <c r="R141" i="5"/>
  <c r="P141" i="5"/>
  <c r="N141" i="5"/>
  <c r="R140" i="5"/>
  <c r="P140" i="5"/>
  <c r="N140" i="5"/>
  <c r="R139" i="5"/>
  <c r="P139" i="5"/>
  <c r="N139" i="5"/>
  <c r="R138" i="5"/>
  <c r="P138" i="5"/>
  <c r="N138" i="5"/>
  <c r="Q134" i="5"/>
  <c r="O134" i="5"/>
  <c r="M134" i="5"/>
  <c r="Q133" i="5"/>
  <c r="O133" i="5"/>
  <c r="M133" i="5"/>
  <c r="Q132" i="5"/>
  <c r="O132" i="5"/>
  <c r="M132" i="5"/>
  <c r="Q131" i="5"/>
  <c r="O131" i="5"/>
  <c r="M131" i="5"/>
  <c r="Q130" i="5"/>
  <c r="O130" i="5"/>
  <c r="M130" i="5"/>
  <c r="Q129" i="5"/>
  <c r="O129" i="5"/>
  <c r="M129" i="5"/>
  <c r="Q128" i="5"/>
  <c r="O128" i="5"/>
  <c r="M128" i="5"/>
  <c r="Q127" i="5"/>
  <c r="O127" i="5"/>
  <c r="M127" i="5"/>
  <c r="D92" i="5"/>
  <c r="F92" i="5"/>
  <c r="R134" i="5"/>
  <c r="P134" i="5"/>
  <c r="N134" i="5"/>
  <c r="R133" i="5"/>
  <c r="P133" i="5"/>
  <c r="N133" i="5"/>
  <c r="R132" i="5"/>
  <c r="P132" i="5"/>
  <c r="N132" i="5"/>
  <c r="R131" i="5"/>
  <c r="P131" i="5"/>
  <c r="N131" i="5"/>
  <c r="R130" i="5"/>
  <c r="P130" i="5"/>
  <c r="N130" i="5"/>
  <c r="R129" i="5"/>
  <c r="P129" i="5"/>
  <c r="N129" i="5"/>
  <c r="R128" i="5"/>
  <c r="P128" i="5"/>
  <c r="N128" i="5"/>
  <c r="R127" i="5"/>
  <c r="P127" i="5"/>
  <c r="N127" i="5"/>
  <c r="N122" i="5"/>
  <c r="R118" i="5"/>
  <c r="P116" i="5"/>
  <c r="N114" i="5"/>
  <c r="M90" i="5"/>
  <c r="R122" i="5"/>
  <c r="P120" i="5"/>
  <c r="N118" i="5"/>
  <c r="R114" i="5"/>
  <c r="P112" i="5"/>
  <c r="P122" i="5"/>
  <c r="R120" i="5"/>
  <c r="N120" i="5"/>
  <c r="P118" i="5"/>
  <c r="R116" i="5"/>
  <c r="N116" i="5"/>
  <c r="P114" i="5"/>
  <c r="R112" i="5"/>
  <c r="N112" i="5"/>
  <c r="M113" i="5"/>
  <c r="M115" i="5"/>
  <c r="M117" i="5"/>
  <c r="M119" i="5"/>
  <c r="M121" i="5"/>
  <c r="M123" i="5"/>
  <c r="M112" i="5"/>
  <c r="M114" i="5"/>
  <c r="M116" i="5"/>
  <c r="M118" i="5"/>
  <c r="M120" i="5"/>
  <c r="M122" i="5"/>
  <c r="M111" i="5"/>
  <c r="O112" i="5"/>
  <c r="O114" i="5"/>
  <c r="O116" i="5"/>
  <c r="O118" i="5"/>
  <c r="O120" i="5"/>
  <c r="O122" i="5"/>
  <c r="O111" i="5"/>
  <c r="O113" i="5"/>
  <c r="O115" i="5"/>
  <c r="O117" i="5"/>
  <c r="O119" i="5"/>
  <c r="O121" i="5"/>
  <c r="O123" i="5"/>
  <c r="Q112" i="5"/>
  <c r="Q114" i="5"/>
  <c r="Q116" i="5"/>
  <c r="Q118" i="5"/>
  <c r="Q120" i="5"/>
  <c r="Q122" i="5"/>
  <c r="Q111" i="5"/>
  <c r="Q113" i="5"/>
  <c r="Q115" i="5"/>
  <c r="Q117" i="5"/>
  <c r="Q119" i="5"/>
  <c r="Q121" i="5"/>
  <c r="Q123" i="5"/>
  <c r="Q89" i="5"/>
  <c r="R123" i="5"/>
  <c r="P123" i="5"/>
  <c r="N123" i="5"/>
  <c r="R121" i="5"/>
  <c r="P121" i="5"/>
  <c r="N121" i="5"/>
  <c r="R119" i="5"/>
  <c r="P119" i="5"/>
  <c r="N119" i="5"/>
  <c r="R117" i="5"/>
  <c r="P117" i="5"/>
  <c r="N117" i="5"/>
  <c r="R115" i="5"/>
  <c r="P115" i="5"/>
  <c r="N115" i="5"/>
  <c r="R113" i="5"/>
  <c r="P113" i="5"/>
  <c r="N113" i="5"/>
  <c r="R111" i="5"/>
  <c r="P111" i="5"/>
  <c r="N111" i="5"/>
  <c r="E92" i="5"/>
  <c r="P90" i="5"/>
  <c r="N90" i="5"/>
  <c r="O89" i="5"/>
  <c r="M89" i="5"/>
  <c r="P88" i="5"/>
  <c r="N88" i="5"/>
  <c r="Q87" i="5"/>
  <c r="O87" i="5"/>
  <c r="M87" i="5"/>
  <c r="P86" i="5"/>
  <c r="N86" i="5"/>
  <c r="O94" i="5"/>
  <c r="M94" i="5"/>
  <c r="R102" i="5"/>
  <c r="P102" i="5"/>
  <c r="N102" i="5"/>
  <c r="O101" i="5"/>
  <c r="M101" i="5"/>
  <c r="R100" i="5"/>
  <c r="P100" i="5"/>
  <c r="N100" i="5"/>
  <c r="O99" i="5"/>
  <c r="M99" i="5"/>
  <c r="O98" i="5"/>
  <c r="M98" i="5"/>
  <c r="R97" i="5"/>
  <c r="P97" i="5"/>
  <c r="N97" i="5"/>
  <c r="P89" i="5"/>
  <c r="N89" i="5"/>
  <c r="Q88" i="5"/>
  <c r="O88" i="5"/>
  <c r="M88" i="5"/>
  <c r="P87" i="5"/>
  <c r="N87" i="5"/>
  <c r="O102" i="5"/>
  <c r="M102" i="5"/>
  <c r="R101" i="5"/>
  <c r="P101" i="5"/>
  <c r="N101" i="5"/>
  <c r="O100" i="5"/>
  <c r="M100" i="5"/>
  <c r="P99" i="5"/>
  <c r="N99" i="5"/>
  <c r="O83" i="5"/>
  <c r="M81" i="5"/>
  <c r="Q81" i="5"/>
  <c r="O79" i="5"/>
  <c r="Q83" i="5"/>
  <c r="M83" i="5"/>
  <c r="O81" i="5"/>
  <c r="Q79" i="5"/>
  <c r="M79" i="5"/>
  <c r="R82" i="5"/>
  <c r="I82" i="5" s="1"/>
  <c r="Z82" i="5" s="1"/>
  <c r="P82" i="5"/>
  <c r="N82" i="5"/>
  <c r="R80" i="5"/>
  <c r="I80" i="5" s="1"/>
  <c r="Z80" i="5" s="1"/>
  <c r="P80" i="5"/>
  <c r="N80" i="5"/>
  <c r="R78" i="5"/>
  <c r="I78" i="5" s="1"/>
  <c r="Z78" i="5" s="1"/>
  <c r="P78" i="5"/>
  <c r="N78" i="5"/>
  <c r="R83" i="5"/>
  <c r="P83" i="5"/>
  <c r="N83" i="5"/>
  <c r="Q82" i="5"/>
  <c r="O82" i="5"/>
  <c r="M82" i="5"/>
  <c r="R81" i="5"/>
  <c r="I81" i="5" s="1"/>
  <c r="Z81" i="5" s="1"/>
  <c r="P81" i="5"/>
  <c r="N81" i="5"/>
  <c r="Q80" i="5"/>
  <c r="O80" i="5"/>
  <c r="M80" i="5"/>
  <c r="S75" i="5"/>
  <c r="Q73" i="5"/>
  <c r="D262" i="5"/>
  <c r="N6" i="5"/>
  <c r="H262" i="5"/>
  <c r="R6" i="5"/>
  <c r="N73" i="5"/>
  <c r="N75" i="5"/>
  <c r="N72" i="5"/>
  <c r="N74" i="5"/>
  <c r="P73" i="5"/>
  <c r="P75" i="5"/>
  <c r="P74" i="5"/>
  <c r="P72" i="5"/>
  <c r="R73" i="5"/>
  <c r="R75" i="5"/>
  <c r="R72" i="5"/>
  <c r="R74" i="5"/>
  <c r="M72" i="5"/>
  <c r="M74" i="5"/>
  <c r="O72" i="5"/>
  <c r="O74" i="5"/>
  <c r="Q72" i="5"/>
  <c r="Q74" i="5"/>
  <c r="S72" i="5"/>
  <c r="S74" i="5"/>
  <c r="Q75" i="5"/>
  <c r="M75" i="5"/>
  <c r="S73" i="5"/>
  <c r="O73" i="5"/>
  <c r="H71" i="5"/>
  <c r="H87" i="5"/>
  <c r="H88" i="5"/>
  <c r="D287" i="5"/>
  <c r="F287" i="5"/>
  <c r="G71" i="5"/>
  <c r="F282" i="5"/>
  <c r="C232" i="5"/>
  <c r="E232" i="5"/>
  <c r="G232" i="5"/>
  <c r="I232" i="5"/>
  <c r="C282" i="5"/>
  <c r="E282" i="5"/>
  <c r="G282" i="5"/>
  <c r="I282" i="5"/>
  <c r="E210" i="5"/>
  <c r="E212" i="5" s="1"/>
  <c r="F12" i="5"/>
  <c r="F262" i="5"/>
  <c r="I251" i="5"/>
  <c r="G105" i="5"/>
  <c r="X105" i="5" s="1"/>
  <c r="H86" i="5"/>
  <c r="G108" i="5"/>
  <c r="X108" i="5" s="1"/>
  <c r="H89" i="5"/>
  <c r="E251" i="5"/>
  <c r="E223" i="5"/>
  <c r="E309" i="5" s="1"/>
  <c r="I223" i="5"/>
  <c r="C298" i="5"/>
  <c r="C308" i="5" s="1"/>
  <c r="G102" i="5"/>
  <c r="X102" i="5" s="1"/>
  <c r="C210" i="5"/>
  <c r="C211" i="5" s="1"/>
  <c r="G210" i="5"/>
  <c r="G211" i="5" s="1"/>
  <c r="G223" i="5"/>
  <c r="D232" i="5"/>
  <c r="F232" i="5"/>
  <c r="H232" i="5"/>
  <c r="D282" i="5"/>
  <c r="H282" i="5"/>
  <c r="D39" i="4"/>
  <c r="F39" i="4"/>
  <c r="H39" i="4"/>
  <c r="J39" i="4"/>
  <c r="L39" i="4"/>
  <c r="N39" i="4"/>
  <c r="AP39" i="4" s="1"/>
  <c r="C262" i="5"/>
  <c r="E262" i="5"/>
  <c r="I262" i="5"/>
  <c r="C12" i="5"/>
  <c r="M12" i="5" s="1"/>
  <c r="G12" i="5"/>
  <c r="G263" i="5" s="1"/>
  <c r="D276" i="5"/>
  <c r="D274" i="5"/>
  <c r="F276" i="5"/>
  <c r="F274" i="5"/>
  <c r="H276" i="5"/>
  <c r="H274" i="5"/>
  <c r="F38" i="5"/>
  <c r="C275" i="5"/>
  <c r="C274" i="5"/>
  <c r="E275" i="5"/>
  <c r="G275" i="5"/>
  <c r="I275" i="5"/>
  <c r="I276" i="5"/>
  <c r="E55" i="5"/>
  <c r="I55" i="5"/>
  <c r="C68" i="10" s="1"/>
  <c r="E12" i="5"/>
  <c r="I12" i="5"/>
  <c r="C38" i="5"/>
  <c r="C244" i="5" s="1"/>
  <c r="E38" i="5"/>
  <c r="E245" i="5" s="1"/>
  <c r="G38" i="5"/>
  <c r="I38" i="5"/>
  <c r="D38" i="5"/>
  <c r="H38" i="5"/>
  <c r="C55" i="5"/>
  <c r="G55" i="5"/>
  <c r="D174" i="5"/>
  <c r="H174" i="5"/>
  <c r="D12" i="5"/>
  <c r="H12" i="5"/>
  <c r="C276" i="5"/>
  <c r="E274" i="5"/>
  <c r="G276" i="5"/>
  <c r="I274" i="5"/>
  <c r="D55" i="5"/>
  <c r="F55" i="5"/>
  <c r="H55" i="5"/>
  <c r="G90" i="5"/>
  <c r="X90" i="5" s="1"/>
  <c r="F174" i="5"/>
  <c r="C195" i="5"/>
  <c r="D184" i="5"/>
  <c r="E185" i="5"/>
  <c r="C197" i="5"/>
  <c r="D186" i="5"/>
  <c r="E187" i="5"/>
  <c r="C199" i="5"/>
  <c r="D188" i="5"/>
  <c r="E189" i="5"/>
  <c r="C201" i="5"/>
  <c r="D190" i="5"/>
  <c r="E191" i="5"/>
  <c r="C203" i="5"/>
  <c r="D192" i="5"/>
  <c r="C196" i="5"/>
  <c r="C198" i="5"/>
  <c r="C200" i="5"/>
  <c r="C202" i="5"/>
  <c r="I211" i="5"/>
  <c r="D298" i="5"/>
  <c r="D223" i="5"/>
  <c r="F298" i="5"/>
  <c r="F223" i="5"/>
  <c r="F309" i="5" s="1"/>
  <c r="H298" i="5"/>
  <c r="H223" i="5"/>
  <c r="H309" i="5" s="1"/>
  <c r="D251" i="5"/>
  <c r="F251" i="5"/>
  <c r="H251" i="5"/>
  <c r="G274" i="5"/>
  <c r="E276" i="5"/>
  <c r="H287" i="5"/>
  <c r="C250" i="5"/>
  <c r="E250" i="5"/>
  <c r="G250" i="5"/>
  <c r="I250" i="5"/>
  <c r="C251" i="5"/>
  <c r="G251" i="5"/>
  <c r="C287" i="5"/>
  <c r="C55" i="9" s="1"/>
  <c r="C56" i="9" s="1"/>
  <c r="E287" i="5"/>
  <c r="G287" i="5"/>
  <c r="G55" i="9" s="1"/>
  <c r="G56" i="9" s="1"/>
  <c r="I287" i="5"/>
  <c r="I55" i="9" s="1"/>
  <c r="H71" i="4"/>
  <c r="V49" i="4" s="1"/>
  <c r="I71" i="4"/>
  <c r="L12" i="10" l="1"/>
  <c r="L11" i="10"/>
  <c r="Q6" i="10"/>
  <c r="N13" i="10"/>
  <c r="N12" i="10"/>
  <c r="J11" i="10"/>
  <c r="H11" i="15"/>
  <c r="H30" i="9"/>
  <c r="D309" i="5"/>
  <c r="J13" i="10"/>
  <c r="U38" i="5"/>
  <c r="G252" i="5"/>
  <c r="G32" i="9"/>
  <c r="H252" i="5"/>
  <c r="H32" i="9"/>
  <c r="E32" i="9"/>
  <c r="E252" i="5"/>
  <c r="F252" i="5"/>
  <c r="F32" i="9"/>
  <c r="C252" i="5"/>
  <c r="C32" i="9"/>
  <c r="D32" i="9"/>
  <c r="D252" i="5"/>
  <c r="D93" i="5"/>
  <c r="C309" i="5"/>
  <c r="AN39" i="4"/>
  <c r="Q23" i="4"/>
  <c r="AA26" i="4"/>
  <c r="AA37" i="4"/>
  <c r="F211" i="5"/>
  <c r="G309" i="5"/>
  <c r="AA23" i="4"/>
  <c r="H18" i="15"/>
  <c r="H19" i="15" s="1"/>
  <c r="H48" i="9"/>
  <c r="E18" i="15"/>
  <c r="E19" i="15" s="1"/>
  <c r="E48" i="9"/>
  <c r="F18" i="15"/>
  <c r="F19" i="15" s="1"/>
  <c r="F48" i="9"/>
  <c r="C18" i="15"/>
  <c r="C19" i="15" s="1"/>
  <c r="C48" i="9"/>
  <c r="D18" i="15"/>
  <c r="D19" i="15" s="1"/>
  <c r="D48" i="9"/>
  <c r="G18" i="15"/>
  <c r="G19" i="15" s="1"/>
  <c r="G48" i="9"/>
  <c r="K29" i="14"/>
  <c r="M30" i="14"/>
  <c r="L29" i="14"/>
  <c r="H20" i="9"/>
  <c r="H21" i="9"/>
  <c r="C23" i="9"/>
  <c r="C52" i="9" s="1"/>
  <c r="C53" i="9" s="1"/>
  <c r="C20" i="9"/>
  <c r="C22" i="15"/>
  <c r="F22" i="15"/>
  <c r="G22" i="15"/>
  <c r="D5" i="7" s="1"/>
  <c r="H22" i="15"/>
  <c r="D22" i="15"/>
  <c r="E22" i="15"/>
  <c r="M92" i="5"/>
  <c r="Q37" i="4"/>
  <c r="Q27" i="4"/>
  <c r="AA36" i="4"/>
  <c r="AA39" i="4"/>
  <c r="E93" i="5"/>
  <c r="Q35" i="4"/>
  <c r="AA29" i="4"/>
  <c r="AA28" i="4"/>
  <c r="AA34" i="4"/>
  <c r="AA27" i="4"/>
  <c r="Q22" i="4"/>
  <c r="AA33" i="4"/>
  <c r="AA31" i="4"/>
  <c r="AA22" i="4"/>
  <c r="F93" i="5"/>
  <c r="Q25" i="4"/>
  <c r="AA35" i="4"/>
  <c r="AA24" i="4"/>
  <c r="AA32" i="4"/>
  <c r="Q28" i="4"/>
  <c r="I10" i="8"/>
  <c r="I52" i="9"/>
  <c r="I53" i="9" s="1"/>
  <c r="H211" i="5"/>
  <c r="Q36" i="4"/>
  <c r="Q34" i="4"/>
  <c r="H4" i="7"/>
  <c r="H3" i="7" s="1"/>
  <c r="M12" i="10"/>
  <c r="K16" i="8"/>
  <c r="L16" i="8"/>
  <c r="I11" i="10"/>
  <c r="I13" i="10"/>
  <c r="N71" i="4"/>
  <c r="AP71" i="4" s="1"/>
  <c r="Q29" i="4"/>
  <c r="Q26" i="4"/>
  <c r="Q32" i="4"/>
  <c r="I12" i="10"/>
  <c r="O12" i="10"/>
  <c r="K11" i="10"/>
  <c r="K13" i="10"/>
  <c r="O11" i="10"/>
  <c r="O13" i="10"/>
  <c r="Q31" i="4"/>
  <c r="Q33" i="4"/>
  <c r="Q24" i="4"/>
  <c r="M13" i="10"/>
  <c r="M11" i="10"/>
  <c r="D283" i="5"/>
  <c r="N17" i="4"/>
  <c r="AP12" i="4"/>
  <c r="AB12" i="4"/>
  <c r="I288" i="5"/>
  <c r="I56" i="9"/>
  <c r="E288" i="5"/>
  <c r="E55" i="9"/>
  <c r="E56" i="9" s="1"/>
  <c r="H288" i="5"/>
  <c r="H55" i="9"/>
  <c r="H56" i="9" s="1"/>
  <c r="F288" i="5"/>
  <c r="F55" i="9"/>
  <c r="F56" i="9" s="1"/>
  <c r="D291" i="5"/>
  <c r="D55" i="9"/>
  <c r="D56" i="9" s="1"/>
  <c r="F4" i="7"/>
  <c r="F3" i="7" s="1"/>
  <c r="I5" i="7"/>
  <c r="I33" i="8"/>
  <c r="I86" i="5"/>
  <c r="J86" i="5"/>
  <c r="J75" i="14"/>
  <c r="I309" i="5"/>
  <c r="M73" i="4"/>
  <c r="AA41" i="4"/>
  <c r="AA43" i="4"/>
  <c r="AA45" i="4"/>
  <c r="AA47" i="4"/>
  <c r="AA52" i="4"/>
  <c r="AA54" i="4"/>
  <c r="AA42" i="4"/>
  <c r="AA46" i="4"/>
  <c r="AA51" i="4"/>
  <c r="AA55" i="4"/>
  <c r="AA56" i="4"/>
  <c r="AA62" i="4"/>
  <c r="AA64" i="4"/>
  <c r="AA66" i="4"/>
  <c r="AA68" i="4"/>
  <c r="AA71" i="4"/>
  <c r="AA44" i="4"/>
  <c r="AA53" i="4"/>
  <c r="AA61" i="4"/>
  <c r="AA65" i="4"/>
  <c r="AN71" i="4"/>
  <c r="AA48" i="4"/>
  <c r="AA57" i="4"/>
  <c r="AA63" i="4"/>
  <c r="AA67" i="4"/>
  <c r="I73" i="4"/>
  <c r="W41" i="4"/>
  <c r="W43" i="4"/>
  <c r="W45" i="4"/>
  <c r="W47" i="4"/>
  <c r="W52" i="4"/>
  <c r="W54" i="4"/>
  <c r="W42" i="4"/>
  <c r="W46" i="4"/>
  <c r="W51" i="4"/>
  <c r="W55" i="4"/>
  <c r="W56" i="4"/>
  <c r="W62" i="4"/>
  <c r="W64" i="4"/>
  <c r="W66" i="4"/>
  <c r="W68" i="4"/>
  <c r="W71" i="4"/>
  <c r="W48" i="4"/>
  <c r="W61" i="4"/>
  <c r="W65" i="4"/>
  <c r="AJ71" i="4"/>
  <c r="W44" i="4"/>
  <c r="W53" i="4"/>
  <c r="W57" i="4"/>
  <c r="W63" i="4"/>
  <c r="W67" i="4"/>
  <c r="E73" i="4"/>
  <c r="S41" i="4"/>
  <c r="S43" i="4"/>
  <c r="S45" i="4"/>
  <c r="S47" i="4"/>
  <c r="S52" i="4"/>
  <c r="S54" i="4"/>
  <c r="S56" i="4"/>
  <c r="S42" i="4"/>
  <c r="S46" i="4"/>
  <c r="S51" i="4"/>
  <c r="S55" i="4"/>
  <c r="S62" i="4"/>
  <c r="S64" i="4"/>
  <c r="S66" i="4"/>
  <c r="S68" i="4"/>
  <c r="S71" i="4"/>
  <c r="S44" i="4"/>
  <c r="S53" i="4"/>
  <c r="S61" i="4"/>
  <c r="S65" i="4"/>
  <c r="AF71" i="4"/>
  <c r="S48" i="4"/>
  <c r="S57" i="4"/>
  <c r="S63" i="4"/>
  <c r="S67" i="4"/>
  <c r="X42" i="4"/>
  <c r="X44" i="4"/>
  <c r="X46" i="4"/>
  <c r="X48" i="4"/>
  <c r="X51" i="4"/>
  <c r="X53" i="4"/>
  <c r="X55" i="4"/>
  <c r="X43" i="4"/>
  <c r="X47" i="4"/>
  <c r="X52" i="4"/>
  <c r="X61" i="4"/>
  <c r="X63" i="4"/>
  <c r="X65" i="4"/>
  <c r="X67" i="4"/>
  <c r="X45" i="4"/>
  <c r="X54" i="4"/>
  <c r="X56" i="4"/>
  <c r="X62" i="4"/>
  <c r="X66" i="4"/>
  <c r="X71" i="4"/>
  <c r="X41" i="4"/>
  <c r="X64" i="4"/>
  <c r="X68" i="4"/>
  <c r="AK71" i="4"/>
  <c r="T42" i="4"/>
  <c r="T44" i="4"/>
  <c r="T46" i="4"/>
  <c r="T48" i="4"/>
  <c r="T51" i="4"/>
  <c r="T53" i="4"/>
  <c r="T55" i="4"/>
  <c r="T43" i="4"/>
  <c r="T47" i="4"/>
  <c r="T52" i="4"/>
  <c r="T56" i="4"/>
  <c r="T61" i="4"/>
  <c r="T63" i="4"/>
  <c r="T65" i="4"/>
  <c r="T67" i="4"/>
  <c r="T41" i="4"/>
  <c r="T62" i="4"/>
  <c r="T66" i="4"/>
  <c r="T71" i="4"/>
  <c r="T45" i="4"/>
  <c r="T54" i="4"/>
  <c r="T64" i="4"/>
  <c r="T68" i="4"/>
  <c r="AG71" i="4"/>
  <c r="AB22" i="4"/>
  <c r="AB24" i="4"/>
  <c r="AB26" i="4"/>
  <c r="AB23" i="4"/>
  <c r="AB27" i="4"/>
  <c r="AB28" i="4"/>
  <c r="AB31" i="4"/>
  <c r="AB33" i="4"/>
  <c r="AB35" i="4"/>
  <c r="AO39" i="4"/>
  <c r="AB39" i="4"/>
  <c r="AB25" i="4"/>
  <c r="AB29" i="4"/>
  <c r="AB32" i="4"/>
  <c r="AB34" i="4"/>
  <c r="AB36" i="4"/>
  <c r="X22" i="4"/>
  <c r="X24" i="4"/>
  <c r="X26" i="4"/>
  <c r="X23" i="4"/>
  <c r="X27" i="4"/>
  <c r="X28" i="4"/>
  <c r="X31" i="4"/>
  <c r="X33" i="4"/>
  <c r="X35" i="4"/>
  <c r="AK39" i="4"/>
  <c r="X39" i="4"/>
  <c r="X25" i="4"/>
  <c r="X29" i="4"/>
  <c r="X32" i="4"/>
  <c r="X34" i="4"/>
  <c r="X36" i="4"/>
  <c r="T22" i="4"/>
  <c r="T24" i="4"/>
  <c r="T26" i="4"/>
  <c r="T28" i="4"/>
  <c r="T23" i="4"/>
  <c r="T27" i="4"/>
  <c r="T31" i="4"/>
  <c r="T33" i="4"/>
  <c r="T35" i="4"/>
  <c r="AG39" i="4"/>
  <c r="T39" i="4"/>
  <c r="T25" i="4"/>
  <c r="T29" i="4"/>
  <c r="T32" i="4"/>
  <c r="T34" i="4"/>
  <c r="T36" i="4"/>
  <c r="F25" i="9"/>
  <c r="D214" i="5"/>
  <c r="D25" i="9"/>
  <c r="E214" i="5"/>
  <c r="E25" i="9"/>
  <c r="C214" i="5"/>
  <c r="C25" i="9"/>
  <c r="O6" i="7"/>
  <c r="O7" i="7" s="1"/>
  <c r="O4" i="7"/>
  <c r="O3" i="7" s="1"/>
  <c r="J88" i="14" s="1"/>
  <c r="AA59" i="4"/>
  <c r="AN59" i="4"/>
  <c r="AL59" i="4"/>
  <c r="W59" i="4"/>
  <c r="AJ59" i="4"/>
  <c r="AH59" i="4"/>
  <c r="S59" i="4"/>
  <c r="AF59" i="4"/>
  <c r="AA69" i="4"/>
  <c r="S69" i="4"/>
  <c r="F7" i="7"/>
  <c r="X49" i="4"/>
  <c r="T49" i="4"/>
  <c r="AB37" i="4"/>
  <c r="X37" i="4"/>
  <c r="T37" i="4"/>
  <c r="Y39" i="4"/>
  <c r="Y23" i="4"/>
  <c r="Y25" i="4"/>
  <c r="Y27" i="4"/>
  <c r="Y24" i="4"/>
  <c r="Y32" i="4"/>
  <c r="Y34" i="4"/>
  <c r="Y36" i="4"/>
  <c r="Y22" i="4"/>
  <c r="Y26" i="4"/>
  <c r="Y28" i="4"/>
  <c r="Y31" i="4"/>
  <c r="Y35" i="4"/>
  <c r="AL39" i="4"/>
  <c r="Y33" i="4"/>
  <c r="W39" i="4"/>
  <c r="W23" i="4"/>
  <c r="W25" i="4"/>
  <c r="W27" i="4"/>
  <c r="W22" i="4"/>
  <c r="W26" i="4"/>
  <c r="W32" i="4"/>
  <c r="W34" i="4"/>
  <c r="W36" i="4"/>
  <c r="W37" i="4"/>
  <c r="W24" i="4"/>
  <c r="W28" i="4"/>
  <c r="W31" i="4"/>
  <c r="W33" i="4"/>
  <c r="W35" i="4"/>
  <c r="AJ39" i="4"/>
  <c r="U39" i="4"/>
  <c r="U23" i="4"/>
  <c r="U25" i="4"/>
  <c r="U27" i="4"/>
  <c r="U24" i="4"/>
  <c r="U28" i="4"/>
  <c r="U32" i="4"/>
  <c r="U34" i="4"/>
  <c r="U36" i="4"/>
  <c r="U22" i="4"/>
  <c r="U26" i="4"/>
  <c r="U31" i="4"/>
  <c r="U33" i="4"/>
  <c r="U35" i="4"/>
  <c r="AH39" i="4"/>
  <c r="S39" i="4"/>
  <c r="S23" i="4"/>
  <c r="S25" i="4"/>
  <c r="S27" i="4"/>
  <c r="S22" i="4"/>
  <c r="S26" i="4"/>
  <c r="S32" i="4"/>
  <c r="S34" i="4"/>
  <c r="S36" i="4"/>
  <c r="S37" i="4"/>
  <c r="S24" i="4"/>
  <c r="S28" i="4"/>
  <c r="S31" i="4"/>
  <c r="S33" i="4"/>
  <c r="S35" i="4"/>
  <c r="AF39" i="4"/>
  <c r="K17" i="4"/>
  <c r="Y12" i="4"/>
  <c r="AD12" i="4" s="1"/>
  <c r="AL12" i="4"/>
  <c r="AM12" i="4"/>
  <c r="G17" i="4"/>
  <c r="U12" i="4"/>
  <c r="AD13" i="4" s="1"/>
  <c r="AH12" i="4"/>
  <c r="AI12" i="4"/>
  <c r="K71" i="4"/>
  <c r="AM71" i="4" s="1"/>
  <c r="G71" i="4"/>
  <c r="AI71" i="4" s="1"/>
  <c r="C73" i="4"/>
  <c r="Q42" i="4"/>
  <c r="Q44" i="4"/>
  <c r="Q46" i="4"/>
  <c r="Q48" i="4"/>
  <c r="Q51" i="4"/>
  <c r="Q53" i="4"/>
  <c r="Q55" i="4"/>
  <c r="Q61" i="4"/>
  <c r="Q63" i="4"/>
  <c r="Q65" i="4"/>
  <c r="Q67" i="4"/>
  <c r="Q41" i="4"/>
  <c r="Q45" i="4"/>
  <c r="Q54" i="4"/>
  <c r="Q64" i="4"/>
  <c r="Q68" i="4"/>
  <c r="Q43" i="4"/>
  <c r="Q47" i="4"/>
  <c r="Q52" i="4"/>
  <c r="Q56" i="4"/>
  <c r="Q62" i="4"/>
  <c r="Q66" i="4"/>
  <c r="Q71" i="4"/>
  <c r="L73" i="4"/>
  <c r="Z42" i="4"/>
  <c r="Z44" i="4"/>
  <c r="Z46" i="4"/>
  <c r="Z48" i="4"/>
  <c r="Z51" i="4"/>
  <c r="Z53" i="4"/>
  <c r="Z55" i="4"/>
  <c r="Z41" i="4"/>
  <c r="Z45" i="4"/>
  <c r="Z54" i="4"/>
  <c r="Z61" i="4"/>
  <c r="Z63" i="4"/>
  <c r="Z65" i="4"/>
  <c r="Z67" i="4"/>
  <c r="Z47" i="4"/>
  <c r="Z64" i="4"/>
  <c r="Z68" i="4"/>
  <c r="Z43" i="4"/>
  <c r="Z52" i="4"/>
  <c r="Z56" i="4"/>
  <c r="Z62" i="4"/>
  <c r="Z66" i="4"/>
  <c r="Z71" i="4"/>
  <c r="H73" i="4"/>
  <c r="V42" i="4"/>
  <c r="V44" i="4"/>
  <c r="V46" i="4"/>
  <c r="V48" i="4"/>
  <c r="V51" i="4"/>
  <c r="V53" i="4"/>
  <c r="V55" i="4"/>
  <c r="V41" i="4"/>
  <c r="V45" i="4"/>
  <c r="V54" i="4"/>
  <c r="V61" i="4"/>
  <c r="V63" i="4"/>
  <c r="V65" i="4"/>
  <c r="V67" i="4"/>
  <c r="V43" i="4"/>
  <c r="V52" i="4"/>
  <c r="V64" i="4"/>
  <c r="V68" i="4"/>
  <c r="V47" i="4"/>
  <c r="V56" i="4"/>
  <c r="V62" i="4"/>
  <c r="V66" i="4"/>
  <c r="V71" i="4"/>
  <c r="D73" i="4"/>
  <c r="R42" i="4"/>
  <c r="R44" i="4"/>
  <c r="R46" i="4"/>
  <c r="R48" i="4"/>
  <c r="R51" i="4"/>
  <c r="R53" i="4"/>
  <c r="R55" i="4"/>
  <c r="R41" i="4"/>
  <c r="R45" i="4"/>
  <c r="R54" i="4"/>
  <c r="R61" i="4"/>
  <c r="R63" i="4"/>
  <c r="R65" i="4"/>
  <c r="R67" i="4"/>
  <c r="R47" i="4"/>
  <c r="R56" i="4"/>
  <c r="R64" i="4"/>
  <c r="R68" i="4"/>
  <c r="R43" i="4"/>
  <c r="R52" i="4"/>
  <c r="R62" i="4"/>
  <c r="R66" i="4"/>
  <c r="R71" i="4"/>
  <c r="AE71" i="4"/>
  <c r="D211" i="5"/>
  <c r="Z22" i="4"/>
  <c r="Z24" i="4"/>
  <c r="Z26" i="4"/>
  <c r="Z39" i="4"/>
  <c r="Z25" i="4"/>
  <c r="Z28" i="4"/>
  <c r="Z31" i="4"/>
  <c r="Z33" i="4"/>
  <c r="Z35" i="4"/>
  <c r="AM39" i="4"/>
  <c r="Z23" i="4"/>
  <c r="Z27" i="4"/>
  <c r="Z29" i="4"/>
  <c r="Z32" i="4"/>
  <c r="Z36" i="4"/>
  <c r="Z34" i="4"/>
  <c r="V22" i="4"/>
  <c r="V24" i="4"/>
  <c r="V26" i="4"/>
  <c r="V28" i="4"/>
  <c r="V39" i="4"/>
  <c r="V25" i="4"/>
  <c r="V31" i="4"/>
  <c r="V33" i="4"/>
  <c r="V35" i="4"/>
  <c r="AI39" i="4"/>
  <c r="V23" i="4"/>
  <c r="V27" i="4"/>
  <c r="V29" i="4"/>
  <c r="V32" i="4"/>
  <c r="V36" i="4"/>
  <c r="V34" i="4"/>
  <c r="R22" i="4"/>
  <c r="R24" i="4"/>
  <c r="R26" i="4"/>
  <c r="R28" i="4"/>
  <c r="R39" i="4"/>
  <c r="R25" i="4"/>
  <c r="R31" i="4"/>
  <c r="R33" i="4"/>
  <c r="R35" i="4"/>
  <c r="AE39" i="4"/>
  <c r="R23" i="4"/>
  <c r="R27" i="4"/>
  <c r="R29" i="4"/>
  <c r="R32" i="4"/>
  <c r="R36" i="4"/>
  <c r="R34" i="4"/>
  <c r="S82" i="5"/>
  <c r="S126" i="5"/>
  <c r="Z126" i="5" s="1"/>
  <c r="G214" i="5"/>
  <c r="G25" i="9"/>
  <c r="Q49" i="4"/>
  <c r="G4" i="7"/>
  <c r="G6" i="7"/>
  <c r="G7" i="7" s="1"/>
  <c r="G23" i="9"/>
  <c r="G24" i="9" s="1"/>
  <c r="G21" i="9"/>
  <c r="E23" i="9"/>
  <c r="E24" i="9" s="1"/>
  <c r="E21" i="9"/>
  <c r="Q69" i="4"/>
  <c r="AA49" i="4"/>
  <c r="W49" i="4"/>
  <c r="S49" i="4"/>
  <c r="W69" i="4"/>
  <c r="Q59" i="4"/>
  <c r="Y37" i="4"/>
  <c r="U37" i="4"/>
  <c r="H23" i="9"/>
  <c r="H24" i="9" s="1"/>
  <c r="F21" i="9"/>
  <c r="F23" i="9"/>
  <c r="F24" i="9" s="1"/>
  <c r="D23" i="9"/>
  <c r="D24" i="9" s="1"/>
  <c r="D21" i="9"/>
  <c r="Z69" i="4"/>
  <c r="X69" i="4"/>
  <c r="V69" i="4"/>
  <c r="T69" i="4"/>
  <c r="R69" i="4"/>
  <c r="Z57" i="4"/>
  <c r="X57" i="4"/>
  <c r="V57" i="4"/>
  <c r="T57" i="4"/>
  <c r="R57" i="4"/>
  <c r="AO59" i="4"/>
  <c r="Z59" i="4"/>
  <c r="AM59" i="4"/>
  <c r="X59" i="4"/>
  <c r="AK59" i="4"/>
  <c r="V59" i="4"/>
  <c r="AI59" i="4"/>
  <c r="T59" i="4"/>
  <c r="AG59" i="4"/>
  <c r="R59" i="4"/>
  <c r="AE59" i="4"/>
  <c r="Z37" i="4"/>
  <c r="V37" i="4"/>
  <c r="R37" i="4"/>
  <c r="Y29" i="4"/>
  <c r="AD29" i="4" s="1"/>
  <c r="W29" i="4"/>
  <c r="U29" i="4"/>
  <c r="AD30" i="4" s="1"/>
  <c r="S29" i="4"/>
  <c r="M17" i="4"/>
  <c r="AA12" i="4"/>
  <c r="AN12" i="4"/>
  <c r="AO12" i="4"/>
  <c r="I17" i="4"/>
  <c r="W12" i="4"/>
  <c r="AJ12" i="4"/>
  <c r="AK12" i="4"/>
  <c r="E17" i="4"/>
  <c r="S12" i="4"/>
  <c r="AF12" i="4"/>
  <c r="AG12" i="4"/>
  <c r="C17" i="4"/>
  <c r="Q12" i="4"/>
  <c r="AE12" i="4"/>
  <c r="H214" i="5"/>
  <c r="I55" i="10"/>
  <c r="E58" i="10" s="1"/>
  <c r="F58" i="10" s="1"/>
  <c r="H55" i="10"/>
  <c r="F45" i="9"/>
  <c r="G45" i="9"/>
  <c r="H45" i="9"/>
  <c r="W55" i="5"/>
  <c r="S137" i="5"/>
  <c r="Z137" i="5" s="1"/>
  <c r="I99" i="5"/>
  <c r="J31" i="14" s="1"/>
  <c r="K31" i="14" s="1"/>
  <c r="L31" i="14" s="1"/>
  <c r="M31" i="14" s="1"/>
  <c r="N31" i="14" s="1"/>
  <c r="O31" i="14" s="1"/>
  <c r="P31" i="14" s="1"/>
  <c r="V55" i="5"/>
  <c r="S80" i="5"/>
  <c r="S79" i="5"/>
  <c r="S81" i="5"/>
  <c r="Z153" i="5"/>
  <c r="R12" i="5"/>
  <c r="Y12" i="5"/>
  <c r="K12" i="5"/>
  <c r="Z152" i="5"/>
  <c r="O12" i="5"/>
  <c r="V12" i="5"/>
  <c r="Q12" i="5"/>
  <c r="X12" i="5"/>
  <c r="W12" i="5"/>
  <c r="Z151" i="5"/>
  <c r="R88" i="5"/>
  <c r="K88" i="5"/>
  <c r="Y88" i="5"/>
  <c r="O92" i="5"/>
  <c r="V92" i="5"/>
  <c r="N92" i="5"/>
  <c r="U92" i="5"/>
  <c r="Y102" i="5"/>
  <c r="Y55" i="5"/>
  <c r="K55" i="5"/>
  <c r="U55" i="5"/>
  <c r="N12" i="5"/>
  <c r="U12" i="5"/>
  <c r="X55" i="5"/>
  <c r="S12" i="5"/>
  <c r="Z12" i="5"/>
  <c r="Z55" i="5"/>
  <c r="R89" i="5"/>
  <c r="Y89" i="5"/>
  <c r="K89" i="5"/>
  <c r="R86" i="5"/>
  <c r="K86" i="5"/>
  <c r="Y86" i="5"/>
  <c r="Z155" i="5"/>
  <c r="Z97" i="5"/>
  <c r="R87" i="5"/>
  <c r="Y87" i="5"/>
  <c r="K87" i="5"/>
  <c r="P92" i="5"/>
  <c r="W92" i="5"/>
  <c r="S78" i="5"/>
  <c r="Z83" i="5"/>
  <c r="C69" i="10"/>
  <c r="D66" i="10"/>
  <c r="F66" i="10" s="1"/>
  <c r="D65" i="10"/>
  <c r="F65" i="10" s="1"/>
  <c r="D64" i="10"/>
  <c r="F64" i="10" s="1"/>
  <c r="D63" i="10"/>
  <c r="F63" i="10" s="1"/>
  <c r="D62" i="10"/>
  <c r="F62" i="10" s="1"/>
  <c r="D61" i="10"/>
  <c r="F61" i="10" s="1"/>
  <c r="D60" i="10"/>
  <c r="F60" i="10" s="1"/>
  <c r="D59" i="10"/>
  <c r="F59" i="10" s="1"/>
  <c r="H36" i="9"/>
  <c r="H38" i="9" s="1"/>
  <c r="D36" i="9"/>
  <c r="D38" i="9" s="1"/>
  <c r="F36" i="9"/>
  <c r="F38" i="9" s="1"/>
  <c r="I36" i="9"/>
  <c r="I38" i="9" s="1"/>
  <c r="G36" i="9"/>
  <c r="G38" i="9" s="1"/>
  <c r="E36" i="9"/>
  <c r="E38" i="9" s="1"/>
  <c r="M16" i="8"/>
  <c r="V38" i="5"/>
  <c r="Q29" i="5"/>
  <c r="X38" i="5"/>
  <c r="K38" i="5"/>
  <c r="Y38" i="5"/>
  <c r="Z38" i="5"/>
  <c r="P29" i="5"/>
  <c r="W38" i="5"/>
  <c r="S138" i="5"/>
  <c r="Z138" i="5" s="1"/>
  <c r="S139" i="5"/>
  <c r="Z139" i="5" s="1"/>
  <c r="S140" i="5"/>
  <c r="S142" i="5"/>
  <c r="I9" i="15" s="1"/>
  <c r="I14" i="15" s="1"/>
  <c r="S143" i="5"/>
  <c r="Z143" i="5" s="1"/>
  <c r="S144" i="5"/>
  <c r="Z144" i="5" s="1"/>
  <c r="S146" i="5"/>
  <c r="Z146" i="5" s="1"/>
  <c r="S141" i="5"/>
  <c r="Z141" i="5" s="1"/>
  <c r="S145" i="5"/>
  <c r="Z145" i="5" s="1"/>
  <c r="S128" i="5"/>
  <c r="Z128" i="5" s="1"/>
  <c r="S130" i="5"/>
  <c r="Z130" i="5" s="1"/>
  <c r="S132" i="5"/>
  <c r="Z132" i="5" s="1"/>
  <c r="S127" i="5"/>
  <c r="Z127" i="5" s="1"/>
  <c r="S129" i="5"/>
  <c r="S131" i="5"/>
  <c r="Z131" i="5" s="1"/>
  <c r="S133" i="5"/>
  <c r="Z133" i="5" s="1"/>
  <c r="D288" i="5"/>
  <c r="S122" i="5"/>
  <c r="S118" i="5"/>
  <c r="S114" i="5"/>
  <c r="S119" i="5"/>
  <c r="S115" i="5"/>
  <c r="S111" i="5"/>
  <c r="Z111" i="5" s="1"/>
  <c r="S120" i="5"/>
  <c r="I120" i="5" s="1"/>
  <c r="S116" i="5"/>
  <c r="S112" i="5"/>
  <c r="S121" i="5"/>
  <c r="S117" i="5"/>
  <c r="K117" i="5" s="1"/>
  <c r="S113" i="5"/>
  <c r="Q90" i="5"/>
  <c r="G92" i="5"/>
  <c r="G93" i="5" s="1"/>
  <c r="Q100" i="5"/>
  <c r="Q102" i="5"/>
  <c r="Q99" i="5"/>
  <c r="Q101" i="5"/>
  <c r="Q97" i="5"/>
  <c r="H106" i="5"/>
  <c r="I100" i="5"/>
  <c r="J32" i="14" s="1"/>
  <c r="K32" i="14" s="1"/>
  <c r="L32" i="14" s="1"/>
  <c r="M32" i="14" s="1"/>
  <c r="N32" i="14" s="1"/>
  <c r="O32" i="14" s="1"/>
  <c r="P32" i="14" s="1"/>
  <c r="J88" i="5"/>
  <c r="I89" i="5"/>
  <c r="F291" i="5"/>
  <c r="I87" i="5"/>
  <c r="I101" i="5"/>
  <c r="F33" i="14" s="1"/>
  <c r="J33" i="14" s="1"/>
  <c r="K33" i="14" s="1"/>
  <c r="L33" i="14" s="1"/>
  <c r="M33" i="14" s="1"/>
  <c r="N33" i="14" s="1"/>
  <c r="O33" i="14" s="1"/>
  <c r="P33" i="14" s="1"/>
  <c r="J87" i="5"/>
  <c r="G283" i="5"/>
  <c r="P36" i="5"/>
  <c r="R21" i="5"/>
  <c r="R23" i="5"/>
  <c r="R25" i="5"/>
  <c r="R27" i="5"/>
  <c r="R32" i="5"/>
  <c r="R34" i="5"/>
  <c r="R22" i="5"/>
  <c r="R26" i="5"/>
  <c r="R31" i="5"/>
  <c r="R35" i="5"/>
  <c r="R24" i="5"/>
  <c r="R28" i="5"/>
  <c r="R33" i="5"/>
  <c r="R38" i="5"/>
  <c r="M22" i="5"/>
  <c r="M24" i="5"/>
  <c r="M26" i="5"/>
  <c r="M28" i="5"/>
  <c r="M31" i="5"/>
  <c r="M33" i="5"/>
  <c r="M35" i="5"/>
  <c r="M38" i="5"/>
  <c r="M21" i="5"/>
  <c r="M25" i="5"/>
  <c r="M34" i="5"/>
  <c r="M23" i="5"/>
  <c r="M27" i="5"/>
  <c r="M32" i="5"/>
  <c r="M36" i="5"/>
  <c r="F16" i="5"/>
  <c r="P12" i="5"/>
  <c r="F67" i="5"/>
  <c r="N21" i="5"/>
  <c r="N23" i="5"/>
  <c r="N25" i="5"/>
  <c r="N27" i="5"/>
  <c r="N32" i="5"/>
  <c r="N34" i="5"/>
  <c r="N22" i="5"/>
  <c r="N26" i="5"/>
  <c r="N31" i="5"/>
  <c r="N35" i="5"/>
  <c r="N24" i="5"/>
  <c r="N28" i="5"/>
  <c r="N33" i="5"/>
  <c r="N38" i="5"/>
  <c r="S22" i="5"/>
  <c r="S24" i="5"/>
  <c r="S26" i="5"/>
  <c r="S28" i="5"/>
  <c r="S31" i="5"/>
  <c r="S33" i="5"/>
  <c r="S35" i="5"/>
  <c r="S38" i="5"/>
  <c r="S23" i="5"/>
  <c r="S27" i="5"/>
  <c r="S32" i="5"/>
  <c r="S36" i="5"/>
  <c r="S21" i="5"/>
  <c r="S25" i="5"/>
  <c r="S29" i="5"/>
  <c r="S34" i="5"/>
  <c r="Q22" i="5"/>
  <c r="Q24" i="5"/>
  <c r="Q26" i="5"/>
  <c r="Q28" i="5"/>
  <c r="Q31" i="5"/>
  <c r="Q33" i="5"/>
  <c r="Q35" i="5"/>
  <c r="Q38" i="5"/>
  <c r="Q21" i="5"/>
  <c r="Q25" i="5"/>
  <c r="Q34" i="5"/>
  <c r="Q23" i="5"/>
  <c r="Q27" i="5"/>
  <c r="Q32" i="5"/>
  <c r="Q36" i="5"/>
  <c r="O22" i="5"/>
  <c r="O24" i="5"/>
  <c r="O26" i="5"/>
  <c r="O28" i="5"/>
  <c r="O31" i="5"/>
  <c r="O33" i="5"/>
  <c r="O35" i="5"/>
  <c r="O38" i="5"/>
  <c r="O23" i="5"/>
  <c r="O27" i="5"/>
  <c r="O32" i="5"/>
  <c r="O36" i="5"/>
  <c r="O21" i="5"/>
  <c r="O25" i="5"/>
  <c r="O29" i="5"/>
  <c r="O34" i="5"/>
  <c r="F177" i="5"/>
  <c r="F239" i="5" s="1"/>
  <c r="F240" i="5" s="1"/>
  <c r="P21" i="5"/>
  <c r="P23" i="5"/>
  <c r="P25" i="5"/>
  <c r="P27" i="5"/>
  <c r="P32" i="5"/>
  <c r="P34" i="5"/>
  <c r="P24" i="5"/>
  <c r="P28" i="5"/>
  <c r="P33" i="5"/>
  <c r="P38" i="5"/>
  <c r="P22" i="5"/>
  <c r="P26" i="5"/>
  <c r="P31" i="5"/>
  <c r="P35" i="5"/>
  <c r="R36" i="5"/>
  <c r="N36" i="5"/>
  <c r="R29" i="5"/>
  <c r="N29" i="5"/>
  <c r="M29" i="5"/>
  <c r="H107" i="5"/>
  <c r="I88" i="5"/>
  <c r="H90" i="5"/>
  <c r="F283" i="5"/>
  <c r="I283" i="5"/>
  <c r="E211" i="5"/>
  <c r="E283" i="5"/>
  <c r="C212" i="5"/>
  <c r="H105" i="5"/>
  <c r="F266" i="5"/>
  <c r="F263" i="5"/>
  <c r="H283" i="5"/>
  <c r="G212" i="5"/>
  <c r="H108" i="5"/>
  <c r="J89" i="5"/>
  <c r="J73" i="4"/>
  <c r="F73" i="4"/>
  <c r="G291" i="5"/>
  <c r="C291" i="5"/>
  <c r="D203" i="5"/>
  <c r="E192" i="5"/>
  <c r="F191" i="5"/>
  <c r="E202" i="5"/>
  <c r="D199" i="5"/>
  <c r="E188" i="5"/>
  <c r="F187" i="5"/>
  <c r="E198" i="5"/>
  <c r="D195" i="5"/>
  <c r="E184" i="5"/>
  <c r="H292" i="5"/>
  <c r="D292" i="5"/>
  <c r="H263" i="5"/>
  <c r="H266" i="5"/>
  <c r="H177" i="5"/>
  <c r="H16" i="5"/>
  <c r="C292" i="5"/>
  <c r="C67" i="5"/>
  <c r="H270" i="5"/>
  <c r="H245" i="5"/>
  <c r="H271" i="5"/>
  <c r="H244" i="5"/>
  <c r="G271" i="5"/>
  <c r="G244" i="5"/>
  <c r="G270" i="5"/>
  <c r="G245" i="5"/>
  <c r="I266" i="5"/>
  <c r="I263" i="5"/>
  <c r="I16" i="5"/>
  <c r="I177" i="5"/>
  <c r="H67" i="5"/>
  <c r="D67" i="5"/>
  <c r="I292" i="5"/>
  <c r="I67" i="5"/>
  <c r="F270" i="5"/>
  <c r="F245" i="5"/>
  <c r="F271" i="5"/>
  <c r="F244" i="5"/>
  <c r="G266" i="5"/>
  <c r="G177" i="5"/>
  <c r="G16" i="5"/>
  <c r="I291" i="5"/>
  <c r="E291" i="5"/>
  <c r="G288" i="5"/>
  <c r="C288" i="5"/>
  <c r="H291" i="5"/>
  <c r="D201" i="5"/>
  <c r="E190" i="5"/>
  <c r="F189" i="5"/>
  <c r="E200" i="5"/>
  <c r="D197" i="5"/>
  <c r="E186" i="5"/>
  <c r="F185" i="5"/>
  <c r="E196" i="5"/>
  <c r="C204" i="5"/>
  <c r="F292" i="5"/>
  <c r="D263" i="5"/>
  <c r="D266" i="5"/>
  <c r="D177" i="5"/>
  <c r="D16" i="5"/>
  <c r="G292" i="5"/>
  <c r="G67" i="5"/>
  <c r="D270" i="5"/>
  <c r="D245" i="5"/>
  <c r="D271" i="5"/>
  <c r="D244" i="5"/>
  <c r="I271" i="5"/>
  <c r="I244" i="5"/>
  <c r="I245" i="5"/>
  <c r="I270" i="5"/>
  <c r="E271" i="5"/>
  <c r="E244" i="5"/>
  <c r="E270" i="5"/>
  <c r="C271" i="5"/>
  <c r="C270" i="5"/>
  <c r="C245" i="5"/>
  <c r="E266" i="5"/>
  <c r="E16" i="5"/>
  <c r="E263" i="5"/>
  <c r="E177" i="5"/>
  <c r="E292" i="5"/>
  <c r="E67" i="5"/>
  <c r="C266" i="5"/>
  <c r="C263" i="5"/>
  <c r="C177" i="5"/>
  <c r="C16" i="5"/>
  <c r="M16" i="5" s="1"/>
  <c r="AB68" i="4" l="1"/>
  <c r="D23" i="15"/>
  <c r="K5" i="7"/>
  <c r="J5" i="7"/>
  <c r="J4" i="7" s="1"/>
  <c r="J3" i="7" s="1"/>
  <c r="J79" i="14" s="1"/>
  <c r="K79" i="14" s="1"/>
  <c r="L79" i="14" s="1"/>
  <c r="M79" i="14" s="1"/>
  <c r="N79" i="14" s="1"/>
  <c r="O79" i="14" s="1"/>
  <c r="P79" i="14" s="1"/>
  <c r="F23" i="15"/>
  <c r="H23" i="15"/>
  <c r="G23" i="15"/>
  <c r="E23" i="15"/>
  <c r="F52" i="9"/>
  <c r="F53" i="9" s="1"/>
  <c r="AB55" i="4"/>
  <c r="AB41" i="4"/>
  <c r="AO71" i="4"/>
  <c r="AB56" i="4"/>
  <c r="AB43" i="4"/>
  <c r="AB69" i="4"/>
  <c r="AB49" i="4"/>
  <c r="AB54" i="4"/>
  <c r="AB65" i="4"/>
  <c r="AB51" i="4"/>
  <c r="AB45" i="4"/>
  <c r="AB63" i="4"/>
  <c r="AB48" i="4"/>
  <c r="Q13" i="10"/>
  <c r="F4" i="10" s="1"/>
  <c r="F17" i="10" s="1"/>
  <c r="C16" i="10" s="1"/>
  <c r="C12" i="10" s="1"/>
  <c r="C7" i="10" s="1"/>
  <c r="AB67" i="4"/>
  <c r="AB53" i="4"/>
  <c r="C24" i="9"/>
  <c r="AB57" i="4"/>
  <c r="AB71" i="4"/>
  <c r="AB61" i="4"/>
  <c r="AB46" i="4"/>
  <c r="AB66" i="4"/>
  <c r="AB52" i="4"/>
  <c r="AB44" i="4"/>
  <c r="AB64" i="4"/>
  <c r="N73" i="4"/>
  <c r="AB59" i="4"/>
  <c r="AB62" i="4"/>
  <c r="AB47" i="4"/>
  <c r="AB42" i="4"/>
  <c r="N30" i="14"/>
  <c r="M29" i="14"/>
  <c r="G52" i="9"/>
  <c r="G53" i="9" s="1"/>
  <c r="K75" i="14"/>
  <c r="L75" i="14" s="1"/>
  <c r="M75" i="14" s="1"/>
  <c r="N75" i="14" s="1"/>
  <c r="O75" i="14" s="1"/>
  <c r="P75" i="14" s="1"/>
  <c r="K88" i="14"/>
  <c r="L88" i="14" s="1"/>
  <c r="M88" i="14" s="1"/>
  <c r="N88" i="14" s="1"/>
  <c r="O88" i="14" s="1"/>
  <c r="P88" i="14" s="1"/>
  <c r="F31" i="14"/>
  <c r="D52" i="9"/>
  <c r="D53" i="9" s="1"/>
  <c r="Q12" i="10"/>
  <c r="E52" i="9"/>
  <c r="E53" i="9" s="1"/>
  <c r="F32" i="14"/>
  <c r="H52" i="9"/>
  <c r="H53" i="9" s="1"/>
  <c r="Q11" i="10"/>
  <c r="I6" i="7"/>
  <c r="N19" i="4"/>
  <c r="AP17" i="4"/>
  <c r="AB17" i="4"/>
  <c r="M6" i="7"/>
  <c r="M7" i="7" s="1"/>
  <c r="G3" i="7"/>
  <c r="I3" i="7" s="1"/>
  <c r="J76" i="14" s="1"/>
  <c r="K76" i="14" s="1"/>
  <c r="L76" i="14" s="1"/>
  <c r="M76" i="14" s="1"/>
  <c r="N76" i="14" s="1"/>
  <c r="O76" i="14" s="1"/>
  <c r="P76" i="14" s="1"/>
  <c r="Z119" i="5"/>
  <c r="K119" i="5"/>
  <c r="Z121" i="5"/>
  <c r="K121" i="5"/>
  <c r="Z118" i="5"/>
  <c r="K118" i="5"/>
  <c r="Z115" i="5"/>
  <c r="K115" i="5"/>
  <c r="Z113" i="5"/>
  <c r="K113" i="5"/>
  <c r="Z112" i="5"/>
  <c r="K112" i="5"/>
  <c r="Z122" i="5"/>
  <c r="K122" i="5"/>
  <c r="Z116" i="5"/>
  <c r="K116" i="5"/>
  <c r="Z114" i="5"/>
  <c r="K114" i="5"/>
  <c r="Z120" i="5"/>
  <c r="K120" i="5"/>
  <c r="J6" i="7"/>
  <c r="J7" i="7" s="1"/>
  <c r="C215" i="5"/>
  <c r="C27" i="9"/>
  <c r="Z140" i="5"/>
  <c r="I5" i="15"/>
  <c r="J73" i="14"/>
  <c r="K73" i="4"/>
  <c r="Y41" i="4"/>
  <c r="Y43" i="4"/>
  <c r="Y45" i="4"/>
  <c r="Y47" i="4"/>
  <c r="Y52" i="4"/>
  <c r="Y54" i="4"/>
  <c r="Y44" i="4"/>
  <c r="Y48" i="4"/>
  <c r="Y53" i="4"/>
  <c r="Y56" i="4"/>
  <c r="Y62" i="4"/>
  <c r="Y64" i="4"/>
  <c r="Y66" i="4"/>
  <c r="Y68" i="4"/>
  <c r="Y71" i="4"/>
  <c r="Y42" i="4"/>
  <c r="Y51" i="4"/>
  <c r="Y63" i="4"/>
  <c r="Y67" i="4"/>
  <c r="AL71" i="4"/>
  <c r="Y46" i="4"/>
  <c r="Y55" i="4"/>
  <c r="Y61" i="4"/>
  <c r="Y65" i="4"/>
  <c r="Y69" i="4"/>
  <c r="Y57" i="4"/>
  <c r="Y49" i="4"/>
  <c r="G19" i="4"/>
  <c r="U17" i="4"/>
  <c r="AH17" i="4"/>
  <c r="AI17" i="4"/>
  <c r="K19" i="4"/>
  <c r="Y17" i="4"/>
  <c r="AL17" i="4"/>
  <c r="AM17" i="4"/>
  <c r="I8" i="15"/>
  <c r="I3" i="15"/>
  <c r="I4" i="15"/>
  <c r="I24" i="15" s="1"/>
  <c r="Z99" i="5"/>
  <c r="H39" i="9"/>
  <c r="C19" i="4"/>
  <c r="Q17" i="4"/>
  <c r="AE17" i="4"/>
  <c r="E19" i="4"/>
  <c r="S17" i="4"/>
  <c r="AF17" i="4"/>
  <c r="AG17" i="4"/>
  <c r="I19" i="4"/>
  <c r="W17" i="4"/>
  <c r="AJ17" i="4"/>
  <c r="AK17" i="4"/>
  <c r="M19" i="4"/>
  <c r="AA17" i="4"/>
  <c r="AN17" i="4"/>
  <c r="AO17" i="4"/>
  <c r="I4" i="7"/>
  <c r="G73" i="4"/>
  <c r="U41" i="4"/>
  <c r="U43" i="4"/>
  <c r="U45" i="4"/>
  <c r="U47" i="4"/>
  <c r="U52" i="4"/>
  <c r="U54" i="4"/>
  <c r="U56" i="4"/>
  <c r="U44" i="4"/>
  <c r="U48" i="4"/>
  <c r="U53" i="4"/>
  <c r="U62" i="4"/>
  <c r="U64" i="4"/>
  <c r="U66" i="4"/>
  <c r="U68" i="4"/>
  <c r="U71" i="4"/>
  <c r="U46" i="4"/>
  <c r="U55" i="4"/>
  <c r="U63" i="4"/>
  <c r="U67" i="4"/>
  <c r="AH71" i="4"/>
  <c r="U42" i="4"/>
  <c r="U51" i="4"/>
  <c r="U61" i="4"/>
  <c r="U65" i="4"/>
  <c r="U69" i="4"/>
  <c r="U49" i="4"/>
  <c r="U57" i="4"/>
  <c r="I7" i="7"/>
  <c r="U59" i="4"/>
  <c r="Y59" i="4"/>
  <c r="Z157" i="5"/>
  <c r="Z154" i="5"/>
  <c r="Z156" i="5"/>
  <c r="E39" i="9"/>
  <c r="D39" i="9"/>
  <c r="I39" i="9"/>
  <c r="G39" i="9"/>
  <c r="F39" i="9"/>
  <c r="V67" i="5"/>
  <c r="Z158" i="5"/>
  <c r="Z150" i="5"/>
  <c r="X67" i="5"/>
  <c r="Z67" i="5"/>
  <c r="O16" i="5"/>
  <c r="V16" i="5"/>
  <c r="Q16" i="5"/>
  <c r="X16" i="5"/>
  <c r="N55" i="5"/>
  <c r="U67" i="5"/>
  <c r="R16" i="5"/>
  <c r="K16" i="5"/>
  <c r="Y16" i="5"/>
  <c r="Y108" i="5"/>
  <c r="S86" i="5"/>
  <c r="Z86" i="5"/>
  <c r="S88" i="5"/>
  <c r="Z88" i="5"/>
  <c r="Z101" i="5"/>
  <c r="Y106" i="5"/>
  <c r="Q92" i="5"/>
  <c r="X92" i="5"/>
  <c r="N16" i="5"/>
  <c r="U16" i="5"/>
  <c r="Y67" i="5"/>
  <c r="K67" i="5"/>
  <c r="S16" i="5"/>
  <c r="Z16" i="5"/>
  <c r="Y105" i="5"/>
  <c r="K90" i="5"/>
  <c r="Y90" i="5"/>
  <c r="Y107" i="5"/>
  <c r="F69" i="5"/>
  <c r="W67" i="5"/>
  <c r="W16" i="5"/>
  <c r="S87" i="5"/>
  <c r="Z87" i="5"/>
  <c r="S89" i="5"/>
  <c r="Z89" i="5"/>
  <c r="Z100" i="5"/>
  <c r="Z117" i="5"/>
  <c r="Z129" i="5"/>
  <c r="Z142" i="5"/>
  <c r="F67" i="10"/>
  <c r="D67" i="10"/>
  <c r="N16" i="8"/>
  <c r="I147" i="5"/>
  <c r="I102" i="5"/>
  <c r="S101" i="5" s="1"/>
  <c r="I108" i="5"/>
  <c r="K108" i="5" s="1"/>
  <c r="H92" i="5"/>
  <c r="R90" i="5"/>
  <c r="I105" i="5"/>
  <c r="J36" i="14" s="1"/>
  <c r="I107" i="5"/>
  <c r="K107" i="5" s="1"/>
  <c r="I106" i="5"/>
  <c r="K106" i="5" s="1"/>
  <c r="F180" i="5"/>
  <c r="Q40" i="5"/>
  <c r="Q42" i="5"/>
  <c r="Q44" i="5"/>
  <c r="Q46" i="5"/>
  <c r="Q51" i="5"/>
  <c r="Q57" i="5"/>
  <c r="Q59" i="5"/>
  <c r="Q61" i="5"/>
  <c r="Q43" i="5"/>
  <c r="Q47" i="5"/>
  <c r="Q52" i="5"/>
  <c r="Q58" i="5"/>
  <c r="Q62" i="5"/>
  <c r="Q64" i="5"/>
  <c r="Q67" i="5"/>
  <c r="Q41" i="5"/>
  <c r="Q45" i="5"/>
  <c r="Q50" i="5"/>
  <c r="Q60" i="5"/>
  <c r="Q63" i="5"/>
  <c r="Q65" i="5"/>
  <c r="Q53" i="5"/>
  <c r="Q48" i="5"/>
  <c r="M40" i="5"/>
  <c r="M42" i="5"/>
  <c r="M44" i="5"/>
  <c r="M46" i="5"/>
  <c r="M51" i="5"/>
  <c r="M57" i="5"/>
  <c r="M59" i="5"/>
  <c r="M61" i="5"/>
  <c r="M63" i="5"/>
  <c r="M43" i="5"/>
  <c r="M47" i="5"/>
  <c r="M52" i="5"/>
  <c r="M58" i="5"/>
  <c r="M62" i="5"/>
  <c r="M64" i="5"/>
  <c r="M67" i="5"/>
  <c r="M41" i="5"/>
  <c r="M45" i="5"/>
  <c r="M50" i="5"/>
  <c r="M60" i="5"/>
  <c r="M65" i="5"/>
  <c r="M53" i="5"/>
  <c r="M48" i="5"/>
  <c r="M55" i="5"/>
  <c r="P41" i="5"/>
  <c r="P43" i="5"/>
  <c r="P45" i="5"/>
  <c r="P47" i="5"/>
  <c r="P50" i="5"/>
  <c r="P52" i="5"/>
  <c r="P58" i="5"/>
  <c r="P60" i="5"/>
  <c r="P62" i="5"/>
  <c r="P42" i="5"/>
  <c r="P46" i="5"/>
  <c r="P51" i="5"/>
  <c r="P57" i="5"/>
  <c r="P61" i="5"/>
  <c r="P63" i="5"/>
  <c r="P40" i="5"/>
  <c r="P44" i="5"/>
  <c r="P48" i="5"/>
  <c r="P59" i="5"/>
  <c r="P67" i="5"/>
  <c r="P64" i="5"/>
  <c r="P65" i="5"/>
  <c r="P53" i="5"/>
  <c r="P16" i="5"/>
  <c r="F18" i="5"/>
  <c r="F299" i="5" s="1"/>
  <c r="O40" i="5"/>
  <c r="O42" i="5"/>
  <c r="O44" i="5"/>
  <c r="O46" i="5"/>
  <c r="O51" i="5"/>
  <c r="O57" i="5"/>
  <c r="O59" i="5"/>
  <c r="O61" i="5"/>
  <c r="O41" i="5"/>
  <c r="O45" i="5"/>
  <c r="O50" i="5"/>
  <c r="O60" i="5"/>
  <c r="O64" i="5"/>
  <c r="O67" i="5"/>
  <c r="O43" i="5"/>
  <c r="O47" i="5"/>
  <c r="O52" i="5"/>
  <c r="O58" i="5"/>
  <c r="O62" i="5"/>
  <c r="O63" i="5"/>
  <c r="O65" i="5"/>
  <c r="O48" i="5"/>
  <c r="O53" i="5"/>
  <c r="S40" i="5"/>
  <c r="S42" i="5"/>
  <c r="S44" i="5"/>
  <c r="S46" i="5"/>
  <c r="S51" i="5"/>
  <c r="S57" i="5"/>
  <c r="S59" i="5"/>
  <c r="S61" i="5"/>
  <c r="S41" i="5"/>
  <c r="S45" i="5"/>
  <c r="S50" i="5"/>
  <c r="S60" i="5"/>
  <c r="S64" i="5"/>
  <c r="S67" i="5"/>
  <c r="S43" i="5"/>
  <c r="S47" i="5"/>
  <c r="S52" i="5"/>
  <c r="S58" i="5"/>
  <c r="S62" i="5"/>
  <c r="S63" i="5"/>
  <c r="S48" i="5"/>
  <c r="S65" i="5"/>
  <c r="S53" i="5"/>
  <c r="N41" i="5"/>
  <c r="N43" i="5"/>
  <c r="N45" i="5"/>
  <c r="N47" i="5"/>
  <c r="N50" i="5"/>
  <c r="N52" i="5"/>
  <c r="N58" i="5"/>
  <c r="N60" i="5"/>
  <c r="N62" i="5"/>
  <c r="N40" i="5"/>
  <c r="N44" i="5"/>
  <c r="N59" i="5"/>
  <c r="N63" i="5"/>
  <c r="N42" i="5"/>
  <c r="N46" i="5"/>
  <c r="N51" i="5"/>
  <c r="N57" i="5"/>
  <c r="N61" i="5"/>
  <c r="N64" i="5"/>
  <c r="N67" i="5"/>
  <c r="N65" i="5"/>
  <c r="N53" i="5"/>
  <c r="N48" i="5"/>
  <c r="R41" i="5"/>
  <c r="R43" i="5"/>
  <c r="R45" i="5"/>
  <c r="R47" i="5"/>
  <c r="R50" i="5"/>
  <c r="R52" i="5"/>
  <c r="R58" i="5"/>
  <c r="R60" i="5"/>
  <c r="R62" i="5"/>
  <c r="R40" i="5"/>
  <c r="R44" i="5"/>
  <c r="R59" i="5"/>
  <c r="R63" i="5"/>
  <c r="R42" i="5"/>
  <c r="R46" i="5"/>
  <c r="R51" i="5"/>
  <c r="R57" i="5"/>
  <c r="R61" i="5"/>
  <c r="R64" i="5"/>
  <c r="R67" i="5"/>
  <c r="R48" i="5"/>
  <c r="R65" i="5"/>
  <c r="R53" i="5"/>
  <c r="S55" i="5"/>
  <c r="P55" i="5"/>
  <c r="O55" i="5"/>
  <c r="Q55" i="5"/>
  <c r="R55" i="5"/>
  <c r="I90" i="5"/>
  <c r="Z90" i="5" s="1"/>
  <c r="S271" i="5"/>
  <c r="N271" i="5"/>
  <c r="N270" i="5"/>
  <c r="P271" i="5"/>
  <c r="P270" i="5"/>
  <c r="Q271" i="5"/>
  <c r="S270" i="5"/>
  <c r="R271" i="5"/>
  <c r="R270" i="5"/>
  <c r="I123" i="5"/>
  <c r="H239" i="5"/>
  <c r="H240" i="5" s="1"/>
  <c r="H180" i="5"/>
  <c r="E195" i="5"/>
  <c r="F184" i="5"/>
  <c r="E199" i="5"/>
  <c r="F188" i="5"/>
  <c r="E203" i="5"/>
  <c r="F192" i="5"/>
  <c r="C18" i="5"/>
  <c r="D239" i="5"/>
  <c r="D240" i="5" s="1"/>
  <c r="D180" i="5"/>
  <c r="F196" i="5"/>
  <c r="G185" i="5"/>
  <c r="F200" i="5"/>
  <c r="G189" i="5"/>
  <c r="G239" i="5"/>
  <c r="G240" i="5" s="1"/>
  <c r="G180" i="5"/>
  <c r="I69" i="5"/>
  <c r="I239" i="5"/>
  <c r="I240" i="5" s="1"/>
  <c r="I180" i="5"/>
  <c r="I18" i="5"/>
  <c r="I299" i="5" s="1"/>
  <c r="Q270" i="5"/>
  <c r="C239" i="5"/>
  <c r="C240" i="5" s="1"/>
  <c r="C180" i="5"/>
  <c r="E69" i="5"/>
  <c r="E239" i="5"/>
  <c r="E240" i="5" s="1"/>
  <c r="E180" i="5"/>
  <c r="E18" i="5"/>
  <c r="E299" i="5" s="1"/>
  <c r="O270" i="5"/>
  <c r="O271" i="5"/>
  <c r="G69" i="5"/>
  <c r="D18" i="5"/>
  <c r="D299" i="5" s="1"/>
  <c r="E197" i="5"/>
  <c r="F186" i="5"/>
  <c r="E201" i="5"/>
  <c r="F190" i="5"/>
  <c r="I134" i="5"/>
  <c r="G18" i="5"/>
  <c r="G299" i="5" s="1"/>
  <c r="G307" i="5" s="1"/>
  <c r="D69" i="5"/>
  <c r="H69" i="5"/>
  <c r="C69" i="5"/>
  <c r="H18" i="5"/>
  <c r="H299" i="5" s="1"/>
  <c r="H307" i="5" s="1"/>
  <c r="D204" i="5"/>
  <c r="F198" i="5"/>
  <c r="G187" i="5"/>
  <c r="F202" i="5"/>
  <c r="G191" i="5"/>
  <c r="C6" i="10" l="1"/>
  <c r="C3" i="10" s="1"/>
  <c r="C2" i="10"/>
  <c r="H25" i="19"/>
  <c r="I10" i="15"/>
  <c r="I12" i="15" s="1"/>
  <c r="I13" i="15"/>
  <c r="I9" i="8"/>
  <c r="J74" i="14"/>
  <c r="K36" i="14"/>
  <c r="J42" i="14"/>
  <c r="O30" i="14"/>
  <c r="N29" i="14"/>
  <c r="K73" i="14"/>
  <c r="L73" i="14" s="1"/>
  <c r="M73" i="14" s="1"/>
  <c r="N73" i="14" s="1"/>
  <c r="O73" i="14" s="1"/>
  <c r="P73" i="14" s="1"/>
  <c r="I25" i="15"/>
  <c r="E4" i="7" s="1"/>
  <c r="J92" i="5"/>
  <c r="H93" i="5"/>
  <c r="AB19" i="4"/>
  <c r="AP19" i="4"/>
  <c r="M4" i="7"/>
  <c r="M3" i="7" s="1"/>
  <c r="J86" i="14" s="1"/>
  <c r="K105" i="5"/>
  <c r="F277" i="5"/>
  <c r="K6" i="7"/>
  <c r="K7" i="7" s="1"/>
  <c r="K4" i="7"/>
  <c r="AA19" i="4"/>
  <c r="AN19" i="4"/>
  <c r="AO19" i="4"/>
  <c r="W19" i="4"/>
  <c r="AJ19" i="4"/>
  <c r="AK19" i="4"/>
  <c r="S19" i="4"/>
  <c r="AF19" i="4"/>
  <c r="AG19" i="4"/>
  <c r="D215" i="5"/>
  <c r="D27" i="9"/>
  <c r="I224" i="5"/>
  <c r="M18" i="5"/>
  <c r="C299" i="5"/>
  <c r="C307" i="5" s="1"/>
  <c r="I27" i="15"/>
  <c r="Q19" i="4"/>
  <c r="AE19" i="4"/>
  <c r="Y19" i="4"/>
  <c r="AD19" i="4" s="1"/>
  <c r="AL19" i="4"/>
  <c r="AM19" i="4"/>
  <c r="U19" i="4"/>
  <c r="AD20" i="4" s="1"/>
  <c r="AH19" i="4"/>
  <c r="AI19" i="4"/>
  <c r="J107" i="5"/>
  <c r="J38" i="14"/>
  <c r="J106" i="5"/>
  <c r="J37" i="14"/>
  <c r="J105" i="5"/>
  <c r="J108" i="5"/>
  <c r="J39" i="14"/>
  <c r="I21" i="15"/>
  <c r="I7" i="15"/>
  <c r="I30" i="9" s="1"/>
  <c r="O18" i="5"/>
  <c r="V18" i="5"/>
  <c r="S123" i="5"/>
  <c r="Z123" i="5"/>
  <c r="W18" i="5"/>
  <c r="R92" i="5"/>
  <c r="Y92" i="5"/>
  <c r="S102" i="5"/>
  <c r="Z102" i="5"/>
  <c r="R18" i="5"/>
  <c r="K18" i="5"/>
  <c r="Y18" i="5"/>
  <c r="Q18" i="5"/>
  <c r="X18" i="5"/>
  <c r="N18" i="5"/>
  <c r="U18" i="5"/>
  <c r="S134" i="5"/>
  <c r="Z134" i="5"/>
  <c r="S18" i="5"/>
  <c r="Z18" i="5"/>
  <c r="Z147" i="5"/>
  <c r="P16" i="8"/>
  <c r="O16" i="8"/>
  <c r="S100" i="5"/>
  <c r="F293" i="5"/>
  <c r="S147" i="5"/>
  <c r="S99" i="5"/>
  <c r="S97" i="5"/>
  <c r="S90" i="5"/>
  <c r="I92" i="5"/>
  <c r="F264" i="5"/>
  <c r="P18" i="5"/>
  <c r="F265" i="5"/>
  <c r="F269" i="5" s="1"/>
  <c r="F307" i="5"/>
  <c r="F224" i="5"/>
  <c r="F267" i="5"/>
  <c r="F243" i="5"/>
  <c r="F246" i="5" s="1"/>
  <c r="F225" i="5"/>
  <c r="I307" i="5"/>
  <c r="I265" i="5"/>
  <c r="I269" i="5" s="1"/>
  <c r="I243" i="5"/>
  <c r="I246" i="5" s="1"/>
  <c r="I225" i="5"/>
  <c r="I267" i="5"/>
  <c r="I277" i="5"/>
  <c r="I264" i="5"/>
  <c r="I293" i="5"/>
  <c r="G277" i="5"/>
  <c r="G264" i="5"/>
  <c r="G293" i="5"/>
  <c r="H189" i="5"/>
  <c r="G200" i="5"/>
  <c r="H185" i="5"/>
  <c r="G196" i="5"/>
  <c r="D277" i="5"/>
  <c r="D264" i="5"/>
  <c r="D293" i="5"/>
  <c r="C267" i="5"/>
  <c r="C225" i="5"/>
  <c r="C224" i="5"/>
  <c r="C243" i="5"/>
  <c r="C246" i="5" s="1"/>
  <c r="C265" i="5"/>
  <c r="C269" i="5" s="1"/>
  <c r="E204" i="5"/>
  <c r="G267" i="5"/>
  <c r="G225" i="5"/>
  <c r="G224" i="5"/>
  <c r="G265" i="5"/>
  <c r="G269" i="5" s="1"/>
  <c r="G243" i="5"/>
  <c r="G246" i="5" s="1"/>
  <c r="H191" i="5"/>
  <c r="G202" i="5"/>
  <c r="H187" i="5"/>
  <c r="G198" i="5"/>
  <c r="H267" i="5"/>
  <c r="H265" i="5"/>
  <c r="H269" i="5" s="1"/>
  <c r="H243" i="5"/>
  <c r="H246" i="5" s="1"/>
  <c r="H225" i="5"/>
  <c r="H224" i="5"/>
  <c r="G190" i="5"/>
  <c r="F201" i="5"/>
  <c r="G186" i="5"/>
  <c r="F197" i="5"/>
  <c r="D307" i="5"/>
  <c r="D267" i="5"/>
  <c r="D265" i="5"/>
  <c r="D269" i="5" s="1"/>
  <c r="D243" i="5"/>
  <c r="D246" i="5" s="1"/>
  <c r="D225" i="5"/>
  <c r="D224" i="5"/>
  <c r="E307" i="5"/>
  <c r="E265" i="5"/>
  <c r="E269" i="5" s="1"/>
  <c r="E243" i="5"/>
  <c r="E246" i="5" s="1"/>
  <c r="E225" i="5"/>
  <c r="E224" i="5"/>
  <c r="E267" i="5"/>
  <c r="E277" i="5"/>
  <c r="E264" i="5"/>
  <c r="E293" i="5"/>
  <c r="C277" i="5"/>
  <c r="C264" i="5"/>
  <c r="C293" i="5"/>
  <c r="G192" i="5"/>
  <c r="F203" i="5"/>
  <c r="G188" i="5"/>
  <c r="F199" i="5"/>
  <c r="G184" i="5"/>
  <c r="F195" i="5"/>
  <c r="H264" i="5"/>
  <c r="H277" i="5"/>
  <c r="H293" i="5"/>
  <c r="G25" i="19" l="1"/>
  <c r="K74" i="14"/>
  <c r="L74" i="14" s="1"/>
  <c r="M74" i="14" s="1"/>
  <c r="N74" i="14" s="1"/>
  <c r="O74" i="14" s="1"/>
  <c r="P74" i="14" s="1"/>
  <c r="I32" i="9"/>
  <c r="I252" i="5"/>
  <c r="L5" i="7"/>
  <c r="I18" i="15"/>
  <c r="I19" i="15" s="1"/>
  <c r="I48" i="9"/>
  <c r="P30" i="14"/>
  <c r="O29" i="14"/>
  <c r="K86" i="14"/>
  <c r="L86" i="14" s="1"/>
  <c r="M86" i="14" s="1"/>
  <c r="N86" i="14" s="1"/>
  <c r="O86" i="14" s="1"/>
  <c r="P86" i="14" s="1"/>
  <c r="E7" i="7"/>
  <c r="K37" i="14"/>
  <c r="E6" i="7"/>
  <c r="E3" i="7"/>
  <c r="J60" i="14" s="1"/>
  <c r="I22" i="15"/>
  <c r="I23" i="15" s="1"/>
  <c r="I28" i="15"/>
  <c r="I93" i="5"/>
  <c r="K92" i="5"/>
  <c r="F53" i="14" s="1"/>
  <c r="J53" i="14" s="1"/>
  <c r="K53" i="14" s="1"/>
  <c r="L53" i="14" s="1"/>
  <c r="M53" i="14" s="1"/>
  <c r="N53" i="14" s="1"/>
  <c r="O53" i="14" s="1"/>
  <c r="P53" i="14" s="1"/>
  <c r="N269" i="5"/>
  <c r="Q269" i="5"/>
  <c r="J15" i="14"/>
  <c r="K3" i="7"/>
  <c r="J80" i="14" s="1"/>
  <c r="K80" i="14" s="1"/>
  <c r="E215" i="5"/>
  <c r="E27" i="9"/>
  <c r="O17" i="8"/>
  <c r="J17" i="8"/>
  <c r="K17" i="8"/>
  <c r="L17" i="8"/>
  <c r="M17" i="8"/>
  <c r="P17" i="8"/>
  <c r="N17" i="8"/>
  <c r="K38" i="14"/>
  <c r="K39" i="14"/>
  <c r="J43" i="14"/>
  <c r="J45" i="14"/>
  <c r="J44" i="14"/>
  <c r="S92" i="5"/>
  <c r="Z92" i="5"/>
  <c r="R269" i="5"/>
  <c r="S269" i="5"/>
  <c r="G195" i="5"/>
  <c r="H184" i="5"/>
  <c r="G203" i="5"/>
  <c r="H192" i="5"/>
  <c r="O269" i="5"/>
  <c r="P269" i="5"/>
  <c r="G199" i="5"/>
  <c r="H188" i="5"/>
  <c r="F204" i="5"/>
  <c r="G197" i="5"/>
  <c r="H186" i="5"/>
  <c r="G201" i="5"/>
  <c r="H190" i="5"/>
  <c r="H198" i="5"/>
  <c r="I187" i="5"/>
  <c r="I198" i="5" s="1"/>
  <c r="H202" i="5"/>
  <c r="I191" i="5"/>
  <c r="I202" i="5" s="1"/>
  <c r="H196" i="5"/>
  <c r="I185" i="5"/>
  <c r="I196" i="5" s="1"/>
  <c r="H200" i="5"/>
  <c r="I189" i="5"/>
  <c r="I200" i="5" s="1"/>
  <c r="K60" i="14" l="1"/>
  <c r="L60" i="14" s="1"/>
  <c r="M60" i="14" s="1"/>
  <c r="N60" i="14" s="1"/>
  <c r="O60" i="14" s="1"/>
  <c r="P60" i="14" s="1"/>
  <c r="P29" i="14"/>
  <c r="D7" i="7"/>
  <c r="D3" i="7"/>
  <c r="J59" i="14" s="1"/>
  <c r="K59" i="14" s="1"/>
  <c r="L59" i="14" s="1"/>
  <c r="M59" i="14" s="1"/>
  <c r="N59" i="14" s="1"/>
  <c r="O59" i="14" s="1"/>
  <c r="P59" i="14" s="1"/>
  <c r="D4" i="7"/>
  <c r="D6" i="7"/>
  <c r="L39" i="14"/>
  <c r="L38" i="14"/>
  <c r="L44" i="14" s="1"/>
  <c r="J24" i="9"/>
  <c r="I12" i="8" s="1"/>
  <c r="F215" i="5"/>
  <c r="F27" i="9"/>
  <c r="L6" i="7"/>
  <c r="L7" i="7" s="1"/>
  <c r="L4" i="7"/>
  <c r="L3" i="7" s="1"/>
  <c r="J83" i="14" s="1"/>
  <c r="K83" i="14" s="1"/>
  <c r="L83" i="14" s="1"/>
  <c r="M83" i="14" s="1"/>
  <c r="N83" i="14" s="1"/>
  <c r="O83" i="14" s="1"/>
  <c r="P83" i="14" s="1"/>
  <c r="L80" i="14"/>
  <c r="K24" i="9"/>
  <c r="K44" i="14"/>
  <c r="K45" i="14"/>
  <c r="J46" i="14"/>
  <c r="J55" i="14" s="1"/>
  <c r="J2" i="15" s="1"/>
  <c r="L37" i="14"/>
  <c r="K43" i="14"/>
  <c r="L36" i="14"/>
  <c r="K42" i="14"/>
  <c r="H199" i="5"/>
  <c r="I188" i="5"/>
  <c r="I199" i="5" s="1"/>
  <c r="H203" i="5"/>
  <c r="I192" i="5"/>
  <c r="I203" i="5" s="1"/>
  <c r="H195" i="5"/>
  <c r="I184" i="5"/>
  <c r="I195" i="5" s="1"/>
  <c r="H201" i="5"/>
  <c r="I190" i="5"/>
  <c r="I201" i="5" s="1"/>
  <c r="H197" i="5"/>
  <c r="I186" i="5"/>
  <c r="I197" i="5" s="1"/>
  <c r="G204" i="5"/>
  <c r="J8" i="15" l="1"/>
  <c r="J10" i="15"/>
  <c r="J9" i="8" s="1"/>
  <c r="J9" i="15"/>
  <c r="J4" i="15"/>
  <c r="J3" i="15"/>
  <c r="M38" i="14"/>
  <c r="M44" i="14" s="1"/>
  <c r="M39" i="14"/>
  <c r="M45" i="14" s="1"/>
  <c r="J4" i="9"/>
  <c r="L45" i="14"/>
  <c r="G215" i="5"/>
  <c r="G27" i="9"/>
  <c r="M80" i="14"/>
  <c r="L24" i="9"/>
  <c r="K46" i="14"/>
  <c r="J7" i="9"/>
  <c r="M36" i="14"/>
  <c r="L42" i="14"/>
  <c r="M37" i="14"/>
  <c r="L43" i="14"/>
  <c r="H204" i="5"/>
  <c r="I204" i="5"/>
  <c r="J41" i="9" l="1"/>
  <c r="J5" i="9"/>
  <c r="J7" i="15"/>
  <c r="J18" i="15" s="1"/>
  <c r="J28" i="9"/>
  <c r="J3" i="9"/>
  <c r="J22" i="9"/>
  <c r="J20" i="9" s="1"/>
  <c r="J23" i="9"/>
  <c r="J11" i="8" s="1"/>
  <c r="N38" i="14"/>
  <c r="N44" i="14" s="1"/>
  <c r="J8" i="9"/>
  <c r="K55" i="14"/>
  <c r="J50" i="9"/>
  <c r="N39" i="14"/>
  <c r="N45" i="14" s="1"/>
  <c r="M24" i="9"/>
  <c r="N80" i="14"/>
  <c r="I27" i="9"/>
  <c r="H215" i="5"/>
  <c r="N5" i="7" s="1"/>
  <c r="H27" i="9"/>
  <c r="K69" i="14"/>
  <c r="L46" i="14"/>
  <c r="N37" i="14"/>
  <c r="M43" i="14"/>
  <c r="N36" i="14"/>
  <c r="M42" i="14"/>
  <c r="J43" i="9" l="1"/>
  <c r="J42" i="9"/>
  <c r="J19" i="15"/>
  <c r="J12" i="9"/>
  <c r="K7" i="9"/>
  <c r="K5" i="15"/>
  <c r="J8" i="8"/>
  <c r="K4" i="9"/>
  <c r="K2" i="15"/>
  <c r="O39" i="14"/>
  <c r="O45" i="14" s="1"/>
  <c r="L55" i="14"/>
  <c r="O38" i="14"/>
  <c r="O80" i="14"/>
  <c r="N24" i="9"/>
  <c r="M46" i="14"/>
  <c r="N4" i="7"/>
  <c r="N3" i="7" s="1"/>
  <c r="J87" i="14" s="1"/>
  <c r="K87" i="14" s="1"/>
  <c r="L87" i="14" s="1"/>
  <c r="M87" i="14" s="1"/>
  <c r="N87" i="14" s="1"/>
  <c r="O87" i="14" s="1"/>
  <c r="P87" i="14" s="1"/>
  <c r="N6" i="7"/>
  <c r="N7" i="7" s="1"/>
  <c r="O36" i="14"/>
  <c r="N42" i="14"/>
  <c r="O37" i="14"/>
  <c r="N43" i="14"/>
  <c r="K5" i="9" l="1"/>
  <c r="K42" i="9" s="1"/>
  <c r="K3" i="9"/>
  <c r="K43" i="9"/>
  <c r="K10" i="15"/>
  <c r="K9" i="8" s="1"/>
  <c r="K9" i="15"/>
  <c r="K8" i="15"/>
  <c r="K50" i="9"/>
  <c r="K23" i="9"/>
  <c r="K11" i="8" s="1"/>
  <c r="K28" i="9"/>
  <c r="K41" i="9"/>
  <c r="K8" i="9"/>
  <c r="K22" i="9"/>
  <c r="K20" i="9" s="1"/>
  <c r="L69" i="14"/>
  <c r="L2" i="15"/>
  <c r="K4" i="15"/>
  <c r="K3" i="15"/>
  <c r="M55" i="14"/>
  <c r="P39" i="14"/>
  <c r="P38" i="14"/>
  <c r="O44" i="14"/>
  <c r="L4" i="9"/>
  <c r="P36" i="14"/>
  <c r="P42" i="14" s="1"/>
  <c r="O24" i="9"/>
  <c r="P80" i="14"/>
  <c r="P24" i="9" s="1"/>
  <c r="N46" i="14"/>
  <c r="P37" i="14"/>
  <c r="O43" i="14"/>
  <c r="O42" i="14"/>
  <c r="L5" i="9" l="1"/>
  <c r="L42" i="9" s="1"/>
  <c r="L3" i="9"/>
  <c r="L10" i="15"/>
  <c r="L9" i="8" s="1"/>
  <c r="L8" i="15"/>
  <c r="L9" i="15"/>
  <c r="L7" i="9"/>
  <c r="L5" i="15"/>
  <c r="K7" i="15"/>
  <c r="K18" i="15" s="1"/>
  <c r="M69" i="14"/>
  <c r="M2" i="15"/>
  <c r="L4" i="15"/>
  <c r="L3" i="15"/>
  <c r="L23" i="9"/>
  <c r="L11" i="8" s="1"/>
  <c r="L8" i="9"/>
  <c r="L28" i="9"/>
  <c r="L50" i="9"/>
  <c r="L22" i="9"/>
  <c r="L20" i="9" s="1"/>
  <c r="M4" i="9"/>
  <c r="L41" i="9"/>
  <c r="P44" i="14"/>
  <c r="N55" i="14"/>
  <c r="P43" i="14"/>
  <c r="P45" i="14"/>
  <c r="O46" i="14"/>
  <c r="N69" i="14"/>
  <c r="M5" i="9" l="1"/>
  <c r="M42" i="9" s="1"/>
  <c r="M3" i="9"/>
  <c r="K8" i="8"/>
  <c r="K12" i="9"/>
  <c r="M10" i="15"/>
  <c r="M9" i="8" s="1"/>
  <c r="M8" i="15"/>
  <c r="M9" i="15"/>
  <c r="N7" i="9"/>
  <c r="N5" i="15"/>
  <c r="M7" i="9"/>
  <c r="M5" i="15"/>
  <c r="L7" i="15"/>
  <c r="L18" i="15" s="1"/>
  <c r="L12" i="9" s="1"/>
  <c r="K19" i="15"/>
  <c r="M4" i="15"/>
  <c r="M3" i="15"/>
  <c r="N4" i="9"/>
  <c r="N2" i="15"/>
  <c r="L43" i="9"/>
  <c r="M22" i="9"/>
  <c r="M20" i="9" s="1"/>
  <c r="M50" i="9"/>
  <c r="M41" i="9"/>
  <c r="M28" i="9"/>
  <c r="M23" i="9"/>
  <c r="M11" i="8" s="1"/>
  <c r="M8" i="9"/>
  <c r="O55" i="14"/>
  <c r="P46" i="14"/>
  <c r="O69" i="14"/>
  <c r="O7" i="9" s="1"/>
  <c r="M43" i="9" l="1"/>
  <c r="N5" i="9"/>
  <c r="N42" i="9" s="1"/>
  <c r="N22" i="9"/>
  <c r="N20" i="9" s="1"/>
  <c r="N10" i="15"/>
  <c r="N9" i="8" s="1"/>
  <c r="N8" i="15"/>
  <c r="N9" i="15"/>
  <c r="O5" i="15"/>
  <c r="M7" i="15"/>
  <c r="M18" i="15" s="1"/>
  <c r="N50" i="9"/>
  <c r="O4" i="9"/>
  <c r="O5" i="9" s="1"/>
  <c r="O2" i="15"/>
  <c r="N3" i="9"/>
  <c r="N8" i="9"/>
  <c r="N41" i="9"/>
  <c r="N28" i="9"/>
  <c r="N4" i="15"/>
  <c r="N3" i="15"/>
  <c r="N23" i="9"/>
  <c r="N11" i="8" s="1"/>
  <c r="L8" i="8"/>
  <c r="L19" i="15"/>
  <c r="P55" i="14"/>
  <c r="P2" i="15" s="1"/>
  <c r="O42" i="9" l="1"/>
  <c r="O8" i="9"/>
  <c r="O3" i="9"/>
  <c r="M8" i="8"/>
  <c r="M12" i="9"/>
  <c r="P10" i="15"/>
  <c r="P9" i="8" s="1"/>
  <c r="Q9" i="8" s="1"/>
  <c r="P9" i="15"/>
  <c r="P8" i="15"/>
  <c r="O10" i="15"/>
  <c r="O9" i="8" s="1"/>
  <c r="O9" i="15"/>
  <c r="O8" i="15"/>
  <c r="N7" i="15"/>
  <c r="N18" i="15" s="1"/>
  <c r="N12" i="9" s="1"/>
  <c r="M19" i="15"/>
  <c r="N43" i="9"/>
  <c r="O28" i="9"/>
  <c r="O22" i="9"/>
  <c r="O20" i="9" s="1"/>
  <c r="O23" i="9"/>
  <c r="O11" i="8" s="1"/>
  <c r="O41" i="9"/>
  <c r="O50" i="9"/>
  <c r="P4" i="15"/>
  <c r="P3" i="15"/>
  <c r="O4" i="15"/>
  <c r="O3" i="15"/>
  <c r="P69" i="14"/>
  <c r="P4" i="9"/>
  <c r="J21" i="9"/>
  <c r="J6" i="9"/>
  <c r="P5" i="9" l="1"/>
  <c r="P42" i="9" s="1"/>
  <c r="O6" i="9"/>
  <c r="O43" i="9"/>
  <c r="P7" i="9"/>
  <c r="P5" i="15"/>
  <c r="P7" i="15" s="1"/>
  <c r="P18" i="15" s="1"/>
  <c r="P12" i="9" s="1"/>
  <c r="O7" i="15"/>
  <c r="O18" i="15" s="1"/>
  <c r="N19" i="15"/>
  <c r="N8" i="8"/>
  <c r="J47" i="9"/>
  <c r="P2" i="9"/>
  <c r="P28" i="9"/>
  <c r="P23" i="9"/>
  <c r="P3" i="9"/>
  <c r="P8" i="9"/>
  <c r="P50" i="9"/>
  <c r="P22" i="9"/>
  <c r="P20" i="9" s="1"/>
  <c r="P41" i="9"/>
  <c r="K21" i="9"/>
  <c r="O19" i="15" l="1"/>
  <c r="O12" i="9"/>
  <c r="P19" i="15"/>
  <c r="P8" i="8"/>
  <c r="Q8" i="8" s="1"/>
  <c r="O8" i="8"/>
  <c r="P11" i="8"/>
  <c r="P43" i="9"/>
  <c r="J44" i="9"/>
  <c r="K6" i="9"/>
  <c r="J45" i="9" l="1"/>
  <c r="J10" i="8" s="1"/>
  <c r="K47" i="9"/>
  <c r="K44" i="9"/>
  <c r="M21" i="9"/>
  <c r="M6" i="9"/>
  <c r="L21" i="9"/>
  <c r="L6" i="9"/>
  <c r="M47" i="9" l="1"/>
  <c r="K45" i="9"/>
  <c r="L47" i="9"/>
  <c r="J52" i="9"/>
  <c r="N21" i="9"/>
  <c r="N6" i="9"/>
  <c r="N47" i="9" l="1"/>
  <c r="K52" i="9"/>
  <c r="K10" i="8"/>
  <c r="L44" i="9"/>
  <c r="M44" i="9"/>
  <c r="L45" i="9" l="1"/>
  <c r="L10" i="8" s="1"/>
  <c r="M45" i="9"/>
  <c r="O21" i="9"/>
  <c r="P21" i="9"/>
  <c r="N44" i="9"/>
  <c r="N45" i="9" l="1"/>
  <c r="N10" i="8" s="1"/>
  <c r="M52" i="9"/>
  <c r="O47" i="9"/>
  <c r="L52" i="9"/>
  <c r="M10" i="8"/>
  <c r="P6" i="9"/>
  <c r="P47" i="9" l="1"/>
  <c r="N52" i="9"/>
  <c r="O44" i="9"/>
  <c r="P44" i="9"/>
  <c r="O45" i="9" l="1"/>
  <c r="O10" i="8" s="1"/>
  <c r="P45" i="9"/>
  <c r="P52" i="9" l="1"/>
  <c r="O52" i="9"/>
  <c r="P10" i="8"/>
  <c r="Q10" i="8" s="1"/>
  <c r="Q12" i="8" s="1"/>
  <c r="J48" i="9" l="1"/>
  <c r="K48" i="9"/>
  <c r="K16" i="9" l="1"/>
  <c r="J16" i="9"/>
  <c r="J34" i="9" l="1"/>
  <c r="J17" i="9"/>
  <c r="K34" i="9"/>
  <c r="K17" i="9"/>
  <c r="L48" i="9"/>
  <c r="K18" i="9" l="1"/>
  <c r="K49" i="9" s="1"/>
  <c r="J18" i="9"/>
  <c r="M48" i="9"/>
  <c r="L16" i="9"/>
  <c r="J300" i="5" l="1"/>
  <c r="J299" i="5"/>
  <c r="J49" i="9"/>
  <c r="L34" i="9"/>
  <c r="L17" i="9"/>
  <c r="N48" i="9"/>
  <c r="M16" i="9"/>
  <c r="L18" i="9" l="1"/>
  <c r="L49" i="9" s="1"/>
  <c r="M34" i="9"/>
  <c r="M17" i="9"/>
  <c r="P48" i="9"/>
  <c r="N16" i="9"/>
  <c r="O48" i="9"/>
  <c r="M18" i="9" l="1"/>
  <c r="M49" i="9" s="1"/>
  <c r="N34" i="9"/>
  <c r="N17" i="9"/>
  <c r="O16" i="9"/>
  <c r="P16" i="9"/>
  <c r="N18" i="9" l="1"/>
  <c r="N49" i="9" s="1"/>
  <c r="P34" i="9"/>
  <c r="P17" i="9"/>
  <c r="O34" i="9"/>
  <c r="O17" i="9"/>
  <c r="Z161" i="5"/>
  <c r="S160" i="5"/>
  <c r="P18" i="9" l="1"/>
  <c r="P49" i="9" s="1"/>
  <c r="O18" i="9"/>
  <c r="O49" i="9" s="1"/>
  <c r="S152" i="5"/>
  <c r="S151" i="5"/>
  <c r="S153" i="5"/>
  <c r="S159" i="5"/>
  <c r="I209" i="5"/>
  <c r="Z159" i="5"/>
  <c r="S157" i="5"/>
  <c r="S156" i="5"/>
  <c r="S158" i="5"/>
  <c r="S150" i="5"/>
  <c r="S155" i="5"/>
  <c r="S154" i="5"/>
  <c r="S161" i="5"/>
  <c r="I25" i="9" l="1"/>
  <c r="J25" i="9" s="1"/>
  <c r="J26" i="9" l="1"/>
  <c r="J27" i="9"/>
  <c r="J30" i="9" l="1"/>
  <c r="J31" i="9" s="1"/>
  <c r="J53" i="9"/>
  <c r="J35" i="9"/>
  <c r="J36" i="9" s="1"/>
  <c r="K25" i="9"/>
  <c r="K27" i="9" l="1"/>
  <c r="K26" i="9"/>
  <c r="J38" i="9"/>
  <c r="J39" i="9"/>
  <c r="J12" i="8" l="1"/>
  <c r="K53" i="9"/>
  <c r="K30" i="9"/>
  <c r="K35" i="9"/>
  <c r="K36" i="9" s="1"/>
  <c r="L25" i="9"/>
  <c r="K31" i="9" l="1"/>
  <c r="L26" i="9"/>
  <c r="L27" i="9"/>
  <c r="K38" i="9"/>
  <c r="K39" i="9"/>
  <c r="K12" i="8" l="1"/>
  <c r="L35" i="9"/>
  <c r="L36" i="9" s="1"/>
  <c r="L53" i="9"/>
  <c r="L30" i="9"/>
  <c r="M25" i="9"/>
  <c r="L31" i="9" l="1"/>
  <c r="L39" i="9"/>
  <c r="L38" i="9"/>
  <c r="M26" i="9"/>
  <c r="M27" i="9"/>
  <c r="L12" i="8" l="1"/>
  <c r="N25" i="9"/>
  <c r="N27" i="9" s="1"/>
  <c r="M53" i="9"/>
  <c r="M35" i="9"/>
  <c r="M36" i="9" s="1"/>
  <c r="M30" i="9"/>
  <c r="M31" i="9" l="1"/>
  <c r="N26" i="9"/>
  <c r="M38" i="9"/>
  <c r="M39" i="9"/>
  <c r="N30" i="9" l="1"/>
  <c r="M12" i="8"/>
  <c r="N35" i="9"/>
  <c r="N36" i="9" s="1"/>
  <c r="N39" i="9" s="1"/>
  <c r="O25" i="9"/>
  <c r="N53" i="9"/>
  <c r="N31" i="9" l="1"/>
  <c r="N12" i="8"/>
  <c r="N38" i="9"/>
  <c r="O27" i="9"/>
  <c r="O26" i="9"/>
  <c r="P25" i="9" l="1"/>
  <c r="O53" i="9"/>
  <c r="O35" i="9"/>
  <c r="O36" i="9" s="1"/>
  <c r="O30" i="9"/>
  <c r="O31" i="9" l="1"/>
  <c r="O38" i="9"/>
  <c r="O39" i="9"/>
  <c r="P27" i="9"/>
  <c r="P26" i="9"/>
  <c r="O12" i="8" l="1"/>
  <c r="P53" i="9"/>
  <c r="P55" i="9" s="1"/>
  <c r="P35" i="9"/>
  <c r="P36" i="9" s="1"/>
  <c r="P30" i="9"/>
  <c r="P31" i="9" l="1"/>
  <c r="P39" i="9"/>
  <c r="P38" i="9"/>
  <c r="P12" i="8" l="1"/>
  <c r="I22" i="8" s="1"/>
  <c r="I23" i="8" l="1"/>
  <c r="I24" i="8" s="1"/>
  <c r="I26" i="8" s="1"/>
  <c r="J22" i="8" l="1"/>
  <c r="I28" i="8"/>
  <c r="J29" i="8" s="1"/>
  <c r="B25" i="19"/>
  <c r="J23" i="8"/>
  <c r="I31" i="8" l="1"/>
  <c r="I35" i="8" s="1"/>
  <c r="J28" i="8"/>
  <c r="N30" i="8" l="1"/>
  <c r="J302" i="5"/>
  <c r="J307" i="5" s="1"/>
  <c r="I37" i="8"/>
  <c r="C25" i="19" l="1"/>
  <c r="J30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USUARIO NN</author>
  </authors>
  <commentList>
    <comment ref="B52" authorId="0" shapeId="0" xr:uid="{00000000-0006-0000-0400-000001000000}">
      <text>
        <r>
          <rPr>
            <sz val="11"/>
            <color theme="1"/>
            <rFont val="Arial"/>
            <family val="2"/>
          </rPr>
          <t>======
ID#AAAALm48vi4
tc={D1D4161A-64EF-4E71-B97D-6EB69A948CCF}    (2021-03-08 14:11:01)
[Comentario encadenado]
Su versión de Excel le permite leer este comentario encadenado; sin embargo, las ediciones que se apliquen se quitarán si el archivo se abre en una versión más reciente de Excel. Más información: https://go.microsoft.com/fwlink/?linkid=870924
Comentario:
    otras cuentas por pagar a largo plazo y provisiones por beneficios a los empleados, otras provisiones</t>
        </r>
      </text>
    </comment>
    <comment ref="B173" authorId="1" shapeId="0" xr:uid="{00000000-0006-0000-0400-000002000000}">
      <text>
        <r>
          <rPr>
            <b/>
            <sz val="9"/>
            <color indexed="81"/>
            <rFont val="Tahoma"/>
            <family val="2"/>
          </rPr>
          <t>USUARIO NN:</t>
        </r>
        <r>
          <rPr>
            <sz val="9"/>
            <color indexed="81"/>
            <rFont val="Tahoma"/>
            <family val="2"/>
          </rPr>
          <t xml:space="preserve">
Ha ido disminuyendo a medida que la empresa ha alcanzado madurez
</t>
        </r>
      </text>
    </comment>
    <comment ref="B215" authorId="1" shapeId="0" xr:uid="{00000000-0006-0000-0400-000003000000}">
      <text>
        <r>
          <rPr>
            <b/>
            <sz val="9"/>
            <color indexed="81"/>
            <rFont val="Tahoma"/>
            <family val="2"/>
          </rPr>
          <t>USUARIO NN:</t>
        </r>
        <r>
          <rPr>
            <sz val="9"/>
            <color indexed="81"/>
            <rFont val="Tahoma"/>
            <family val="2"/>
          </rPr>
          <t xml:space="preserve">
Estable</t>
        </r>
      </text>
    </comment>
    <comment ref="B232" authorId="1" shapeId="0" xr:uid="{00000000-0006-0000-0400-000004000000}">
      <text>
        <r>
          <rPr>
            <b/>
            <sz val="9"/>
            <color indexed="81"/>
            <rFont val="Tahoma"/>
            <family val="2"/>
          </rPr>
          <t>USUARIO NN:</t>
        </r>
        <r>
          <rPr>
            <sz val="9"/>
            <color indexed="81"/>
            <rFont val="Tahoma"/>
            <family val="2"/>
          </rPr>
          <t xml:space="preserve">
Proveedores financian todo el giro del negocio.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6" authorId="0" shapeId="0" xr:uid="{00000000-0006-0000-0500-000001000000}">
      <text>
        <r>
          <rPr>
            <sz val="11"/>
            <color theme="1"/>
            <rFont val="Arial"/>
            <family val="2"/>
          </rPr>
          <t xml:space="preserve">
Participación en la Ganancia (Pérdida) neta de Asociadas y Negocios Conjuntos Contabilizados por el Método de la Participación - Ganancias (Pérdidas) por Reclasificación de Activos Financieros a Valor Razonable con cambios en Resultados antes medidos al Costo Amortizado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 NN</author>
  </authors>
  <commentList>
    <comment ref="F6" authorId="0" shapeId="0" xr:uid="{00000000-0006-0000-0600-000001000000}">
      <text>
        <r>
          <rPr>
            <b/>
            <sz val="9"/>
            <color indexed="81"/>
            <rFont val="Tahoma"/>
            <family val="2"/>
          </rPr>
          <t>USUARIO NN:</t>
        </r>
        <r>
          <rPr>
            <sz val="9"/>
            <color indexed="81"/>
            <rFont val="Tahoma"/>
            <family val="2"/>
          </rPr>
          <t xml:space="preserve">
Dato Real BCRP
DIC 2020
</t>
        </r>
      </text>
    </comment>
    <comment ref="J6" authorId="0" shapeId="0" xr:uid="{00000000-0006-0000-0600-000002000000}">
      <text>
        <r>
          <rPr>
            <b/>
            <sz val="9"/>
            <color indexed="81"/>
            <rFont val="Tahoma"/>
            <family val="2"/>
          </rPr>
          <t>USUARIO NN:</t>
        </r>
        <r>
          <rPr>
            <sz val="9"/>
            <color indexed="81"/>
            <rFont val="Tahoma"/>
            <family val="2"/>
          </rPr>
          <t xml:space="preserve">
proyección BCRP
</t>
        </r>
      </text>
    </comment>
    <comment ref="K6" authorId="0" shapeId="0" xr:uid="{00000000-0006-0000-0600-000003000000}">
      <text>
        <r>
          <rPr>
            <b/>
            <sz val="9"/>
            <color indexed="81"/>
            <rFont val="Tahoma"/>
            <family val="2"/>
          </rPr>
          <t>USUARIO NN:</t>
        </r>
        <r>
          <rPr>
            <sz val="9"/>
            <color indexed="81"/>
            <rFont val="Tahoma"/>
            <family val="2"/>
          </rPr>
          <t xml:space="preserve">
Proyección BCRP
</t>
        </r>
      </text>
    </comment>
    <comment ref="L6" authorId="0" shapeId="0" xr:uid="{00000000-0006-0000-0600-000004000000}">
      <text>
        <r>
          <rPr>
            <b/>
            <sz val="9"/>
            <color indexed="81"/>
            <rFont val="Tahoma"/>
            <family val="2"/>
          </rPr>
          <t xml:space="preserve">USUARIO NN:
</t>
        </r>
      </text>
    </comment>
    <comment ref="L7" authorId="0" shapeId="0" xr:uid="{00000000-0006-0000-0600-000005000000}">
      <text>
        <r>
          <rPr>
            <b/>
            <sz val="9"/>
            <color indexed="81"/>
            <rFont val="Tahoma"/>
            <family val="2"/>
          </rPr>
          <t>USUARIO NN:</t>
        </r>
        <r>
          <rPr>
            <sz val="9"/>
            <color indexed="81"/>
            <rFont val="Tahoma"/>
            <family val="2"/>
          </rPr>
          <t xml:space="preserve">
PBI potencial estimado BBVA Research
</t>
        </r>
      </text>
    </comment>
    <comment ref="F8" authorId="0" shapeId="0" xr:uid="{00000000-0006-0000-0600-000006000000}">
      <text>
        <r>
          <rPr>
            <b/>
            <sz val="9"/>
            <color indexed="81"/>
            <rFont val="Tahoma"/>
            <family val="2"/>
          </rPr>
          <t>USUARIO NN:</t>
        </r>
        <r>
          <rPr>
            <sz val="9"/>
            <color indexed="81"/>
            <rFont val="Tahoma"/>
            <family val="2"/>
          </rPr>
          <t xml:space="preserve">
Dato real BCRP
DIC 2020
</t>
        </r>
      </text>
    </comment>
    <comment ref="J8" authorId="0" shapeId="0" xr:uid="{00000000-0006-0000-0600-000007000000}">
      <text>
        <r>
          <rPr>
            <b/>
            <sz val="9"/>
            <color indexed="81"/>
            <rFont val="Tahoma"/>
            <family val="2"/>
          </rPr>
          <t>USUARIO NN:</t>
        </r>
        <r>
          <rPr>
            <sz val="9"/>
            <color indexed="81"/>
            <rFont val="Tahoma"/>
            <family val="2"/>
          </rPr>
          <t xml:space="preserve">
Proyección BCRP
</t>
        </r>
      </text>
    </comment>
    <comment ref="K8" authorId="0" shapeId="0" xr:uid="{00000000-0006-0000-0600-000008000000}">
      <text>
        <r>
          <rPr>
            <b/>
            <sz val="9"/>
            <color indexed="81"/>
            <rFont val="Tahoma"/>
            <family val="2"/>
          </rPr>
          <t>USUARIO NN:</t>
        </r>
        <r>
          <rPr>
            <sz val="9"/>
            <color indexed="81"/>
            <rFont val="Tahoma"/>
            <family val="2"/>
          </rPr>
          <t xml:space="preserve">
Promedio 2014-2019
</t>
        </r>
      </text>
    </comment>
    <comment ref="L8" authorId="0" shapeId="0" xr:uid="{00000000-0006-0000-0600-000009000000}">
      <text>
        <r>
          <rPr>
            <b/>
            <sz val="9"/>
            <color indexed="81"/>
            <rFont val="Tahoma"/>
            <family val="2"/>
          </rPr>
          <t>USUARIO NN:</t>
        </r>
        <r>
          <rPr>
            <sz val="9"/>
            <color indexed="81"/>
            <rFont val="Tahoma"/>
            <family val="2"/>
          </rPr>
          <t xml:space="preserve">
Proyección de PBI Potencial</t>
        </r>
      </text>
    </comment>
    <comment ref="J9" authorId="0" shapeId="0" xr:uid="{00000000-0006-0000-0600-00000A000000}">
      <text>
        <r>
          <rPr>
            <b/>
            <sz val="9"/>
            <color indexed="81"/>
            <rFont val="Tahoma"/>
            <family val="2"/>
          </rPr>
          <t>USUARIO NN:</t>
        </r>
        <r>
          <rPr>
            <sz val="9"/>
            <color indexed="81"/>
            <rFont val="Tahoma"/>
            <family val="2"/>
          </rPr>
          <t xml:space="preserve">
Dato real asumimos se mantendrá en el horizonte de proyección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 NN</author>
  </authors>
  <commentList>
    <comment ref="B45" authorId="0" shapeId="0" xr:uid="{00000000-0006-0000-0900-000001000000}">
      <text>
        <r>
          <rPr>
            <b/>
            <sz val="9"/>
            <color indexed="81"/>
            <rFont val="Tahoma"/>
            <family val="2"/>
          </rPr>
          <t>USUARIO NN:</t>
        </r>
        <r>
          <rPr>
            <sz val="9"/>
            <color indexed="81"/>
            <rFont val="Tahoma"/>
            <family val="2"/>
          </rPr>
          <t xml:space="preserve">
Si el KTNO es negativo: quiere decir que la empresa tiene una operación lo suficientemente rápida, que genera dinero mucho mas rápido de lo que la empresa paga sus pasivos corrientes operacionales.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 NN</author>
  </authors>
  <commentList>
    <comment ref="L3" authorId="0" shapeId="0" xr:uid="{00000000-0006-0000-0800-000001000000}">
      <text>
        <r>
          <rPr>
            <b/>
            <sz val="9"/>
            <color indexed="81"/>
            <rFont val="Tahoma"/>
            <family val="2"/>
          </rPr>
          <t>USUARIO NN:</t>
        </r>
        <r>
          <rPr>
            <sz val="9"/>
            <color indexed="81"/>
            <rFont val="Tahoma"/>
            <family val="2"/>
          </rPr>
          <t xml:space="preserve">
PBI potencial estimado BBVA Research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USUARIO NN</author>
  </authors>
  <commentList>
    <comment ref="C1" authorId="0" shapeId="0" xr:uid="{00000000-0006-0000-1000-000001000000}">
      <text>
        <r>
          <rPr>
            <b/>
            <sz val="9"/>
            <color indexed="81"/>
            <rFont val="Tahoma"/>
            <family val="2"/>
          </rPr>
          <t>USUARIO NN:</t>
        </r>
        <r>
          <rPr>
            <sz val="9"/>
            <color indexed="81"/>
            <rFont val="Tahoma"/>
            <family val="2"/>
          </rPr>
          <t xml:space="preserve">
Perú general BVL
</t>
        </r>
      </text>
    </comment>
  </commentList>
</comments>
</file>

<file path=xl/sharedStrings.xml><?xml version="1.0" encoding="utf-8"?>
<sst xmlns="http://schemas.openxmlformats.org/spreadsheetml/2006/main" count="6375" uniqueCount="6036">
  <si>
    <t>Nombre de la Empresa:</t>
  </si>
  <si>
    <t>UNION DE CERVECERIAS PERUANAS BACKUS Y JOHNSTON S.A.A.</t>
  </si>
  <si>
    <t>Historia de la Empresa:</t>
  </si>
  <si>
    <t>Otros aspectos relevantes de la empresa:</t>
  </si>
  <si>
    <t>EV/EBITDA</t>
  </si>
  <si>
    <t>Ventas</t>
  </si>
  <si>
    <t>Utilidad Operativa</t>
  </si>
  <si>
    <t>EBITDA</t>
  </si>
  <si>
    <t>Margen neto</t>
  </si>
  <si>
    <t>Inventarios</t>
  </si>
  <si>
    <t>ROA</t>
  </si>
  <si>
    <t>ROE</t>
  </si>
  <si>
    <t>Capex</t>
  </si>
  <si>
    <t xml:space="preserve"> </t>
  </si>
  <si>
    <t>Estado de Resultados</t>
  </si>
  <si>
    <t>Ventas netas</t>
  </si>
  <si>
    <t>Costo de ventas</t>
  </si>
  <si>
    <t>Utilidad bruta</t>
  </si>
  <si>
    <t>Gastos de administración</t>
  </si>
  <si>
    <t>Gastos de Ventas y Distribución</t>
  </si>
  <si>
    <t>Otros Ingresos Operativos</t>
  </si>
  <si>
    <t>Otros Gastos Operativos</t>
  </si>
  <si>
    <t>Otras Ganancias (Pérdidas)</t>
  </si>
  <si>
    <t>Utilidad operativa</t>
  </si>
  <si>
    <t>Ingresos financieros</t>
  </si>
  <si>
    <t>Costos financieros</t>
  </si>
  <si>
    <t>Diferencias de Cambio Neto</t>
  </si>
  <si>
    <t>Utilidad antes del impuesto a la renta</t>
  </si>
  <si>
    <t>Impuesto a la renta(ganancias)</t>
  </si>
  <si>
    <t>Utilidad neta</t>
  </si>
  <si>
    <t>Balance General</t>
  </si>
  <si>
    <t>Efectivo y equivalente de efectivo</t>
  </si>
  <si>
    <t>Cuentas por cobrar comerciales</t>
  </si>
  <si>
    <t>Otras cuentas por cobrar</t>
  </si>
  <si>
    <t>Cuentas por Cobrar a Entidades Relacionadas</t>
  </si>
  <si>
    <t>Otros activos no financieros</t>
  </si>
  <si>
    <t>Gastos contratados por anticipado</t>
  </si>
  <si>
    <t>Activo corriente</t>
  </si>
  <si>
    <t>Otros Activos Financieros</t>
  </si>
  <si>
    <t>Propiedades, Planta y Equipo</t>
  </si>
  <si>
    <t>Propiedades de inversión</t>
  </si>
  <si>
    <t>Plusvalía</t>
  </si>
  <si>
    <t>Activos Intangibles Distintos de la Plusvalía</t>
  </si>
  <si>
    <t>Activos Biologicos</t>
  </si>
  <si>
    <t>Activo no corriente</t>
  </si>
  <si>
    <t xml:space="preserve">Activo Total </t>
  </si>
  <si>
    <t>Otros Pasivos Financieros</t>
  </si>
  <si>
    <t>Cuentas por Pagar Comerciales</t>
  </si>
  <si>
    <t>Cuentas por Pagar a Entidades Relacionadas</t>
  </si>
  <si>
    <t>Otras Cuentas por Pagar</t>
  </si>
  <si>
    <t>Provisión por Beneficios a los Empleados</t>
  </si>
  <si>
    <t>Otras Provisiones</t>
  </si>
  <si>
    <t>Pasivos por Impuestos a las Ganancias</t>
  </si>
  <si>
    <t>Otros Pasivos no Financieros</t>
  </si>
  <si>
    <t>Pasivo corriente</t>
  </si>
  <si>
    <t>Ingresos Diferidos</t>
  </si>
  <si>
    <t>Pasivos por Impuestos Diferidos</t>
  </si>
  <si>
    <t>Pasivo no corriente</t>
  </si>
  <si>
    <t xml:space="preserve">Pasivo total </t>
  </si>
  <si>
    <t>Capital Emitido</t>
  </si>
  <si>
    <t>Primas de Emisión</t>
  </si>
  <si>
    <t>Acciones de Inversión</t>
  </si>
  <si>
    <t>Acciones Propias en Cartera</t>
  </si>
  <si>
    <t>Otras Reservas de Capital</t>
  </si>
  <si>
    <t>Resultados Acumulados</t>
  </si>
  <si>
    <t>Otras Reservas de Patrimonio</t>
  </si>
  <si>
    <t>Participaciones no Controladoras</t>
  </si>
  <si>
    <t xml:space="preserve">Patrimonio neto </t>
  </si>
  <si>
    <t xml:space="preserve">Total pasivo y patrimonio </t>
  </si>
  <si>
    <t xml:space="preserve">Check </t>
  </si>
  <si>
    <t>Venta de productos</t>
  </si>
  <si>
    <t>Ingresos por alquileres y otros servicios</t>
  </si>
  <si>
    <t>Venta de maíz y materiales</t>
  </si>
  <si>
    <t>Total</t>
  </si>
  <si>
    <t>En Miles de Nuevos Soles</t>
  </si>
  <si>
    <t>x</t>
  </si>
  <si>
    <t>Análisis Vertical</t>
  </si>
  <si>
    <t>Costo de ventas y distribución</t>
  </si>
  <si>
    <t>Gastos de venta</t>
  </si>
  <si>
    <t>Otros ingresos operativos</t>
  </si>
  <si>
    <t>Otros gastos operativos</t>
  </si>
  <si>
    <t>Ganancias (Pérdidas) por cambio en el valor razonable de activos biológicos</t>
  </si>
  <si>
    <t>Diferencia en cambio, neta</t>
  </si>
  <si>
    <t>Impuesto a la renta</t>
  </si>
  <si>
    <t>Instrumentos financieros derivados</t>
  </si>
  <si>
    <t>Activos no corrientes mantenidos para la venta</t>
  </si>
  <si>
    <t>Otros activos financieros</t>
  </si>
  <si>
    <t>Activos biológicos</t>
  </si>
  <si>
    <t>Intangibles</t>
  </si>
  <si>
    <t>Obligaciones financieras</t>
  </si>
  <si>
    <t xml:space="preserve">Cuentas por pagar comerciales </t>
  </si>
  <si>
    <t>Otras cuentas por pagar</t>
  </si>
  <si>
    <t>Cuentas por pagar a entidades relacionadas</t>
  </si>
  <si>
    <t>Beneficio a empleados</t>
  </si>
  <si>
    <t>Provisiones</t>
  </si>
  <si>
    <t>Otros pasivos financieros</t>
  </si>
  <si>
    <t>Otros pasivos no corrientes</t>
  </si>
  <si>
    <t xml:space="preserve">Capital emitido </t>
  </si>
  <si>
    <t>Reserva</t>
  </si>
  <si>
    <t>Resultados acumulados</t>
  </si>
  <si>
    <t>Desglose de ventas netas por actividad Backus consolidado</t>
  </si>
  <si>
    <t>Venta por Región</t>
  </si>
  <si>
    <t>Región Centro</t>
  </si>
  <si>
    <t>Región Norte</t>
  </si>
  <si>
    <t>Región Sur</t>
  </si>
  <si>
    <t>Región Oriente</t>
  </si>
  <si>
    <t>Exportación</t>
  </si>
  <si>
    <t>Desglose de ventas producto Backus  por categoría (miles S/.)</t>
  </si>
  <si>
    <t>CAGR</t>
  </si>
  <si>
    <t>Venta de cerveza Backus</t>
  </si>
  <si>
    <t>Venta de Gaseosas</t>
  </si>
  <si>
    <t>Venta de Agua</t>
  </si>
  <si>
    <t>Venta de Malta</t>
  </si>
  <si>
    <t>Cervecería San Juan</t>
  </si>
  <si>
    <t>Venta en volumen (miles de hl)</t>
  </si>
  <si>
    <t>Venta de cerveza Cervecería San Juan</t>
  </si>
  <si>
    <t>Precio implicito (PEN/lt)</t>
  </si>
  <si>
    <t>Desglose Costo de Ventas</t>
  </si>
  <si>
    <t>Variación de saldos de productos terminados y en proceso</t>
  </si>
  <si>
    <t>Consumo de materias primas e insumos</t>
  </si>
  <si>
    <t>Costo de ventas de mercaderías</t>
  </si>
  <si>
    <t>Gastos de personal</t>
  </si>
  <si>
    <t>Servicios prestados por terceros</t>
  </si>
  <si>
    <t>Tributos</t>
  </si>
  <si>
    <t>Depreciación</t>
  </si>
  <si>
    <t>Otros cargos/Cargos de diversa gestión</t>
  </si>
  <si>
    <t>Otros/Desvalorización de inventarios</t>
  </si>
  <si>
    <t>Otros gastos</t>
  </si>
  <si>
    <t>Otros costos de ventas/Transferencias</t>
  </si>
  <si>
    <t>Ingreso por venta de subproductos</t>
  </si>
  <si>
    <t>Estimación de deterioro de cuentas por cobrar</t>
  </si>
  <si>
    <t>Desglose Gastos de administración</t>
  </si>
  <si>
    <t>Depreciación derecho de uso</t>
  </si>
  <si>
    <t>Amortización</t>
  </si>
  <si>
    <t>Otras provisiones/Provisión de impuestos</t>
  </si>
  <si>
    <t>Propiedad, planta y equipo , bruto</t>
  </si>
  <si>
    <t>Terrenos</t>
  </si>
  <si>
    <t xml:space="preserve">Edificios </t>
  </si>
  <si>
    <t>Maquinaria y equipo</t>
  </si>
  <si>
    <t>Muebles y enseres</t>
  </si>
  <si>
    <t>Unidades de Transporte</t>
  </si>
  <si>
    <t>Equipos de cómputo</t>
  </si>
  <si>
    <t>Cajas y envases retornables</t>
  </si>
  <si>
    <t>Equipos Diversos</t>
  </si>
  <si>
    <t>Obras en Curso</t>
  </si>
  <si>
    <t>Depreciación acumulada</t>
  </si>
  <si>
    <t>Propiedades, Planta y Equipo,neto</t>
  </si>
  <si>
    <t>CAPEX PPyE (adiciones)</t>
  </si>
  <si>
    <t>Edificios</t>
  </si>
  <si>
    <t>Maquinaria y equipos</t>
  </si>
  <si>
    <t>Obras en curso</t>
  </si>
  <si>
    <t>Total CAPEX</t>
  </si>
  <si>
    <t>CAPEX/Ventas</t>
  </si>
  <si>
    <t>EBIT (UO)</t>
  </si>
  <si>
    <t xml:space="preserve">Depreciación </t>
  </si>
  <si>
    <t>Amortización/Ventas</t>
  </si>
  <si>
    <t>Tasas de Depreciación Tributaria</t>
  </si>
  <si>
    <t>Depreciación Tributaria Anual</t>
  </si>
  <si>
    <t>Otras cuentas importantes (Notas financieras)</t>
  </si>
  <si>
    <t>Depreciacion</t>
  </si>
  <si>
    <t xml:space="preserve">Amortizacion </t>
  </si>
  <si>
    <t xml:space="preserve">Base sujeta a depreciacion </t>
  </si>
  <si>
    <t>Capex (gastos en capital)</t>
  </si>
  <si>
    <t>Capex / (Depreciacion + Amortizacion)</t>
  </si>
  <si>
    <t>Capex (% ventas)</t>
  </si>
  <si>
    <t>Tasa de Depreciación Contable</t>
  </si>
  <si>
    <t>Tasa de Depreciación Tributaria</t>
  </si>
  <si>
    <t>Dividendos pagados (MS/.)</t>
  </si>
  <si>
    <t>Número de acciones inversión (vn:1)</t>
  </si>
  <si>
    <t>Número de acciones comunes clase A (vn:10)</t>
  </si>
  <si>
    <t>Número de acciones comunes clase B (vn:10)</t>
  </si>
  <si>
    <t>Nro.Acciones equivalentes</t>
  </si>
  <si>
    <t>Pago de dividendos</t>
  </si>
  <si>
    <t>Pago de dividendos x acción equivalente</t>
  </si>
  <si>
    <t xml:space="preserve">Pay-out ratio </t>
  </si>
  <si>
    <t>EPS</t>
  </si>
  <si>
    <t>NOWC</t>
  </si>
  <si>
    <t>Dias del año</t>
  </si>
  <si>
    <t>Cuentas por cobrar (dias ventas)</t>
  </si>
  <si>
    <t>Inventarios (dias costo de venta)</t>
  </si>
  <si>
    <t>Cuentas por pagar (dias costo de venta)</t>
  </si>
  <si>
    <t xml:space="preserve">Ciclo de conversion de cash </t>
  </si>
  <si>
    <t>Estimacion ROIC</t>
  </si>
  <si>
    <t>IR corporativo</t>
  </si>
  <si>
    <t xml:space="preserve">PPyE </t>
  </si>
  <si>
    <t xml:space="preserve">NOWC </t>
  </si>
  <si>
    <t>NOPAT = EBIT * (1-t)</t>
  </si>
  <si>
    <t>ROIC</t>
  </si>
  <si>
    <t xml:space="preserve">Analisis Dupont </t>
  </si>
  <si>
    <t xml:space="preserve">Rotacion de activos </t>
  </si>
  <si>
    <t>Otros indicadores</t>
  </si>
  <si>
    <t xml:space="preserve">Deuda financiera total </t>
  </si>
  <si>
    <t>Deuda neta</t>
  </si>
  <si>
    <t xml:space="preserve">Deuda / Patrimonio </t>
  </si>
  <si>
    <t>Deuda / EBITDA</t>
  </si>
  <si>
    <t xml:space="preserve">Otros pasivos financieros </t>
  </si>
  <si>
    <t>Corriente</t>
  </si>
  <si>
    <t>No corriente</t>
  </si>
  <si>
    <t>Amortización/Intangibles</t>
  </si>
  <si>
    <t>Rentabilidad</t>
  </si>
  <si>
    <t>Mg Bruto</t>
  </si>
  <si>
    <t>Mg Operativo</t>
  </si>
  <si>
    <t>Mg Ebitda</t>
  </si>
  <si>
    <t>Mg Neto</t>
  </si>
  <si>
    <t>ROE (UN/PAT)</t>
  </si>
  <si>
    <r>
      <t xml:space="preserve">Margen neto </t>
    </r>
    <r>
      <rPr>
        <i/>
        <sz val="12"/>
        <color rgb="FF000000"/>
        <rFont val="Calibri Light"/>
        <family val="2"/>
        <scheme val="major"/>
      </rPr>
      <t>(UN/Ventas)</t>
    </r>
  </si>
  <si>
    <r>
      <t xml:space="preserve">Rotacion de activos </t>
    </r>
    <r>
      <rPr>
        <i/>
        <sz val="12"/>
        <color rgb="FF000000"/>
        <rFont val="Calibri Light"/>
        <family val="2"/>
        <scheme val="major"/>
      </rPr>
      <t>(Ventas/activos)</t>
    </r>
  </si>
  <si>
    <r>
      <t xml:space="preserve">Multiplicador del patrimonio </t>
    </r>
    <r>
      <rPr>
        <i/>
        <sz val="12"/>
        <color rgb="FF000000"/>
        <rFont val="Calibri Light"/>
        <family val="2"/>
        <scheme val="major"/>
      </rPr>
      <t>(ACT/PAT)</t>
    </r>
  </si>
  <si>
    <t>Liquidez</t>
  </si>
  <si>
    <t>Razon corriente</t>
  </si>
  <si>
    <t>Prueba acida</t>
  </si>
  <si>
    <t>Capital de trabajo neto</t>
  </si>
  <si>
    <t>Cobertura servicio de deuda</t>
  </si>
  <si>
    <t>CxC</t>
  </si>
  <si>
    <t>CxP</t>
  </si>
  <si>
    <t>CTO</t>
  </si>
  <si>
    <t>var CTO</t>
  </si>
  <si>
    <t>Deuda CP</t>
  </si>
  <si>
    <t>Deuda LP</t>
  </si>
  <si>
    <t>Deuda total</t>
  </si>
  <si>
    <t>Composición de deuda</t>
  </si>
  <si>
    <t>Solvencia</t>
  </si>
  <si>
    <t>Deuda Financiera total</t>
  </si>
  <si>
    <t>Apalancamiento Financiero (Leverage)</t>
  </si>
  <si>
    <t>Deuda Financiera / Ebitda</t>
  </si>
  <si>
    <t>Multipos de valor</t>
  </si>
  <si>
    <t>N° acciones (Común)</t>
  </si>
  <si>
    <t>N° acciones (Inversión)</t>
  </si>
  <si>
    <t>N° acciones (Total)</t>
  </si>
  <si>
    <t>UPA / EPS total</t>
  </si>
  <si>
    <t>P contable (BV)</t>
  </si>
  <si>
    <t>P mercado (Inversión)</t>
  </si>
  <si>
    <t>P  (Común A)</t>
  </si>
  <si>
    <t>P (Común B)</t>
  </si>
  <si>
    <t>Market Cap</t>
  </si>
  <si>
    <t>PER (inversión)</t>
  </si>
  <si>
    <t>P/BV (inversión)</t>
  </si>
  <si>
    <t>Estructura para proyección de costos de ventas</t>
  </si>
  <si>
    <t>Costo de Ventas ex D&amp;A</t>
  </si>
  <si>
    <t>Gasto de Ventas ex D&amp;A</t>
  </si>
  <si>
    <t>Gastos de administración ex D&amp;A</t>
  </si>
  <si>
    <t>Otros ingresos (gastos)</t>
  </si>
  <si>
    <t>% de ventas</t>
  </si>
  <si>
    <t>Análisis Horizontal</t>
  </si>
  <si>
    <t>Total de Ventas Backus</t>
  </si>
  <si>
    <t>Total Costo de Ventas</t>
  </si>
  <si>
    <t>Total Gasto de Ventas y Distribución</t>
  </si>
  <si>
    <t>Desglose Gasto de Ventas y Distribución</t>
  </si>
  <si>
    <t>CARG(14-19)</t>
  </si>
  <si>
    <t>Total venta de productos</t>
  </si>
  <si>
    <t>Total Gastos de Administración</t>
  </si>
  <si>
    <t>Unidad</t>
  </si>
  <si>
    <t>Escenario</t>
  </si>
  <si>
    <t>Conservador</t>
  </si>
  <si>
    <t>Macroeconomicos</t>
  </si>
  <si>
    <t>Inflación Perú</t>
  </si>
  <si>
    <t>%</t>
  </si>
  <si>
    <t>ISC Cerveza</t>
  </si>
  <si>
    <t>PEN/litro</t>
  </si>
  <si>
    <t>Var ISC Cerveza</t>
  </si>
  <si>
    <t>IR Corporativo</t>
  </si>
  <si>
    <t>DCF</t>
  </si>
  <si>
    <t>WACC</t>
  </si>
  <si>
    <t>Crecimiento perpetuidad</t>
  </si>
  <si>
    <t>Cotización acción inversión (últimos 12 meses)</t>
  </si>
  <si>
    <t>Max LTM</t>
  </si>
  <si>
    <t>PEN</t>
  </si>
  <si>
    <t>Min LTM</t>
  </si>
  <si>
    <t>Ingresos</t>
  </si>
  <si>
    <t>Volúmenes de venta</t>
  </si>
  <si>
    <t>miles de hl</t>
  </si>
  <si>
    <t>Precio implicito</t>
  </si>
  <si>
    <t>PEN/lt</t>
  </si>
  <si>
    <t>CAGR Historico</t>
  </si>
  <si>
    <t>Productos-Cervecería San Juan</t>
  </si>
  <si>
    <t>Ventas totales</t>
  </si>
  <si>
    <t>Estructura de gastos</t>
  </si>
  <si>
    <t>Costos de ventas y distribucion</t>
  </si>
  <si>
    <t>%Ventas</t>
  </si>
  <si>
    <t xml:space="preserve">Gastos de ventas </t>
  </si>
  <si>
    <t>Capital de Trabajo</t>
  </si>
  <si>
    <t>Días</t>
  </si>
  <si>
    <t>Capex / Ventas PPE</t>
  </si>
  <si>
    <t>Capex PPE (sin partidas que no se depreciacian)/Ventas</t>
  </si>
  <si>
    <t>Deuda</t>
  </si>
  <si>
    <t>Tasa de depreciación contable</t>
  </si>
  <si>
    <t>Tasa de depreciación tributaria</t>
  </si>
  <si>
    <t>Volumen</t>
  </si>
  <si>
    <t>Gastos contratados por anticipado (dias ventas)</t>
  </si>
  <si>
    <t>Ingresos diferidos (dias ventas)</t>
  </si>
  <si>
    <t>Pasivos por impuesto a las ganancias (dias ventas)</t>
  </si>
  <si>
    <t>Muy Pesimista</t>
  </si>
  <si>
    <t>Muy Optimista</t>
  </si>
  <si>
    <t>Pesimista</t>
  </si>
  <si>
    <t>Optimista</t>
  </si>
  <si>
    <t>En miles de soles</t>
  </si>
  <si>
    <t>g</t>
  </si>
  <si>
    <t>Flujo de Caja Descontado</t>
  </si>
  <si>
    <t>(-)Cambio NOWC</t>
  </si>
  <si>
    <t>(-)Capex</t>
  </si>
  <si>
    <t>FCFF</t>
  </si>
  <si>
    <t>Perpetuidad</t>
  </si>
  <si>
    <t>Factor Descuento</t>
  </si>
  <si>
    <t>FCCF @ WACC</t>
  </si>
  <si>
    <t>TV @ WACC</t>
  </si>
  <si>
    <t>EV</t>
  </si>
  <si>
    <t>Valor Empresa(EV)</t>
  </si>
  <si>
    <t>Análisis de Sensibilidad</t>
  </si>
  <si>
    <t>Valor patrimonio</t>
  </si>
  <si>
    <t>Número de acciones</t>
  </si>
  <si>
    <t>miles</t>
  </si>
  <si>
    <t>Valor por acción común</t>
  </si>
  <si>
    <t>Precio al dia de hoy</t>
  </si>
  <si>
    <t>Upside/Downside</t>
  </si>
  <si>
    <t>En miles de soles (MS/.)</t>
  </si>
  <si>
    <t>Actividades de inversión</t>
  </si>
  <si>
    <t>CAPEX</t>
  </si>
  <si>
    <t>- Capex Propiedad, Planta y Equipo</t>
  </si>
  <si>
    <t>- Capex PPE (sin partidas que no se depreciacian)</t>
  </si>
  <si>
    <t>Base sujeta depreciación</t>
  </si>
  <si>
    <t>Depreciación Contable</t>
  </si>
  <si>
    <t>Depreciación tributaria</t>
  </si>
  <si>
    <t>Deuda Financiera</t>
  </si>
  <si>
    <t>Utilidad antes de impuestos - contable</t>
  </si>
  <si>
    <t>(+) depreciación contable</t>
  </si>
  <si>
    <t>Utilidad antes de impuestos - tributaria</t>
  </si>
  <si>
    <t>Impuesto a la renta corriente</t>
  </si>
  <si>
    <t>Impuesto a la renta diferido</t>
  </si>
  <si>
    <t>Cuentas por Cobrar Comerciales</t>
  </si>
  <si>
    <t xml:space="preserve">Cuentas por Pagar Comerciales </t>
  </si>
  <si>
    <t>Cambio NOWC</t>
  </si>
  <si>
    <t>WACC AJUSTADO</t>
  </si>
  <si>
    <t>Mrkt cap</t>
  </si>
  <si>
    <t>Kd</t>
  </si>
  <si>
    <t>Deuda/Capital</t>
  </si>
  <si>
    <t>Debt</t>
  </si>
  <si>
    <t>Ke</t>
  </si>
  <si>
    <t>%D</t>
  </si>
  <si>
    <t>%E</t>
  </si>
  <si>
    <t>t</t>
  </si>
  <si>
    <t>Prima riesgo país</t>
  </si>
  <si>
    <t>Beta</t>
  </si>
  <si>
    <t>Riesgo de liquidez</t>
  </si>
  <si>
    <t>Beta apalancado</t>
  </si>
  <si>
    <t>Entidad</t>
  </si>
  <si>
    <t>Tipo de bienes</t>
  </si>
  <si>
    <t>Tasa</t>
  </si>
  <si>
    <t>Ponderado</t>
  </si>
  <si>
    <t>BBVA Banco Continental</t>
  </si>
  <si>
    <t>Terrenos en cajamarca,montacargas y mejora en almacenes</t>
  </si>
  <si>
    <t>Banco de Crédito del Perú</t>
  </si>
  <si>
    <t>Terrenos en satipo</t>
  </si>
  <si>
    <t>Scotiabank</t>
  </si>
  <si>
    <t>Montacargas y vehiculos ligeros</t>
  </si>
  <si>
    <t>Interbank</t>
  </si>
  <si>
    <t>Montacargas</t>
  </si>
  <si>
    <t>Relsa Perú S.A</t>
  </si>
  <si>
    <t>Vehiculos</t>
  </si>
  <si>
    <t>Otros arrendamientos</t>
  </si>
  <si>
    <t>Otros pasivos financieros (DEUDA)</t>
  </si>
  <si>
    <t>Monto</t>
  </si>
  <si>
    <t>Total Pasivo</t>
  </si>
  <si>
    <t>Date updated:</t>
  </si>
  <si>
    <t>YouTube Video explaining estimation choices and process.</t>
  </si>
  <si>
    <t>Created by:</t>
  </si>
  <si>
    <t>Aswath Damodaran, adamodar@stern.nyu.edu</t>
  </si>
  <si>
    <t>What is this data?</t>
  </si>
  <si>
    <t>Beta, Unlevered beta and other risk measures</t>
  </si>
  <si>
    <t>Home Page:</t>
  </si>
  <si>
    <t>http://www.damodaran.com</t>
  </si>
  <si>
    <t>Data website:</t>
  </si>
  <si>
    <t>http://www.stern.nyu.edu/~adamodar/New_Home_Page/data.html</t>
  </si>
  <si>
    <t>Companies in each industry:</t>
  </si>
  <si>
    <t>http://www.stern.nyu.edu/~adamodar/pc/datasets/indname.xls</t>
  </si>
  <si>
    <t>Variable definitions:</t>
  </si>
  <si>
    <t>http://www.stern.nyu.edu/~adamodar/New_Home_Page/datafile/variable.htm</t>
  </si>
  <si>
    <t>Do you want to use marginal or effective tax rates in unlevering betas?</t>
  </si>
  <si>
    <t>Marginal</t>
  </si>
  <si>
    <t>If marginal tax rate, enter the marginal tax rate to use</t>
  </si>
  <si>
    <t>Industry Name</t>
  </si>
  <si>
    <t>Number of firms</t>
  </si>
  <si>
    <t xml:space="preserve">Beta </t>
  </si>
  <si>
    <t>D/E Ratio</t>
  </si>
  <si>
    <t>Effective Tax rate</t>
  </si>
  <si>
    <t>Unlevered beta</t>
  </si>
  <si>
    <t>Cash/Firm value</t>
  </si>
  <si>
    <t>Unlevered beta corrected for cash</t>
  </si>
  <si>
    <t>HiLo Risk</t>
  </si>
  <si>
    <t>Standard deviation of equity</t>
  </si>
  <si>
    <t>Standard deviation in operating income (last 10 years)</t>
  </si>
  <si>
    <t>2018</t>
  </si>
  <si>
    <t>2019</t>
  </si>
  <si>
    <t>2020</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</si>
  <si>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</si>
  <si>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</si>
  <si>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</si>
  <si>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</si>
  <si>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</si>
  <si>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</si>
  <si>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</si>
  <si>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</si>
  <si>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</si>
  <si>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</si>
  <si>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</si>
  <si>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</si>
  <si>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</si>
  <si>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</si>
  <si>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</si>
  <si>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</si>
  <si>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</si>
  <si>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</si>
  <si>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</si>
  <si>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</si>
  <si>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</si>
  <si>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</si>
  <si>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</si>
  <si>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</si>
  <si>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</si>
  <si>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</si>
  <si>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</si>
  <si>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</si>
  <si>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</si>
  <si>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</si>
  <si>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</si>
  <si>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</si>
  <si>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</si>
  <si>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</si>
  <si>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</si>
  <si>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</si>
  <si>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</si>
  <si>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</si>
  <si>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</si>
  <si>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</si>
  <si>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</si>
  <si>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</si>
  <si>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</si>
  <si>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</si>
  <si>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</si>
  <si>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</si>
  <si>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</si>
  <si>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</si>
  <si>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</si>
  <si>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</si>
  <si>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</si>
  <si>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</si>
  <si>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</si>
  <si>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</si>
  <si>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</si>
  <si>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</si>
  <si>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</si>
  <si>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</si>
  <si>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</si>
  <si>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</si>
  <si>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</si>
  <si>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</si>
  <si>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</si>
  <si>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</si>
  <si>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</si>
  <si>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</si>
  <si>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</si>
  <si>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</si>
  <si>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</si>
  <si>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</si>
  <si>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</si>
  <si>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</si>
  <si>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</si>
  <si>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</si>
  <si>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</si>
  <si>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</si>
  <si>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</si>
  <si>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</si>
  <si>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</si>
  <si>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</si>
  <si>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</si>
  <si>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</si>
  <si>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</si>
  <si>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</si>
  <si>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</si>
  <si>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</si>
  <si>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</si>
  <si>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</si>
  <si>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</si>
  <si>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</si>
  <si>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</si>
  <si>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</si>
  <si>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</si>
  <si>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</si>
  <si>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Total Market</t>
  </si>
  <si>
    <t>Total Market (without financials)</t>
  </si>
  <si>
    <t>Fecha</t>
  </si>
  <si>
    <t>S&amp;P500</t>
  </si>
  <si>
    <t>S&amp;PBVL</t>
  </si>
  <si>
    <t>Bono Tesoro EE.UU 10Y</t>
  </si>
  <si>
    <t>Rendimiento</t>
  </si>
  <si>
    <t>EMBIG (Diferencial en pbs)</t>
  </si>
  <si>
    <t>Fuente: Yahoo Finance, Investing, BCRP.</t>
  </si>
  <si>
    <t>Precio por acción</t>
  </si>
  <si>
    <t>N° de acciones comunes tipo A</t>
  </si>
  <si>
    <t>N° de acciones de inversión</t>
  </si>
  <si>
    <t>N° de acciones comunes tipo B</t>
  </si>
  <si>
    <t>N° de acciones equivalentes</t>
  </si>
  <si>
    <t>ISC (por litro)</t>
  </si>
  <si>
    <t>de 0° a 6°</t>
  </si>
  <si>
    <t>max(1.25,35%PVP)</t>
  </si>
  <si>
    <t>de 6° a 12°</t>
  </si>
  <si>
    <t>max(2.5,25%PVP)</t>
  </si>
  <si>
    <t>Histórico</t>
  </si>
  <si>
    <t>miles de S/</t>
  </si>
  <si>
    <t>Desglose de ventas por categoría</t>
  </si>
  <si>
    <t>Ventas secundarias</t>
  </si>
  <si>
    <t>Estructura de Gastos de administración</t>
  </si>
  <si>
    <t xml:space="preserve">Total de Gastos de administración </t>
  </si>
  <si>
    <t>EBIT(1-t)</t>
  </si>
  <si>
    <t>Tiempo transcurrido (años)</t>
  </si>
  <si>
    <t>Precio</t>
  </si>
  <si>
    <t>Check</t>
  </si>
  <si>
    <t>PBI-Consumo Privado (variaciones porcentuales reales)</t>
  </si>
  <si>
    <t>Índice de Precios al Consumidor (IPC)(var%)</t>
  </si>
  <si>
    <t>¿Qué productos y servicios ofrece?</t>
  </si>
  <si>
    <t>Ventas por regiones</t>
  </si>
  <si>
    <t>A nivel regional, Asia-Pacífico muestra el mayor volúmen de ventas de cerveza, con alrededor de 70 millones de litros vendidos en el 2019. Esta región explica el 35% del mercado mundial de cerveza. Le sigue América Latina, explicando el 16% del mercado.</t>
  </si>
  <si>
    <t>Industria cervecera frente a otras industrias de consumo (índice de bienes de consumo)</t>
  </si>
  <si>
    <t>Fuente: Euromonitor</t>
  </si>
  <si>
    <t>Anheuser-Busch InBev N.V./S.A. (AB InBev)</t>
  </si>
  <si>
    <t>Marcas más valiosas</t>
  </si>
  <si>
    <t>Budweiser</t>
  </si>
  <si>
    <t>Heineken</t>
  </si>
  <si>
    <t>Stella Artois</t>
  </si>
  <si>
    <t>Bud Light</t>
  </si>
  <si>
    <t>Corona</t>
  </si>
  <si>
    <t>Skol</t>
  </si>
  <si>
    <t>Guinness</t>
  </si>
  <si>
    <t>Brahma</t>
  </si>
  <si>
    <t>Aguila</t>
  </si>
  <si>
    <t>Modelo</t>
  </si>
  <si>
    <t>Principal productor de cerveza en el mundo con alrededor del 25% de participación en el mercado.
Tiene operaciones en América, Europa y Asia, siendo América del Sur su principal plaza con el 27.2% del volúmen de ventas.
Posee 8 de las 10 marcas más valiosas del mundo.</t>
  </si>
  <si>
    <t>Millones de USD</t>
  </si>
  <si>
    <t>Histórico de cotizaciones</t>
  </si>
  <si>
    <t>Fuente: Statista</t>
  </si>
  <si>
    <t>Fuentes: Annual Report, Statista, Yahoo Finance</t>
  </si>
  <si>
    <t>La marca Heineken es la segunda marca más valiosa del mundo.
Heineken se organiza en cinco territorios que luego se dividen en zonas de operaciones regionales, estas son: Europa Occidental, Europa Central y Oriental, Las Américas, África y Oriente Medio, y Asia-Pacífico. 
Estos territorios albergan 115 plantas cerveceras en más de 65 países,10​ produciendo marcas locales.</t>
  </si>
  <si>
    <t>Carlsberg</t>
  </si>
  <si>
    <t>Productos</t>
  </si>
  <si>
    <t>Valor de marcas más valiosas</t>
  </si>
  <si>
    <t>Cuenta con operaciones en Europa y Asia.
Con sede en Dinamarca, Carlsberg produjo más del 6% de la cerveza del mundo.
A parte de su marca principal Carlsberg, la compañía produce otros nombres como Tuborg y Kronenbourg.</t>
  </si>
  <si>
    <t>Principales participantes de la producción cervecera mundial</t>
  </si>
  <si>
    <t>La industria cervecera es la que más ha crecido y la que más crecerá respecto a otras industrias de bienes de consumo no primarios.</t>
  </si>
  <si>
    <t>Backus sigue dominando el mercado de cervezas peruano</t>
  </si>
  <si>
    <t>Impacto Covid</t>
  </si>
  <si>
    <t>En marzo del 2020, el gobierno peruano cerró los restaurantes, bares y clubes nocturnos como parte de la estrategia para combatir el COVID-19. Aunque los establecimientos comenzaron a operar nuevamente en julio, esta recuperación ha sido gradual y muy lenta. Estas medidas provocaron que los consumidores se queden en casa disminuyendo las ventas de cerveza. Ante esto, Backus implementó canales digitales para facilitar la distribución de sus productos y que estén al alcance de sus clientes.</t>
  </si>
  <si>
    <t>Volúmenes de ventas</t>
  </si>
  <si>
    <t xml:space="preserve">Las circunstancias económicas y políticas durante el 2020 han llevado a los consumidores peruanos a ser más conscientes de los precio y la mayoría no está dispuesta a gastar en productos de consumo considerados no escenciales. Para muchos, este tipo de productos incluye a la cerveza, pues el volumen de ventas ha disminuido considerablemente. Por otro lado, la subida en el impuesto selectivo al consumo de la cerveza ocasiona una mayor sensibilidad de los consumidores a los precios, desalentando la compra de estos productos.
</t>
  </si>
  <si>
    <t>Estrategia Backus</t>
  </si>
  <si>
    <t>En Millones de PEN excepto por acción</t>
  </si>
  <si>
    <t>P/Libro</t>
  </si>
  <si>
    <t>P/libro tangible</t>
  </si>
  <si>
    <t>P/Ventas</t>
  </si>
  <si>
    <t>P/Flujo de caja</t>
  </si>
  <si>
    <t>P/Flujo libre caja</t>
  </si>
  <si>
    <t>EV/Ventas</t>
  </si>
  <si>
    <t>EV/EBIT</t>
  </si>
  <si>
    <t>Valor de empresa</t>
  </si>
  <si>
    <t>Fuente: Bloomberg</t>
  </si>
  <si>
    <t>Date</t>
  </si>
  <si>
    <t>Precio(EUR)</t>
  </si>
  <si>
    <t>Volumen (millones)</t>
  </si>
  <si>
    <t>Precio (EUR)</t>
  </si>
  <si>
    <t>ABInBev</t>
  </si>
  <si>
    <t>Heinken</t>
  </si>
  <si>
    <t xml:space="preserve">El origen de Backus se remonta al año 1876, año en el que los señores Jacobo Backus y el Ing J. Howard Johnston, de nacionalidad estadounidense, fundan una fábrica de hielo en el tradicional distrito del Rímac con el nombre de "Fabrica de Hielo Sudamericana". En 1879/1880 la fábrica cambia de nombre a "Cervecería y Fábrica de Hielo Backus y Johnston" la cual, se incorpora en Londres en 1889 como "Backus &amp; Johnston Brewery Company Ltd". En 1993 se inagura la planta de Ate que permitio expandirse en el mercado cervecero; asimismo, adquiere el 62% de las acciones comunes de la Compañía Nacional de Cerveza S.A.(CNC), su principal competidor por más de un siglo, además de ingresar al mercado de aguas y gaseosas del país. En 1996,con una visión de futuro y buscando aprovechar las sinergias en el negocio cervecero, los accionistas de Cervecería Backus y Johnston S.A., Compañía Nacional de Cerveza S.A., Cervecería del Norte S.A. y Sociedad Cervecera de Trujillo S.A. deciden fusionar las empresas mediante la incorporación de todas ellas en Backus la que modifica su denominación creando a Unión de Cervecerías Peruanas Backus y Johnston S.A.A. En 2005, la empresa pasa a ser parte de SAB MILLER tras la compra de Bavaria (que tenía accionariado en Backus desde 2002). Desde octubre 2016, Backus pertenece al Grupo AB Inbev (que absorbió a SABMiller), empresa cervecera líder a nivel mundial con presencia en cinco continentes, el cual le otorga asesoría operativa y de gestión, así como acceso a mejores prácticas comerciales y de administración de marca. Asimismo, el bajo nivel de endeudamiento, el diversificado portafolio de productos, la amplia red de distribución y el fuerte reconocimiento y lealtad del público hacia sus principales marcas, representan las principales fortalezas de UCPBJ (Apoyo &amp; Asociados, 2016).
</t>
  </si>
  <si>
    <t>Productos : core (cristal, pilsen callao), premium (cusqueña), value (golden, brahma), super premium (corona, budweiser, stella artois,michelob ultra), marcas regionales (pilsen trujillo, san juan,ariquipeña), bebidas no alcolicas (San mateo, guaraná backus, maltin power).</t>
  </si>
  <si>
    <t xml:space="preserve">(Pesimista, Conservador, Optimista) </t>
  </si>
  <si>
    <t>Fuentes: Annual Report, Yahoo Finance</t>
  </si>
  <si>
    <t xml:space="preserve">MG BRUTO </t>
  </si>
  <si>
    <t>MG EBITDA</t>
  </si>
  <si>
    <t>2021E</t>
  </si>
  <si>
    <t>BACKUSI1</t>
  </si>
  <si>
    <t>Fecha cotización</t>
  </si>
  <si>
    <t>Cantidad</t>
  </si>
  <si>
    <t>S&amp;P/BVL Perú General</t>
  </si>
  <si>
    <t>S&amp;P/BVL Consumo</t>
  </si>
  <si>
    <t>EMPRESA</t>
  </si>
  <si>
    <t>CAPITALIZACIÓN (billones)</t>
  </si>
  <si>
    <t>P/E T12M</t>
  </si>
  <si>
    <t>Reinversión</t>
  </si>
  <si>
    <t>Ratio de reinversión</t>
  </si>
  <si>
    <t>CAPITAL INVERTIDO</t>
  </si>
  <si>
    <t>% Crec. Ventas</t>
  </si>
  <si>
    <t>-</t>
  </si>
  <si>
    <t>Weight</t>
  </si>
  <si>
    <t xml:space="preserve">Apoyo&amp;Asociados: La estabilidad de los principales indicadores de Backus en los
últimos años, a pesar de las variaciones en los precios de los principales
insumos (que son commodities como la malta y la cebada) y la modificación del
Impuesto Selectivo al Consumo (ISC). Estos efectos fueron mitigados, entre
otros factores, por: i) el crecimiento de la participación de las marcas de mayor
valor dentro de su portafolio; ii) los menores costos que le otorgan las
economías de escala obtenidas en relación con sus competidores; iii) la
adopción de políticas comerciales y operacionales de la matriz; y, iv) el
lanzamiento de nuevos productos y la introducción de nuevos formatos. De esta
manera, la empresa es capaz de repartir dividendos periódicamente. Informe 2020 Notas a los estados financieros: Por otro lado, la Compañía enfrenta una mayor exposición al riesgo de variaciones de precios por la
compra de materia prima del tipo commodities que es necesaria para la producción. En vista de ello,
en el caso del aluminio y el maíz, la Compañía contrata instrumentos financieros derivados. No
obstante, la Gerencia considera que el riesgo de fluctuación de precio no resulta ser significativo, si se
evalúa en función del total de sus activos, el volumen de sus operaciones y los niveles de rentabilidad
que obtiene (nota 12). </t>
  </si>
  <si>
    <t>Importación de cebada (kilos)</t>
  </si>
  <si>
    <t>Fuente: Agrodata Perú</t>
  </si>
  <si>
    <t>Miles de hl de cerveza (% de importaciones)</t>
  </si>
  <si>
    <t>Miles de hl de malta (% de importaciones)</t>
  </si>
  <si>
    <t>Precio Promedio de cebada [Valor CIF/Importaciones (kg)]</t>
  </si>
  <si>
    <t>Precio de cerveza (% precio de cebada)</t>
  </si>
  <si>
    <t>Fuente: BCRP</t>
  </si>
  <si>
    <t xml:space="preserve"> Act. 2021</t>
  </si>
  <si>
    <t>Estructura Deuda/Capital</t>
  </si>
  <si>
    <t>Desglose de Costo de deuda (Kd) 2020</t>
  </si>
  <si>
    <t>Pasivo Total 2020</t>
  </si>
  <si>
    <t>Desglose de Costo de deuda (Kd) Mar. 2021</t>
  </si>
  <si>
    <t>Pasivo Total 2021 1Q</t>
  </si>
  <si>
    <t>(-)Deuda Financiera (Mar.21)</t>
  </si>
  <si>
    <t>Emerging Markets</t>
  </si>
  <si>
    <t>Average Beta over time</t>
  </si>
  <si>
    <t>Average (2018-21)</t>
  </si>
  <si>
    <t>Tasas de interés: EMBIG (variación en pbs) - Spread - EMBIG Perú (pbs)</t>
  </si>
  <si>
    <t>01Ene01</t>
  </si>
  <si>
    <t>02Ene01</t>
  </si>
  <si>
    <t>03Ene01</t>
  </si>
  <si>
    <t>04Ene01</t>
  </si>
  <si>
    <t>05Ene01</t>
  </si>
  <si>
    <t>08Ene01</t>
  </si>
  <si>
    <t>09Ene01</t>
  </si>
  <si>
    <t>10Ene01</t>
  </si>
  <si>
    <t>11Ene01</t>
  </si>
  <si>
    <t>12Ene01</t>
  </si>
  <si>
    <t>15Ene01</t>
  </si>
  <si>
    <t>16Ene01</t>
  </si>
  <si>
    <t>17Ene01</t>
  </si>
  <si>
    <t>18Ene01</t>
  </si>
  <si>
    <t>19Ene01</t>
  </si>
  <si>
    <t>22Ene01</t>
  </si>
  <si>
    <t>23Ene01</t>
  </si>
  <si>
    <t>24Ene01</t>
  </si>
  <si>
    <t>25Ene01</t>
  </si>
  <si>
    <t>26Ene01</t>
  </si>
  <si>
    <t>29Ene01</t>
  </si>
  <si>
    <t>30Ene01</t>
  </si>
  <si>
    <t>31Ene01</t>
  </si>
  <si>
    <t>01Feb01</t>
  </si>
  <si>
    <t>02Feb01</t>
  </si>
  <si>
    <t>05Feb01</t>
  </si>
  <si>
    <t>06Feb01</t>
  </si>
  <si>
    <t>07Feb01</t>
  </si>
  <si>
    <t>08Feb01</t>
  </si>
  <si>
    <t>09Feb01</t>
  </si>
  <si>
    <t>12Feb01</t>
  </si>
  <si>
    <t>13Feb01</t>
  </si>
  <si>
    <t>14Feb01</t>
  </si>
  <si>
    <t>15Feb01</t>
  </si>
  <si>
    <t>16Feb01</t>
  </si>
  <si>
    <t>19Feb01</t>
  </si>
  <si>
    <t>20Feb01</t>
  </si>
  <si>
    <t>21Feb01</t>
  </si>
  <si>
    <t>22Feb01</t>
  </si>
  <si>
    <t>23Feb01</t>
  </si>
  <si>
    <t>26Feb01</t>
  </si>
  <si>
    <t>27Feb01</t>
  </si>
  <si>
    <t>28Feb01</t>
  </si>
  <si>
    <t>01Mar01</t>
  </si>
  <si>
    <t>02Mar01</t>
  </si>
  <si>
    <t>05Mar01</t>
  </si>
  <si>
    <t>06Mar01</t>
  </si>
  <si>
    <t>07Mar01</t>
  </si>
  <si>
    <t>08Mar01</t>
  </si>
  <si>
    <t>09Mar01</t>
  </si>
  <si>
    <t>12Mar01</t>
  </si>
  <si>
    <t>13Mar01</t>
  </si>
  <si>
    <t>14Mar01</t>
  </si>
  <si>
    <t>15Mar01</t>
  </si>
  <si>
    <t>16Mar01</t>
  </si>
  <si>
    <t>19Mar01</t>
  </si>
  <si>
    <t>20Mar01</t>
  </si>
  <si>
    <t>21Mar01</t>
  </si>
  <si>
    <t>22Mar01</t>
  </si>
  <si>
    <t>23Mar01</t>
  </si>
  <si>
    <t>26Mar01</t>
  </si>
  <si>
    <t>27Mar01</t>
  </si>
  <si>
    <t>28Mar01</t>
  </si>
  <si>
    <t>29Mar01</t>
  </si>
  <si>
    <t>30Mar01</t>
  </si>
  <si>
    <t>02Abr01</t>
  </si>
  <si>
    <t>03Abr01</t>
  </si>
  <si>
    <t>04Abr01</t>
  </si>
  <si>
    <t>05Abr01</t>
  </si>
  <si>
    <t>06Abr01</t>
  </si>
  <si>
    <t>09Abr01</t>
  </si>
  <si>
    <t>10Abr01</t>
  </si>
  <si>
    <t>11Abr01</t>
  </si>
  <si>
    <t>12Abr01</t>
  </si>
  <si>
    <t>13Abr01</t>
  </si>
  <si>
    <t>16Abr01</t>
  </si>
  <si>
    <t>17Abr01</t>
  </si>
  <si>
    <t>18Abr01</t>
  </si>
  <si>
    <t>19Abr01</t>
  </si>
  <si>
    <t>20Abr01</t>
  </si>
  <si>
    <t>23Abr01</t>
  </si>
  <si>
    <t>24Abr01</t>
  </si>
  <si>
    <t>25Abr01</t>
  </si>
  <si>
    <t>26Abr01</t>
  </si>
  <si>
    <t>27Abr01</t>
  </si>
  <si>
    <t>30Abr01</t>
  </si>
  <si>
    <t>01May01</t>
  </si>
  <si>
    <t>02May01</t>
  </si>
  <si>
    <t>03May01</t>
  </si>
  <si>
    <t>04May01</t>
  </si>
  <si>
    <t>07May01</t>
  </si>
  <si>
    <t>08May01</t>
  </si>
  <si>
    <t>09May01</t>
  </si>
  <si>
    <t>10May01</t>
  </si>
  <si>
    <t>11May01</t>
  </si>
  <si>
    <t>14May01</t>
  </si>
  <si>
    <t>15May01</t>
  </si>
  <si>
    <t>16May01</t>
  </si>
  <si>
    <t>17May01</t>
  </si>
  <si>
    <t>18May01</t>
  </si>
  <si>
    <t>21May01</t>
  </si>
  <si>
    <t>22May01</t>
  </si>
  <si>
    <t>23May01</t>
  </si>
  <si>
    <t>24May01</t>
  </si>
  <si>
    <t>25May01</t>
  </si>
  <si>
    <t>28May01</t>
  </si>
  <si>
    <t>29May01</t>
  </si>
  <si>
    <t>30May01</t>
  </si>
  <si>
    <t>31May01</t>
  </si>
  <si>
    <t>01Jun01</t>
  </si>
  <si>
    <t>04Jun01</t>
  </si>
  <si>
    <t>05Jun01</t>
  </si>
  <si>
    <t>06Jun01</t>
  </si>
  <si>
    <t>07Jun01</t>
  </si>
  <si>
    <t>08Jun01</t>
  </si>
  <si>
    <t>11Jun01</t>
  </si>
  <si>
    <t>12Jun01</t>
  </si>
  <si>
    <t>13Jun01</t>
  </si>
  <si>
    <t>14Jun01</t>
  </si>
  <si>
    <t>15Jun01</t>
  </si>
  <si>
    <t>18Jun01</t>
  </si>
  <si>
    <t>19Jun01</t>
  </si>
  <si>
    <t>20Jun01</t>
  </si>
  <si>
    <t>21Jun01</t>
  </si>
  <si>
    <t>22Jun01</t>
  </si>
  <si>
    <t>25Jun01</t>
  </si>
  <si>
    <t>26Jun01</t>
  </si>
  <si>
    <t>27Jun01</t>
  </si>
  <si>
    <t>28Jun01</t>
  </si>
  <si>
    <t>29Jun01</t>
  </si>
  <si>
    <t>02Jul01</t>
  </si>
  <si>
    <t>03Jul01</t>
  </si>
  <si>
    <t>04Jul01</t>
  </si>
  <si>
    <t>05Jul01</t>
  </si>
  <si>
    <t>06Jul01</t>
  </si>
  <si>
    <t>09Jul01</t>
  </si>
  <si>
    <t>10Jul01</t>
  </si>
  <si>
    <t>11Jul01</t>
  </si>
  <si>
    <t>12Jul01</t>
  </si>
  <si>
    <t>13Jul01</t>
  </si>
  <si>
    <t>16Jul01</t>
  </si>
  <si>
    <t>17Jul01</t>
  </si>
  <si>
    <t>18Jul01</t>
  </si>
  <si>
    <t>19Jul01</t>
  </si>
  <si>
    <t>20Jul01</t>
  </si>
  <si>
    <t>23Jul01</t>
  </si>
  <si>
    <t>24Jul01</t>
  </si>
  <si>
    <t>25Jul01</t>
  </si>
  <si>
    <t>26Jul01</t>
  </si>
  <si>
    <t>27Jul01</t>
  </si>
  <si>
    <t>30Jul01</t>
  </si>
  <si>
    <t>31Jul01</t>
  </si>
  <si>
    <t>01Ago01</t>
  </si>
  <si>
    <t>02Ago01</t>
  </si>
  <si>
    <t>03Ago01</t>
  </si>
  <si>
    <t>06Ago01</t>
  </si>
  <si>
    <t>07Ago01</t>
  </si>
  <si>
    <t>08Ago01</t>
  </si>
  <si>
    <t>09Ago01</t>
  </si>
  <si>
    <t>10Ago01</t>
  </si>
  <si>
    <t>13Ago01</t>
  </si>
  <si>
    <t>14Ago01</t>
  </si>
  <si>
    <t>15Ago01</t>
  </si>
  <si>
    <t>16Ago01</t>
  </si>
  <si>
    <t>17Ago01</t>
  </si>
  <si>
    <t>20Ago01</t>
  </si>
  <si>
    <t>21Ago01</t>
  </si>
  <si>
    <t>22Ago01</t>
  </si>
  <si>
    <t>23Ago01</t>
  </si>
  <si>
    <t>24Ago01</t>
  </si>
  <si>
    <t>27Ago01</t>
  </si>
  <si>
    <t>28Ago01</t>
  </si>
  <si>
    <t>29Ago01</t>
  </si>
  <si>
    <t>30Ago01</t>
  </si>
  <si>
    <t>31Ago01</t>
  </si>
  <si>
    <t>03Set01</t>
  </si>
  <si>
    <t>04Set01</t>
  </si>
  <si>
    <t>05Set01</t>
  </si>
  <si>
    <t>06Set01</t>
  </si>
  <si>
    <t>07Set01</t>
  </si>
  <si>
    <t>10Set01</t>
  </si>
  <si>
    <t>11Set01</t>
  </si>
  <si>
    <t>12Set01</t>
  </si>
  <si>
    <t>13Set01</t>
  </si>
  <si>
    <t>14Set01</t>
  </si>
  <si>
    <t>17Set01</t>
  </si>
  <si>
    <t>18Set01</t>
  </si>
  <si>
    <t>19Set01</t>
  </si>
  <si>
    <t>20Set01</t>
  </si>
  <si>
    <t>21Set01</t>
  </si>
  <si>
    <t>24Set01</t>
  </si>
  <si>
    <t>25Set01</t>
  </si>
  <si>
    <t>26Set01</t>
  </si>
  <si>
    <t>27Set01</t>
  </si>
  <si>
    <t>28Set01</t>
  </si>
  <si>
    <t>01Oct01</t>
  </si>
  <si>
    <t>02Oct01</t>
  </si>
  <si>
    <t>03Oct01</t>
  </si>
  <si>
    <t>04Oct01</t>
  </si>
  <si>
    <t>05Oct01</t>
  </si>
  <si>
    <t>08Oct01</t>
  </si>
  <si>
    <t>09Oct01</t>
  </si>
  <si>
    <t>10Oct01</t>
  </si>
  <si>
    <t>11Oct01</t>
  </si>
  <si>
    <t>12Oct01</t>
  </si>
  <si>
    <t>15Oct01</t>
  </si>
  <si>
    <t>16Oct01</t>
  </si>
  <si>
    <t>17Oct01</t>
  </si>
  <si>
    <t>18Oct01</t>
  </si>
  <si>
    <t>19Oct01</t>
  </si>
  <si>
    <t>22Oct01</t>
  </si>
  <si>
    <t>23Oct01</t>
  </si>
  <si>
    <t>24Oct01</t>
  </si>
  <si>
    <t>25Oct01</t>
  </si>
  <si>
    <t>26Oct01</t>
  </si>
  <si>
    <t>29Oct01</t>
  </si>
  <si>
    <t>30Oct01</t>
  </si>
  <si>
    <t>31Oct01</t>
  </si>
  <si>
    <t>01Nov01</t>
  </si>
  <si>
    <t>02Nov01</t>
  </si>
  <si>
    <t>05Nov01</t>
  </si>
  <si>
    <t>06Nov01</t>
  </si>
  <si>
    <t>07Nov01</t>
  </si>
  <si>
    <t>08Nov01</t>
  </si>
  <si>
    <t>09Nov01</t>
  </si>
  <si>
    <t>12Nov01</t>
  </si>
  <si>
    <t>13Nov01</t>
  </si>
  <si>
    <t>14Nov01</t>
  </si>
  <si>
    <t>15Nov01</t>
  </si>
  <si>
    <t>16Nov01</t>
  </si>
  <si>
    <t>19Nov01</t>
  </si>
  <si>
    <t>20Nov01</t>
  </si>
  <si>
    <t>21Nov01</t>
  </si>
  <si>
    <t>22Nov01</t>
  </si>
  <si>
    <t>23Nov01</t>
  </si>
  <si>
    <t>26Nov01</t>
  </si>
  <si>
    <t>27Nov01</t>
  </si>
  <si>
    <t>28Nov01</t>
  </si>
  <si>
    <t>29Nov01</t>
  </si>
  <si>
    <t>30Nov01</t>
  </si>
  <si>
    <t>03Dic01</t>
  </si>
  <si>
    <t>04Dic01</t>
  </si>
  <si>
    <t>05Dic01</t>
  </si>
  <si>
    <t>06Dic01</t>
  </si>
  <si>
    <t>07Dic01</t>
  </si>
  <si>
    <t>10Dic01</t>
  </si>
  <si>
    <t>11Dic01</t>
  </si>
  <si>
    <t>12Dic01</t>
  </si>
  <si>
    <t>13Dic01</t>
  </si>
  <si>
    <t>14Dic01</t>
  </si>
  <si>
    <t>17Dic01</t>
  </si>
  <si>
    <t>18Dic01</t>
  </si>
  <si>
    <t>19Dic01</t>
  </si>
  <si>
    <t>20Dic01</t>
  </si>
  <si>
    <t>21Dic01</t>
  </si>
  <si>
    <t>24Dic01</t>
  </si>
  <si>
    <t>25Dic01</t>
  </si>
  <si>
    <t>26Dic01</t>
  </si>
  <si>
    <t>27Dic01</t>
  </si>
  <si>
    <t>28Dic01</t>
  </si>
  <si>
    <t>31Dic01</t>
  </si>
  <si>
    <t>01Ene02</t>
  </si>
  <si>
    <t>02Ene02</t>
  </si>
  <si>
    <t>03Ene02</t>
  </si>
  <si>
    <t>04Ene02</t>
  </si>
  <si>
    <t>07Ene02</t>
  </si>
  <si>
    <t>08Ene02</t>
  </si>
  <si>
    <t>09Ene02</t>
  </si>
  <si>
    <t>10Ene02</t>
  </si>
  <si>
    <t>11Ene02</t>
  </si>
  <si>
    <t>14Ene02</t>
  </si>
  <si>
    <t>15Ene02</t>
  </si>
  <si>
    <t>16Ene02</t>
  </si>
  <si>
    <t>17Ene02</t>
  </si>
  <si>
    <t>18Ene02</t>
  </si>
  <si>
    <t>21Ene02</t>
  </si>
  <si>
    <t>22Ene02</t>
  </si>
  <si>
    <t>23Ene02</t>
  </si>
  <si>
    <t>24Ene02</t>
  </si>
  <si>
    <t>25Ene02</t>
  </si>
  <si>
    <t>28Ene02</t>
  </si>
  <si>
    <t>29Ene02</t>
  </si>
  <si>
    <t>30Ene02</t>
  </si>
  <si>
    <t>31Ene02</t>
  </si>
  <si>
    <t>01Feb02</t>
  </si>
  <si>
    <t>04Feb02</t>
  </si>
  <si>
    <t>05Feb02</t>
  </si>
  <si>
    <t>06Feb02</t>
  </si>
  <si>
    <t>07Feb02</t>
  </si>
  <si>
    <t>08Feb02</t>
  </si>
  <si>
    <t>11Feb02</t>
  </si>
  <si>
    <t>12Feb02</t>
  </si>
  <si>
    <t>13Feb02</t>
  </si>
  <si>
    <t>14Feb02</t>
  </si>
  <si>
    <t>15Feb02</t>
  </si>
  <si>
    <t>18Feb02</t>
  </si>
  <si>
    <t>19Feb02</t>
  </si>
  <si>
    <t>20Feb02</t>
  </si>
  <si>
    <t>21Feb02</t>
  </si>
  <si>
    <t>22Feb02</t>
  </si>
  <si>
    <t>25Feb02</t>
  </si>
  <si>
    <t>26Feb02</t>
  </si>
  <si>
    <t>27Feb02</t>
  </si>
  <si>
    <t>28Feb02</t>
  </si>
  <si>
    <t>01Mar02</t>
  </si>
  <si>
    <t>04Mar02</t>
  </si>
  <si>
    <t>05Mar02</t>
  </si>
  <si>
    <t>06Mar02</t>
  </si>
  <si>
    <t>07Mar02</t>
  </si>
  <si>
    <t>08Mar02</t>
  </si>
  <si>
    <t>11Mar02</t>
  </si>
  <si>
    <t>12Mar02</t>
  </si>
  <si>
    <t>13Mar02</t>
  </si>
  <si>
    <t>14Mar02</t>
  </si>
  <si>
    <t>15Mar02</t>
  </si>
  <si>
    <t>18Mar02</t>
  </si>
  <si>
    <t>19Mar02</t>
  </si>
  <si>
    <t>20Mar02</t>
  </si>
  <si>
    <t>21Mar02</t>
  </si>
  <si>
    <t>22Mar02</t>
  </si>
  <si>
    <t>25Mar02</t>
  </si>
  <si>
    <t>26Mar02</t>
  </si>
  <si>
    <t>27Mar02</t>
  </si>
  <si>
    <t>28Mar02</t>
  </si>
  <si>
    <t>29Mar02</t>
  </si>
  <si>
    <t>01Abr02</t>
  </si>
  <si>
    <t>02Abr02</t>
  </si>
  <si>
    <t>03Abr02</t>
  </si>
  <si>
    <t>04Abr02</t>
  </si>
  <si>
    <t>05Abr02</t>
  </si>
  <si>
    <t>08Abr02</t>
  </si>
  <si>
    <t>09Abr02</t>
  </si>
  <si>
    <t>10Abr02</t>
  </si>
  <si>
    <t>11Abr02</t>
  </si>
  <si>
    <t>12Abr02</t>
  </si>
  <si>
    <t>15Abr02</t>
  </si>
  <si>
    <t>16Abr02</t>
  </si>
  <si>
    <t>17Abr02</t>
  </si>
  <si>
    <t>18Abr02</t>
  </si>
  <si>
    <t>19Abr02</t>
  </si>
  <si>
    <t>22Abr02</t>
  </si>
  <si>
    <t>23Abr02</t>
  </si>
  <si>
    <t>24Abr02</t>
  </si>
  <si>
    <t>25Abr02</t>
  </si>
  <si>
    <t>26Abr02</t>
  </si>
  <si>
    <t>29Abr02</t>
  </si>
  <si>
    <t>30Abr02</t>
  </si>
  <si>
    <t>01May02</t>
  </si>
  <si>
    <t>02May02</t>
  </si>
  <si>
    <t>03May02</t>
  </si>
  <si>
    <t>06May02</t>
  </si>
  <si>
    <t>07May02</t>
  </si>
  <si>
    <t>08May02</t>
  </si>
  <si>
    <t>09May02</t>
  </si>
  <si>
    <t>10May02</t>
  </si>
  <si>
    <t>13May02</t>
  </si>
  <si>
    <t>14May02</t>
  </si>
  <si>
    <t>15May02</t>
  </si>
  <si>
    <t>16May02</t>
  </si>
  <si>
    <t>17May02</t>
  </si>
  <si>
    <t>20May02</t>
  </si>
  <si>
    <t>21May02</t>
  </si>
  <si>
    <t>22May02</t>
  </si>
  <si>
    <t>23May02</t>
  </si>
  <si>
    <t>24May02</t>
  </si>
  <si>
    <t>27May02</t>
  </si>
  <si>
    <t>28May02</t>
  </si>
  <si>
    <t>29May02</t>
  </si>
  <si>
    <t>30May02</t>
  </si>
  <si>
    <t>31May02</t>
  </si>
  <si>
    <t>03Jun02</t>
  </si>
  <si>
    <t>04Jun02</t>
  </si>
  <si>
    <t>05Jun02</t>
  </si>
  <si>
    <t>06Jun02</t>
  </si>
  <si>
    <t>07Jun02</t>
  </si>
  <si>
    <t>10Jun02</t>
  </si>
  <si>
    <t>11Jun02</t>
  </si>
  <si>
    <t>12Jun02</t>
  </si>
  <si>
    <t>13Jun02</t>
  </si>
  <si>
    <t>14Jun02</t>
  </si>
  <si>
    <t>17Jun02</t>
  </si>
  <si>
    <t>18Jun02</t>
  </si>
  <si>
    <t>19Jun02</t>
  </si>
  <si>
    <t>20Jun02</t>
  </si>
  <si>
    <t>21Jun02</t>
  </si>
  <si>
    <t>24Jun02</t>
  </si>
  <si>
    <t>25Jun02</t>
  </si>
  <si>
    <t>26Jun02</t>
  </si>
  <si>
    <t>27Jun02</t>
  </si>
  <si>
    <t>28Jun02</t>
  </si>
  <si>
    <t>01Jul02</t>
  </si>
  <si>
    <t>02Jul02</t>
  </si>
  <si>
    <t>03Jul02</t>
  </si>
  <si>
    <t>04Jul02</t>
  </si>
  <si>
    <t>05Jul02</t>
  </si>
  <si>
    <t>08Jul02</t>
  </si>
  <si>
    <t>09Jul02</t>
  </si>
  <si>
    <t>10Jul02</t>
  </si>
  <si>
    <t>11Jul02</t>
  </si>
  <si>
    <t>12Jul02</t>
  </si>
  <si>
    <t>15Jul02</t>
  </si>
  <si>
    <t>16Jul02</t>
  </si>
  <si>
    <t>17Jul02</t>
  </si>
  <si>
    <t>18Jul02</t>
  </si>
  <si>
    <t>19Jul02</t>
  </si>
  <si>
    <t>22Jul02</t>
  </si>
  <si>
    <t>23Jul02</t>
  </si>
  <si>
    <t>24Jul02</t>
  </si>
  <si>
    <t>25Jul02</t>
  </si>
  <si>
    <t>26Jul02</t>
  </si>
  <si>
    <t>29Jul02</t>
  </si>
  <si>
    <t>30Jul02</t>
  </si>
  <si>
    <t>31Jul02</t>
  </si>
  <si>
    <t>01Ago02</t>
  </si>
  <si>
    <t>02Ago02</t>
  </si>
  <si>
    <t>05Ago02</t>
  </si>
  <si>
    <t>06Ago02</t>
  </si>
  <si>
    <t>07Ago02</t>
  </si>
  <si>
    <t>08Ago02</t>
  </si>
  <si>
    <t>09Ago02</t>
  </si>
  <si>
    <t>12Ago02</t>
  </si>
  <si>
    <t>13Ago02</t>
  </si>
  <si>
    <t>14Ago02</t>
  </si>
  <si>
    <t>15Ago02</t>
  </si>
  <si>
    <t>16Ago02</t>
  </si>
  <si>
    <t>19Ago02</t>
  </si>
  <si>
    <t>20Ago02</t>
  </si>
  <si>
    <t>21Ago02</t>
  </si>
  <si>
    <t>22Ago02</t>
  </si>
  <si>
    <t>23Ago02</t>
  </si>
  <si>
    <t>26Ago02</t>
  </si>
  <si>
    <t>27Ago02</t>
  </si>
  <si>
    <t>28Ago02</t>
  </si>
  <si>
    <t>29Ago02</t>
  </si>
  <si>
    <t>30Ago02</t>
  </si>
  <si>
    <t>02Set02</t>
  </si>
  <si>
    <t>03Set02</t>
  </si>
  <si>
    <t>04Set02</t>
  </si>
  <si>
    <t>05Set02</t>
  </si>
  <si>
    <t>06Set02</t>
  </si>
  <si>
    <t>09Set02</t>
  </si>
  <si>
    <t>10Set02</t>
  </si>
  <si>
    <t>11Set02</t>
  </si>
  <si>
    <t>12Set02</t>
  </si>
  <si>
    <t>13Set02</t>
  </si>
  <si>
    <t>16Set02</t>
  </si>
  <si>
    <t>17Set02</t>
  </si>
  <si>
    <t>18Set02</t>
  </si>
  <si>
    <t>19Set02</t>
  </si>
  <si>
    <t>20Set02</t>
  </si>
  <si>
    <t>23Set02</t>
  </si>
  <si>
    <t>24Set02</t>
  </si>
  <si>
    <t>25Set02</t>
  </si>
  <si>
    <t>26Set02</t>
  </si>
  <si>
    <t>27Set02</t>
  </si>
  <si>
    <t>30Set02</t>
  </si>
  <si>
    <t>01Oct02</t>
  </si>
  <si>
    <t>02Oct02</t>
  </si>
  <si>
    <t>03Oct02</t>
  </si>
  <si>
    <t>04Oct02</t>
  </si>
  <si>
    <t>07Oct02</t>
  </si>
  <si>
    <t>08Oct02</t>
  </si>
  <si>
    <t>09Oct02</t>
  </si>
  <si>
    <t>10Oct02</t>
  </si>
  <si>
    <t>11Oct02</t>
  </si>
  <si>
    <t>14Oct02</t>
  </si>
  <si>
    <t>15Oct02</t>
  </si>
  <si>
    <t>16Oct02</t>
  </si>
  <si>
    <t>17Oct02</t>
  </si>
  <si>
    <t>18Oct02</t>
  </si>
  <si>
    <t>21Oct02</t>
  </si>
  <si>
    <t>22Oct02</t>
  </si>
  <si>
    <t>23Oct02</t>
  </si>
  <si>
    <t>24Oct02</t>
  </si>
  <si>
    <t>25Oct02</t>
  </si>
  <si>
    <t>28Oct02</t>
  </si>
  <si>
    <t>29Oct02</t>
  </si>
  <si>
    <t>30Oct02</t>
  </si>
  <si>
    <t>31Oct02</t>
  </si>
  <si>
    <t>01Nov02</t>
  </si>
  <si>
    <t>04Nov02</t>
  </si>
  <si>
    <t>05Nov02</t>
  </si>
  <si>
    <t>06Nov02</t>
  </si>
  <si>
    <t>07Nov02</t>
  </si>
  <si>
    <t>08Nov02</t>
  </si>
  <si>
    <t>11Nov02</t>
  </si>
  <si>
    <t>12Nov02</t>
  </si>
  <si>
    <t>13Nov02</t>
  </si>
  <si>
    <t>14Nov02</t>
  </si>
  <si>
    <t>15Nov02</t>
  </si>
  <si>
    <t>18Nov02</t>
  </si>
  <si>
    <t>19Nov02</t>
  </si>
  <si>
    <t>20Nov02</t>
  </si>
  <si>
    <t>21Nov02</t>
  </si>
  <si>
    <t>22Nov02</t>
  </si>
  <si>
    <t>25Nov02</t>
  </si>
  <si>
    <t>26Nov02</t>
  </si>
  <si>
    <t>27Nov02</t>
  </si>
  <si>
    <t>28Nov02</t>
  </si>
  <si>
    <t>29Nov02</t>
  </si>
  <si>
    <t>02Dic02</t>
  </si>
  <si>
    <t>03Dic02</t>
  </si>
  <si>
    <t>04Dic02</t>
  </si>
  <si>
    <t>05Dic02</t>
  </si>
  <si>
    <t>06Dic02</t>
  </si>
  <si>
    <t>09Dic02</t>
  </si>
  <si>
    <t>10Dic02</t>
  </si>
  <si>
    <t>11Dic02</t>
  </si>
  <si>
    <t>12Dic02</t>
  </si>
  <si>
    <t>13Dic02</t>
  </si>
  <si>
    <t>16Dic02</t>
  </si>
  <si>
    <t>17Dic02</t>
  </si>
  <si>
    <t>18Dic02</t>
  </si>
  <si>
    <t>19Dic02</t>
  </si>
  <si>
    <t>20Dic02</t>
  </si>
  <si>
    <t>23Dic02</t>
  </si>
  <si>
    <t>24Dic02</t>
  </si>
  <si>
    <t>25Dic02</t>
  </si>
  <si>
    <t>26Dic02</t>
  </si>
  <si>
    <t>27Dic02</t>
  </si>
  <si>
    <t>30Dic02</t>
  </si>
  <si>
    <t>31Dic02</t>
  </si>
  <si>
    <t>01Ene03</t>
  </si>
  <si>
    <t>02Ene03</t>
  </si>
  <si>
    <t>03Ene03</t>
  </si>
  <si>
    <t>06Ene03</t>
  </si>
  <si>
    <t>07Ene03</t>
  </si>
  <si>
    <t>08Ene03</t>
  </si>
  <si>
    <t>09Ene03</t>
  </si>
  <si>
    <t>10Ene03</t>
  </si>
  <si>
    <t>13Ene03</t>
  </si>
  <si>
    <t>14Ene03</t>
  </si>
  <si>
    <t>15Ene03</t>
  </si>
  <si>
    <t>16Ene03</t>
  </si>
  <si>
    <t>17Ene03</t>
  </si>
  <si>
    <t>20Ene03</t>
  </si>
  <si>
    <t>21Ene03</t>
  </si>
  <si>
    <t>22Ene03</t>
  </si>
  <si>
    <t>23Ene03</t>
  </si>
  <si>
    <t>24Ene03</t>
  </si>
  <si>
    <t>27Ene03</t>
  </si>
  <si>
    <t>28Ene03</t>
  </si>
  <si>
    <t>29Ene03</t>
  </si>
  <si>
    <t>30Ene03</t>
  </si>
  <si>
    <t>31Ene03</t>
  </si>
  <si>
    <t>03Feb03</t>
  </si>
  <si>
    <t>04Feb03</t>
  </si>
  <si>
    <t>05Feb03</t>
  </si>
  <si>
    <t>06Feb03</t>
  </si>
  <si>
    <t>07Feb03</t>
  </si>
  <si>
    <t>10Feb03</t>
  </si>
  <si>
    <t>11Feb03</t>
  </si>
  <si>
    <t>12Feb03</t>
  </si>
  <si>
    <t>13Feb03</t>
  </si>
  <si>
    <t>14Feb03</t>
  </si>
  <si>
    <t>17Feb03</t>
  </si>
  <si>
    <t>18Feb03</t>
  </si>
  <si>
    <t>19Feb03</t>
  </si>
  <si>
    <t>20Feb03</t>
  </si>
  <si>
    <t>21Feb03</t>
  </si>
  <si>
    <t>24Feb03</t>
  </si>
  <si>
    <t>25Feb03</t>
  </si>
  <si>
    <t>26Feb03</t>
  </si>
  <si>
    <t>27Feb03</t>
  </si>
  <si>
    <t>28Feb03</t>
  </si>
  <si>
    <t>03Mar03</t>
  </si>
  <si>
    <t>04Mar03</t>
  </si>
  <si>
    <t>05Mar03</t>
  </si>
  <si>
    <t>06Mar03</t>
  </si>
  <si>
    <t>07Mar03</t>
  </si>
  <si>
    <t>10Mar03</t>
  </si>
  <si>
    <t>11Mar03</t>
  </si>
  <si>
    <t>12Mar03</t>
  </si>
  <si>
    <t>13Mar03</t>
  </si>
  <si>
    <t>14Mar03</t>
  </si>
  <si>
    <t>17Mar03</t>
  </si>
  <si>
    <t>18Mar03</t>
  </si>
  <si>
    <t>19Mar03</t>
  </si>
  <si>
    <t>20Mar03</t>
  </si>
  <si>
    <t>21Mar03</t>
  </si>
  <si>
    <t>24Mar03</t>
  </si>
  <si>
    <t>25Mar03</t>
  </si>
  <si>
    <t>26Mar03</t>
  </si>
  <si>
    <t>27Mar03</t>
  </si>
  <si>
    <t>28Mar03</t>
  </si>
  <si>
    <t>31Mar03</t>
  </si>
  <si>
    <t>01Abr03</t>
  </si>
  <si>
    <t>02Abr03</t>
  </si>
  <si>
    <t>03Abr03</t>
  </si>
  <si>
    <t>04Abr03</t>
  </si>
  <si>
    <t>07Abr03</t>
  </si>
  <si>
    <t>08Abr03</t>
  </si>
  <si>
    <t>09Abr03</t>
  </si>
  <si>
    <t>10Abr03</t>
  </si>
  <si>
    <t>11Abr03</t>
  </si>
  <si>
    <t>14Abr03</t>
  </si>
  <si>
    <t>15Abr03</t>
  </si>
  <si>
    <t>16Abr03</t>
  </si>
  <si>
    <t>17Abr03</t>
  </si>
  <si>
    <t>18Abr03</t>
  </si>
  <si>
    <t>21Abr03</t>
  </si>
  <si>
    <t>22Abr03</t>
  </si>
  <si>
    <t>23Abr03</t>
  </si>
  <si>
    <t>24Abr03</t>
  </si>
  <si>
    <t>25Abr03</t>
  </si>
  <si>
    <t>28Abr03</t>
  </si>
  <si>
    <t>29Abr03</t>
  </si>
  <si>
    <t>30Abr03</t>
  </si>
  <si>
    <t>01May03</t>
  </si>
  <si>
    <t>02May03</t>
  </si>
  <si>
    <t>05May03</t>
  </si>
  <si>
    <t>06May03</t>
  </si>
  <si>
    <t>07May03</t>
  </si>
  <si>
    <t>08May03</t>
  </si>
  <si>
    <t>09May03</t>
  </si>
  <si>
    <t>12May03</t>
  </si>
  <si>
    <t>13May03</t>
  </si>
  <si>
    <t>14May03</t>
  </si>
  <si>
    <t>15May03</t>
  </si>
  <si>
    <t>16May03</t>
  </si>
  <si>
    <t>19May03</t>
  </si>
  <si>
    <t>20May03</t>
  </si>
  <si>
    <t>21May03</t>
  </si>
  <si>
    <t>22May03</t>
  </si>
  <si>
    <t>23May03</t>
  </si>
  <si>
    <t>26May03</t>
  </si>
  <si>
    <t>27May03</t>
  </si>
  <si>
    <t>28May03</t>
  </si>
  <si>
    <t>29May03</t>
  </si>
  <si>
    <t>30May03</t>
  </si>
  <si>
    <t>02Jun03</t>
  </si>
  <si>
    <t>03Jun03</t>
  </si>
  <si>
    <t>04Jun03</t>
  </si>
  <si>
    <t>05Jun03</t>
  </si>
  <si>
    <t>06Jun03</t>
  </si>
  <si>
    <t>09Jun03</t>
  </si>
  <si>
    <t>10Jun03</t>
  </si>
  <si>
    <t>11Jun03</t>
  </si>
  <si>
    <t>12Jun03</t>
  </si>
  <si>
    <t>13Jun03</t>
  </si>
  <si>
    <t>16Jun03</t>
  </si>
  <si>
    <t>17Jun03</t>
  </si>
  <si>
    <t>18Jun03</t>
  </si>
  <si>
    <t>19Jun03</t>
  </si>
  <si>
    <t>20Jun03</t>
  </si>
  <si>
    <t>23Jun03</t>
  </si>
  <si>
    <t>24Jun03</t>
  </si>
  <si>
    <t>25Jun03</t>
  </si>
  <si>
    <t>26Jun03</t>
  </si>
  <si>
    <t>27Jun03</t>
  </si>
  <si>
    <t>30Jun03</t>
  </si>
  <si>
    <t>01Jul03</t>
  </si>
  <si>
    <t>02Jul03</t>
  </si>
  <si>
    <t>03Jul03</t>
  </si>
  <si>
    <t>04Jul03</t>
  </si>
  <si>
    <t>07Jul03</t>
  </si>
  <si>
    <t>08Jul03</t>
  </si>
  <si>
    <t>09Jul03</t>
  </si>
  <si>
    <t>10Jul03</t>
  </si>
  <si>
    <t>11Jul03</t>
  </si>
  <si>
    <t>14Jul03</t>
  </si>
  <si>
    <t>15Jul03</t>
  </si>
  <si>
    <t>16Jul03</t>
  </si>
  <si>
    <t>17Jul03</t>
  </si>
  <si>
    <t>18Jul03</t>
  </si>
  <si>
    <t>21Jul03</t>
  </si>
  <si>
    <t>22Jul03</t>
  </si>
  <si>
    <t>23Jul03</t>
  </si>
  <si>
    <t>24Jul03</t>
  </si>
  <si>
    <t>25Jul03</t>
  </si>
  <si>
    <t>28Jul03</t>
  </si>
  <si>
    <t>29Jul03</t>
  </si>
  <si>
    <t>30Jul03</t>
  </si>
  <si>
    <t>31Jul03</t>
  </si>
  <si>
    <t>01Ago03</t>
  </si>
  <si>
    <t>04Ago03</t>
  </si>
  <si>
    <t>05Ago03</t>
  </si>
  <si>
    <t>06Ago03</t>
  </si>
  <si>
    <t>07Ago03</t>
  </si>
  <si>
    <t>08Ago03</t>
  </si>
  <si>
    <t>11Ago03</t>
  </si>
  <si>
    <t>12Ago03</t>
  </si>
  <si>
    <t>13Ago03</t>
  </si>
  <si>
    <t>14Ago03</t>
  </si>
  <si>
    <t>15Ago03</t>
  </si>
  <si>
    <t>18Ago03</t>
  </si>
  <si>
    <t>19Ago03</t>
  </si>
  <si>
    <t>20Ago03</t>
  </si>
  <si>
    <t>21Ago03</t>
  </si>
  <si>
    <t>22Ago03</t>
  </si>
  <si>
    <t>25Ago03</t>
  </si>
  <si>
    <t>26Ago03</t>
  </si>
  <si>
    <t>27Ago03</t>
  </si>
  <si>
    <t>28Ago03</t>
  </si>
  <si>
    <t>29Ago03</t>
  </si>
  <si>
    <t>01Set03</t>
  </si>
  <si>
    <t>02Set03</t>
  </si>
  <si>
    <t>03Set03</t>
  </si>
  <si>
    <t>04Set03</t>
  </si>
  <si>
    <t>05Set03</t>
  </si>
  <si>
    <t>08Set03</t>
  </si>
  <si>
    <t>09Set03</t>
  </si>
  <si>
    <t>10Set03</t>
  </si>
  <si>
    <t>11Set03</t>
  </si>
  <si>
    <t>12Set03</t>
  </si>
  <si>
    <t>15Set03</t>
  </si>
  <si>
    <t>16Set03</t>
  </si>
  <si>
    <t>17Set03</t>
  </si>
  <si>
    <t>18Set03</t>
  </si>
  <si>
    <t>19Set03</t>
  </si>
  <si>
    <t>22Set03</t>
  </si>
  <si>
    <t>23Set03</t>
  </si>
  <si>
    <t>24Set03</t>
  </si>
  <si>
    <t>25Set03</t>
  </si>
  <si>
    <t>26Set03</t>
  </si>
  <si>
    <t>29Set03</t>
  </si>
  <si>
    <t>30Set03</t>
  </si>
  <si>
    <t>01Oct03</t>
  </si>
  <si>
    <t>02Oct03</t>
  </si>
  <si>
    <t>03Oct03</t>
  </si>
  <si>
    <t>06Oct03</t>
  </si>
  <si>
    <t>07Oct03</t>
  </si>
  <si>
    <t>08Oct03</t>
  </si>
  <si>
    <t>09Oct03</t>
  </si>
  <si>
    <t>10Oct03</t>
  </si>
  <si>
    <t>13Oct03</t>
  </si>
  <si>
    <t>14Oct03</t>
  </si>
  <si>
    <t>15Oct03</t>
  </si>
  <si>
    <t>16Oct03</t>
  </si>
  <si>
    <t>17Oct03</t>
  </si>
  <si>
    <t>20Oct03</t>
  </si>
  <si>
    <t>21Oct03</t>
  </si>
  <si>
    <t>22Oct03</t>
  </si>
  <si>
    <t>23Oct03</t>
  </si>
  <si>
    <t>24Oct03</t>
  </si>
  <si>
    <t>27Oct03</t>
  </si>
  <si>
    <t>28Oct03</t>
  </si>
  <si>
    <t>29Oct03</t>
  </si>
  <si>
    <t>30Oct03</t>
  </si>
  <si>
    <t>31Oct03</t>
  </si>
  <si>
    <t>03Nov03</t>
  </si>
  <si>
    <t>04Nov03</t>
  </si>
  <si>
    <t>05Nov03</t>
  </si>
  <si>
    <t>06Nov03</t>
  </si>
  <si>
    <t>07Nov03</t>
  </si>
  <si>
    <t>10Nov03</t>
  </si>
  <si>
    <t>11Nov03</t>
  </si>
  <si>
    <t>12Nov03</t>
  </si>
  <si>
    <t>13Nov03</t>
  </si>
  <si>
    <t>14Nov03</t>
  </si>
  <si>
    <t>17Nov03</t>
  </si>
  <si>
    <t>18Nov03</t>
  </si>
  <si>
    <t>19Nov03</t>
  </si>
  <si>
    <t>20Nov03</t>
  </si>
  <si>
    <t>21Nov03</t>
  </si>
  <si>
    <t>24Nov03</t>
  </si>
  <si>
    <t>25Nov03</t>
  </si>
  <si>
    <t>26Nov03</t>
  </si>
  <si>
    <t>27Nov03</t>
  </si>
  <si>
    <t>28Nov03</t>
  </si>
  <si>
    <t>01Dic03</t>
  </si>
  <si>
    <t>02Dic03</t>
  </si>
  <si>
    <t>03Dic03</t>
  </si>
  <si>
    <t>04Dic03</t>
  </si>
  <si>
    <t>05Dic03</t>
  </si>
  <si>
    <t>08Dic03</t>
  </si>
  <si>
    <t>09Dic03</t>
  </si>
  <si>
    <t>10Dic03</t>
  </si>
  <si>
    <t>11Dic03</t>
  </si>
  <si>
    <t>12Dic03</t>
  </si>
  <si>
    <t>15Dic03</t>
  </si>
  <si>
    <t>16Dic03</t>
  </si>
  <si>
    <t>17Dic03</t>
  </si>
  <si>
    <t>18Dic03</t>
  </si>
  <si>
    <t>19Dic03</t>
  </si>
  <si>
    <t>22Dic03</t>
  </si>
  <si>
    <t>23Dic03</t>
  </si>
  <si>
    <t>24Dic03</t>
  </si>
  <si>
    <t>25Dic03</t>
  </si>
  <si>
    <t>26Dic03</t>
  </si>
  <si>
    <t>29Dic03</t>
  </si>
  <si>
    <t>30Dic03</t>
  </si>
  <si>
    <t>31Dic03</t>
  </si>
  <si>
    <t>01Ene04</t>
  </si>
  <si>
    <t>02Ene04</t>
  </si>
  <si>
    <t>05Ene04</t>
  </si>
  <si>
    <t>06Ene04</t>
  </si>
  <si>
    <t>07Ene04</t>
  </si>
  <si>
    <t>08Ene04</t>
  </si>
  <si>
    <t>09Ene04</t>
  </si>
  <si>
    <t>12Ene04</t>
  </si>
  <si>
    <t>13Ene04</t>
  </si>
  <si>
    <t>14Ene04</t>
  </si>
  <si>
    <t>15Ene04</t>
  </si>
  <si>
    <t>16Ene04</t>
  </si>
  <si>
    <t>19Ene04</t>
  </si>
  <si>
    <t>20Ene04</t>
  </si>
  <si>
    <t>21Ene04</t>
  </si>
  <si>
    <t>22Ene04</t>
  </si>
  <si>
    <t>23Ene04</t>
  </si>
  <si>
    <t>26Ene04</t>
  </si>
  <si>
    <t>27Ene04</t>
  </si>
  <si>
    <t>28Ene04</t>
  </si>
  <si>
    <t>29Ene04</t>
  </si>
  <si>
    <t>30Ene04</t>
  </si>
  <si>
    <t>02Feb04</t>
  </si>
  <si>
    <t>03Feb04</t>
  </si>
  <si>
    <t>04Feb04</t>
  </si>
  <si>
    <t>05Feb04</t>
  </si>
  <si>
    <t>06Feb04</t>
  </si>
  <si>
    <t>09Feb04</t>
  </si>
  <si>
    <t>10Feb04</t>
  </si>
  <si>
    <t>11Feb04</t>
  </si>
  <si>
    <t>12Feb04</t>
  </si>
  <si>
    <t>13Feb04</t>
  </si>
  <si>
    <t>16Feb04</t>
  </si>
  <si>
    <t>17Feb04</t>
  </si>
  <si>
    <t>18Feb04</t>
  </si>
  <si>
    <t>19Feb04</t>
  </si>
  <si>
    <t>20Feb04</t>
  </si>
  <si>
    <t>23Feb04</t>
  </si>
  <si>
    <t>24Feb04</t>
  </si>
  <si>
    <t>25Feb04</t>
  </si>
  <si>
    <t>26Feb04</t>
  </si>
  <si>
    <t>27Feb04</t>
  </si>
  <si>
    <t>01Mar04</t>
  </si>
  <si>
    <t>02Mar04</t>
  </si>
  <si>
    <t>03Mar04</t>
  </si>
  <si>
    <t>04Mar04</t>
  </si>
  <si>
    <t>05Mar04</t>
  </si>
  <si>
    <t>08Mar04</t>
  </si>
  <si>
    <t>09Mar04</t>
  </si>
  <si>
    <t>10Mar04</t>
  </si>
  <si>
    <t>11Mar04</t>
  </si>
  <si>
    <t>12Mar04</t>
  </si>
  <si>
    <t>15Mar04</t>
  </si>
  <si>
    <t>16Mar04</t>
  </si>
  <si>
    <t>17Mar04</t>
  </si>
  <si>
    <t>18Mar04</t>
  </si>
  <si>
    <t>19Mar04</t>
  </si>
  <si>
    <t>22Mar04</t>
  </si>
  <si>
    <t>23Mar04</t>
  </si>
  <si>
    <t>24Mar04</t>
  </si>
  <si>
    <t>25Mar04</t>
  </si>
  <si>
    <t>26Mar04</t>
  </si>
  <si>
    <t>29Mar04</t>
  </si>
  <si>
    <t>30Mar04</t>
  </si>
  <si>
    <t>31Mar04</t>
  </si>
  <si>
    <t>01Abr04</t>
  </si>
  <si>
    <t>02Abr04</t>
  </si>
  <si>
    <t>05Abr04</t>
  </si>
  <si>
    <t>06Abr04</t>
  </si>
  <si>
    <t>07Abr04</t>
  </si>
  <si>
    <t>08Abr04</t>
  </si>
  <si>
    <t>09Abr04</t>
  </si>
  <si>
    <t>12Abr04</t>
  </si>
  <si>
    <t>13Abr04</t>
  </si>
  <si>
    <t>14Abr04</t>
  </si>
  <si>
    <t>15Abr04</t>
  </si>
  <si>
    <t>16Abr04</t>
  </si>
  <si>
    <t>19Abr04</t>
  </si>
  <si>
    <t>20Abr04</t>
  </si>
  <si>
    <t>21Abr04</t>
  </si>
  <si>
    <t>22Abr04</t>
  </si>
  <si>
    <t>23Abr04</t>
  </si>
  <si>
    <t>26Abr04</t>
  </si>
  <si>
    <t>27Abr04</t>
  </si>
  <si>
    <t>28Abr04</t>
  </si>
  <si>
    <t>29Abr04</t>
  </si>
  <si>
    <t>30Abr04</t>
  </si>
  <si>
    <t>03May04</t>
  </si>
  <si>
    <t>04May04</t>
  </si>
  <si>
    <t>05May04</t>
  </si>
  <si>
    <t>06May04</t>
  </si>
  <si>
    <t>07May04</t>
  </si>
  <si>
    <t>10May04</t>
  </si>
  <si>
    <t>11May04</t>
  </si>
  <si>
    <t>12May04</t>
  </si>
  <si>
    <t>13May04</t>
  </si>
  <si>
    <t>14May04</t>
  </si>
  <si>
    <t>17May04</t>
  </si>
  <si>
    <t>18May04</t>
  </si>
  <si>
    <t>19May04</t>
  </si>
  <si>
    <t>20May04</t>
  </si>
  <si>
    <t>21May04</t>
  </si>
  <si>
    <t>24May04</t>
  </si>
  <si>
    <t>25May04</t>
  </si>
  <si>
    <t>26May04</t>
  </si>
  <si>
    <t>27May04</t>
  </si>
  <si>
    <t>28May04</t>
  </si>
  <si>
    <t>31May04</t>
  </si>
  <si>
    <t>01Jun04</t>
  </si>
  <si>
    <t>02Jun04</t>
  </si>
  <si>
    <t>03Jun04</t>
  </si>
  <si>
    <t>04Jun04</t>
  </si>
  <si>
    <t>07Jun04</t>
  </si>
  <si>
    <t>08Jun04</t>
  </si>
  <si>
    <t>09Jun04</t>
  </si>
  <si>
    <t>10Jun04</t>
  </si>
  <si>
    <t>11Jun04</t>
  </si>
  <si>
    <t>14Jun04</t>
  </si>
  <si>
    <t>15Jun04</t>
  </si>
  <si>
    <t>16Jun04</t>
  </si>
  <si>
    <t>17Jun04</t>
  </si>
  <si>
    <t>18Jun04</t>
  </si>
  <si>
    <t>21Jun04</t>
  </si>
  <si>
    <t>22Jun04</t>
  </si>
  <si>
    <t>23Jun04</t>
  </si>
  <si>
    <t>24Jun04</t>
  </si>
  <si>
    <t>25Jun04</t>
  </si>
  <si>
    <t>28Jun04</t>
  </si>
  <si>
    <t>29Jun04</t>
  </si>
  <si>
    <t>30Jun04</t>
  </si>
  <si>
    <t>01Jul04</t>
  </si>
  <si>
    <t>02Jul04</t>
  </si>
  <si>
    <t>05Jul04</t>
  </si>
  <si>
    <t>06Jul04</t>
  </si>
  <si>
    <t>07Jul04</t>
  </si>
  <si>
    <t>08Jul04</t>
  </si>
  <si>
    <t>09Jul04</t>
  </si>
  <si>
    <t>12Jul04</t>
  </si>
  <si>
    <t>13Jul04</t>
  </si>
  <si>
    <t>14Jul04</t>
  </si>
  <si>
    <t>15Jul04</t>
  </si>
  <si>
    <t>16Jul04</t>
  </si>
  <si>
    <t>19Jul04</t>
  </si>
  <si>
    <t>20Jul04</t>
  </si>
  <si>
    <t>21Jul04</t>
  </si>
  <si>
    <t>22Jul04</t>
  </si>
  <si>
    <t>23Jul04</t>
  </si>
  <si>
    <t>26Jul04</t>
  </si>
  <si>
    <t>27Jul04</t>
  </si>
  <si>
    <t>28Jul04</t>
  </si>
  <si>
    <t>29Jul04</t>
  </si>
  <si>
    <t>30Jul04</t>
  </si>
  <si>
    <t>02Ago04</t>
  </si>
  <si>
    <t>03Ago04</t>
  </si>
  <si>
    <t>04Ago04</t>
  </si>
  <si>
    <t>05Ago04</t>
  </si>
  <si>
    <t>06Ago04</t>
  </si>
  <si>
    <t>09Ago04</t>
  </si>
  <si>
    <t>10Ago04</t>
  </si>
  <si>
    <t>11Ago04</t>
  </si>
  <si>
    <t>12Ago04</t>
  </si>
  <si>
    <t>13Ago04</t>
  </si>
  <si>
    <t>16Ago04</t>
  </si>
  <si>
    <t>17Ago04</t>
  </si>
  <si>
    <t>18Ago04</t>
  </si>
  <si>
    <t>19Ago04</t>
  </si>
  <si>
    <t>20Ago04</t>
  </si>
  <si>
    <t>23Ago04</t>
  </si>
  <si>
    <t>24Ago04</t>
  </si>
  <si>
    <t>25Ago04</t>
  </si>
  <si>
    <t>26Ago04</t>
  </si>
  <si>
    <t>27Ago04</t>
  </si>
  <si>
    <t>30Ago04</t>
  </si>
  <si>
    <t>31Ago04</t>
  </si>
  <si>
    <t>01Set04</t>
  </si>
  <si>
    <t>02Set04</t>
  </si>
  <si>
    <t>03Set04</t>
  </si>
  <si>
    <t>06Set04</t>
  </si>
  <si>
    <t>07Set04</t>
  </si>
  <si>
    <t>08Set04</t>
  </si>
  <si>
    <t>09Set04</t>
  </si>
  <si>
    <t>10Set04</t>
  </si>
  <si>
    <t>13Set04</t>
  </si>
  <si>
    <t>14Set04</t>
  </si>
  <si>
    <t>15Set04</t>
  </si>
  <si>
    <t>16Set04</t>
  </si>
  <si>
    <t>17Set04</t>
  </si>
  <si>
    <t>20Set04</t>
  </si>
  <si>
    <t>21Set04</t>
  </si>
  <si>
    <t>22Set04</t>
  </si>
  <si>
    <t>23Set04</t>
  </si>
  <si>
    <t>24Set04</t>
  </si>
  <si>
    <t>27Set04</t>
  </si>
  <si>
    <t>28Set04</t>
  </si>
  <si>
    <t>29Set04</t>
  </si>
  <si>
    <t>30Set04</t>
  </si>
  <si>
    <t>01Oct04</t>
  </si>
  <si>
    <t>04Oct04</t>
  </si>
  <si>
    <t>05Oct04</t>
  </si>
  <si>
    <t>06Oct04</t>
  </si>
  <si>
    <t>07Oct04</t>
  </si>
  <si>
    <t>08Oct04</t>
  </si>
  <si>
    <t>11Oct04</t>
  </si>
  <si>
    <t>12Oct04</t>
  </si>
  <si>
    <t>13Oct04</t>
  </si>
  <si>
    <t>14Oct04</t>
  </si>
  <si>
    <t>15Oct04</t>
  </si>
  <si>
    <t>18Oct04</t>
  </si>
  <si>
    <t>19Oct04</t>
  </si>
  <si>
    <t>20Oct04</t>
  </si>
  <si>
    <t>21Oct04</t>
  </si>
  <si>
    <t>22Oct04</t>
  </si>
  <si>
    <t>25Oct04</t>
  </si>
  <si>
    <t>26Oct04</t>
  </si>
  <si>
    <t>27Oct04</t>
  </si>
  <si>
    <t>28Oct04</t>
  </si>
  <si>
    <t>29Oct04</t>
  </si>
  <si>
    <t>01Nov04</t>
  </si>
  <si>
    <t>02Nov04</t>
  </si>
  <si>
    <t>03Nov04</t>
  </si>
  <si>
    <t>04Nov04</t>
  </si>
  <si>
    <t>05Nov04</t>
  </si>
  <si>
    <t>08Nov04</t>
  </si>
  <si>
    <t>09Nov04</t>
  </si>
  <si>
    <t>10Nov04</t>
  </si>
  <si>
    <t>11Nov04</t>
  </si>
  <si>
    <t>12Nov04</t>
  </si>
  <si>
    <t>15Nov04</t>
  </si>
  <si>
    <t>16Nov04</t>
  </si>
  <si>
    <t>17Nov04</t>
  </si>
  <si>
    <t>18Nov04</t>
  </si>
  <si>
    <t>19Nov04</t>
  </si>
  <si>
    <t>22Nov04</t>
  </si>
  <si>
    <t>23Nov04</t>
  </si>
  <si>
    <t>24Nov04</t>
  </si>
  <si>
    <t>25Nov04</t>
  </si>
  <si>
    <t>26Nov04</t>
  </si>
  <si>
    <t>29Nov04</t>
  </si>
  <si>
    <t>30Nov04</t>
  </si>
  <si>
    <t>01Dic04</t>
  </si>
  <si>
    <t>02Dic04</t>
  </si>
  <si>
    <t>03Dic04</t>
  </si>
  <si>
    <t>06Dic04</t>
  </si>
  <si>
    <t>07Dic04</t>
  </si>
  <si>
    <t>08Dic04</t>
  </si>
  <si>
    <t>09Dic04</t>
  </si>
  <si>
    <t>10Dic04</t>
  </si>
  <si>
    <t>13Dic04</t>
  </si>
  <si>
    <t>14Dic04</t>
  </si>
  <si>
    <t>15Dic04</t>
  </si>
  <si>
    <t>16Dic04</t>
  </si>
  <si>
    <t>17Dic04</t>
  </si>
  <si>
    <t>20Dic04</t>
  </si>
  <si>
    <t>21Dic04</t>
  </si>
  <si>
    <t>22Dic04</t>
  </si>
  <si>
    <t>23Dic04</t>
  </si>
  <si>
    <t>24Dic04</t>
  </si>
  <si>
    <t>27Dic04</t>
  </si>
  <si>
    <t>28Dic04</t>
  </si>
  <si>
    <t>29Dic04</t>
  </si>
  <si>
    <t>30Dic04</t>
  </si>
  <si>
    <t>31Dic04</t>
  </si>
  <si>
    <t>03Ene05</t>
  </si>
  <si>
    <t>04Ene05</t>
  </si>
  <si>
    <t>05Ene05</t>
  </si>
  <si>
    <t>06Ene05</t>
  </si>
  <si>
    <t>07Ene05</t>
  </si>
  <si>
    <t>10Ene05</t>
  </si>
  <si>
    <t>11Ene05</t>
  </si>
  <si>
    <t>12Ene05</t>
  </si>
  <si>
    <t>13Ene05</t>
  </si>
  <si>
    <t>14Ene05</t>
  </si>
  <si>
    <t>17Ene05</t>
  </si>
  <si>
    <t>18Ene05</t>
  </si>
  <si>
    <t>19Ene05</t>
  </si>
  <si>
    <t>20Ene05</t>
  </si>
  <si>
    <t>21Ene05</t>
  </si>
  <si>
    <t>24Ene05</t>
  </si>
  <si>
    <t>25Ene05</t>
  </si>
  <si>
    <t>26Ene05</t>
  </si>
  <si>
    <t>27Ene05</t>
  </si>
  <si>
    <t>28Ene05</t>
  </si>
  <si>
    <t>31Ene05</t>
  </si>
  <si>
    <t>01Feb05</t>
  </si>
  <si>
    <t>02Feb05</t>
  </si>
  <si>
    <t>03Feb05</t>
  </si>
  <si>
    <t>04Feb05</t>
  </si>
  <si>
    <t>07Feb05</t>
  </si>
  <si>
    <t>08Feb05</t>
  </si>
  <si>
    <t>09Feb05</t>
  </si>
  <si>
    <t>10Feb05</t>
  </si>
  <si>
    <t>11Feb05</t>
  </si>
  <si>
    <t>14Feb05</t>
  </si>
  <si>
    <t>15Feb05</t>
  </si>
  <si>
    <t>16Feb05</t>
  </si>
  <si>
    <t>17Feb05</t>
  </si>
  <si>
    <t>18Feb05</t>
  </si>
  <si>
    <t>21Feb05</t>
  </si>
  <si>
    <t>22Feb05</t>
  </si>
  <si>
    <t>23Feb05</t>
  </si>
  <si>
    <t>24Feb05</t>
  </si>
  <si>
    <t>25Feb05</t>
  </si>
  <si>
    <t>28Feb05</t>
  </si>
  <si>
    <t>01Mar05</t>
  </si>
  <si>
    <t>02Mar05</t>
  </si>
  <si>
    <t>03Mar05</t>
  </si>
  <si>
    <t>04Mar05</t>
  </si>
  <si>
    <t>07Mar05</t>
  </si>
  <si>
    <t>08Mar05</t>
  </si>
  <si>
    <t>09Mar05</t>
  </si>
  <si>
    <t>10Mar05</t>
  </si>
  <si>
    <t>11Mar05</t>
  </si>
  <si>
    <t>14Mar05</t>
  </si>
  <si>
    <t>15Mar05</t>
  </si>
  <si>
    <t>16Mar05</t>
  </si>
  <si>
    <t>17Mar05</t>
  </si>
  <si>
    <t>18Mar05</t>
  </si>
  <si>
    <t>21Mar05</t>
  </si>
  <si>
    <t>22Mar05</t>
  </si>
  <si>
    <t>23Mar05</t>
  </si>
  <si>
    <t>24Mar05</t>
  </si>
  <si>
    <t>25Mar05</t>
  </si>
  <si>
    <t>28Mar05</t>
  </si>
  <si>
    <t>29Mar05</t>
  </si>
  <si>
    <t>30Mar05</t>
  </si>
  <si>
    <t>31Mar05</t>
  </si>
  <si>
    <t>01Abr05</t>
  </si>
  <si>
    <t>04Abr05</t>
  </si>
  <si>
    <t>05Abr05</t>
  </si>
  <si>
    <t>06Abr05</t>
  </si>
  <si>
    <t>07Abr05</t>
  </si>
  <si>
    <t>08Abr05</t>
  </si>
  <si>
    <t>11Abr05</t>
  </si>
  <si>
    <t>12Abr05</t>
  </si>
  <si>
    <t>13Abr05</t>
  </si>
  <si>
    <t>14Abr05</t>
  </si>
  <si>
    <t>15Abr05</t>
  </si>
  <si>
    <t>18Abr05</t>
  </si>
  <si>
    <t>19Abr05</t>
  </si>
  <si>
    <t>20Abr05</t>
  </si>
  <si>
    <t>21Abr05</t>
  </si>
  <si>
    <t>22Abr05</t>
  </si>
  <si>
    <t>25Abr05</t>
  </si>
  <si>
    <t>26Abr05</t>
  </si>
  <si>
    <t>27Abr05</t>
  </si>
  <si>
    <t>28Abr05</t>
  </si>
  <si>
    <t>29Abr05</t>
  </si>
  <si>
    <t>02May05</t>
  </si>
  <si>
    <t>03May05</t>
  </si>
  <si>
    <t>04May05</t>
  </si>
  <si>
    <t>05May05</t>
  </si>
  <si>
    <t>06May05</t>
  </si>
  <si>
    <t>09May05</t>
  </si>
  <si>
    <t>10May05</t>
  </si>
  <si>
    <t>11May05</t>
  </si>
  <si>
    <t>12May05</t>
  </si>
  <si>
    <t>13May05</t>
  </si>
  <si>
    <t>16May05</t>
  </si>
  <si>
    <t>17May05</t>
  </si>
  <si>
    <t>18May05</t>
  </si>
  <si>
    <t>19May05</t>
  </si>
  <si>
    <t>20May05</t>
  </si>
  <si>
    <t>23May05</t>
  </si>
  <si>
    <t>24May05</t>
  </si>
  <si>
    <t>25May05</t>
  </si>
  <si>
    <t>26May05</t>
  </si>
  <si>
    <t>27May05</t>
  </si>
  <si>
    <t>30May05</t>
  </si>
  <si>
    <t>31May05</t>
  </si>
  <si>
    <t>01Jun05</t>
  </si>
  <si>
    <t>02Jun05</t>
  </si>
  <si>
    <t>03Jun05</t>
  </si>
  <si>
    <t>06Jun05</t>
  </si>
  <si>
    <t>07Jun05</t>
  </si>
  <si>
    <t>08Jun05</t>
  </si>
  <si>
    <t>09Jun05</t>
  </si>
  <si>
    <t>10Jun05</t>
  </si>
  <si>
    <t>13Jun05</t>
  </si>
  <si>
    <t>14Jun05</t>
  </si>
  <si>
    <t>15Jun05</t>
  </si>
  <si>
    <t>16Jun05</t>
  </si>
  <si>
    <t>17Jun05</t>
  </si>
  <si>
    <t>20Jun05</t>
  </si>
  <si>
    <t>21Jun05</t>
  </si>
  <si>
    <t>22Jun05</t>
  </si>
  <si>
    <t>23Jun05</t>
  </si>
  <si>
    <t>24Jun05</t>
  </si>
  <si>
    <t>27Jun05</t>
  </si>
  <si>
    <t>28Jun05</t>
  </si>
  <si>
    <t>29Jun05</t>
  </si>
  <si>
    <t>30Jun05</t>
  </si>
  <si>
    <t>01Jul05</t>
  </si>
  <si>
    <t>04Jul05</t>
  </si>
  <si>
    <t>05Jul05</t>
  </si>
  <si>
    <t>06Jul05</t>
  </si>
  <si>
    <t>07Jul05</t>
  </si>
  <si>
    <t>08Jul05</t>
  </si>
  <si>
    <t>11Jul05</t>
  </si>
  <si>
    <t>12Jul05</t>
  </si>
  <si>
    <t>13Jul05</t>
  </si>
  <si>
    <t>14Jul05</t>
  </si>
  <si>
    <t>15Jul05</t>
  </si>
  <si>
    <t>18Jul05</t>
  </si>
  <si>
    <t>19Jul05</t>
  </si>
  <si>
    <t>20Jul05</t>
  </si>
  <si>
    <t>21Jul05</t>
  </si>
  <si>
    <t>22Jul05</t>
  </si>
  <si>
    <t>25Jul05</t>
  </si>
  <si>
    <t>26Jul05</t>
  </si>
  <si>
    <t>27Jul05</t>
  </si>
  <si>
    <t>28Jul05</t>
  </si>
  <si>
    <t>29Jul05</t>
  </si>
  <si>
    <t>01Ago05</t>
  </si>
  <si>
    <t>02Ago05</t>
  </si>
  <si>
    <t>03Ago05</t>
  </si>
  <si>
    <t>04Ago05</t>
  </si>
  <si>
    <t>05Ago05</t>
  </si>
  <si>
    <t>08Ago05</t>
  </si>
  <si>
    <t>09Ago05</t>
  </si>
  <si>
    <t>10Ago05</t>
  </si>
  <si>
    <t>11Ago05</t>
  </si>
  <si>
    <t>12Ago05</t>
  </si>
  <si>
    <t>15Ago05</t>
  </si>
  <si>
    <t>16Ago05</t>
  </si>
  <si>
    <t>17Ago05</t>
  </si>
  <si>
    <t>18Ago05</t>
  </si>
  <si>
    <t>19Ago05</t>
  </si>
  <si>
    <t>22Ago05</t>
  </si>
  <si>
    <t>23Ago05</t>
  </si>
  <si>
    <t>24Ago05</t>
  </si>
  <si>
    <t>25Ago05</t>
  </si>
  <si>
    <t>26Ago05</t>
  </si>
  <si>
    <t>29Ago05</t>
  </si>
  <si>
    <t>30Ago05</t>
  </si>
  <si>
    <t>31Ago05</t>
  </si>
  <si>
    <t>01Set05</t>
  </si>
  <si>
    <t>02Set05</t>
  </si>
  <si>
    <t>05Set05</t>
  </si>
  <si>
    <t>06Set05</t>
  </si>
  <si>
    <t>07Set05</t>
  </si>
  <si>
    <t>08Set05</t>
  </si>
  <si>
    <t>09Set05</t>
  </si>
  <si>
    <t>12Set05</t>
  </si>
  <si>
    <t>13Set05</t>
  </si>
  <si>
    <t>14Set05</t>
  </si>
  <si>
    <t>15Set05</t>
  </si>
  <si>
    <t>16Set05</t>
  </si>
  <si>
    <t>19Set05</t>
  </si>
  <si>
    <t>20Set05</t>
  </si>
  <si>
    <t>21Set05</t>
  </si>
  <si>
    <t>22Set05</t>
  </si>
  <si>
    <t>23Set05</t>
  </si>
  <si>
    <t>26Set05</t>
  </si>
  <si>
    <t>27Set05</t>
  </si>
  <si>
    <t>28Set05</t>
  </si>
  <si>
    <t>29Set05</t>
  </si>
  <si>
    <t>30Set05</t>
  </si>
  <si>
    <t>03Oct05</t>
  </si>
  <si>
    <t>04Oct05</t>
  </si>
  <si>
    <t>05Oct05</t>
  </si>
  <si>
    <t>06Oct05</t>
  </si>
  <si>
    <t>07Oct05</t>
  </si>
  <si>
    <t>10Oct05</t>
  </si>
  <si>
    <t>11Oct05</t>
  </si>
  <si>
    <t>12Oct05</t>
  </si>
  <si>
    <t>13Oct05</t>
  </si>
  <si>
    <t>14Oct05</t>
  </si>
  <si>
    <t>17Oct05</t>
  </si>
  <si>
    <t>18Oct05</t>
  </si>
  <si>
    <t>19Oct05</t>
  </si>
  <si>
    <t>20Oct05</t>
  </si>
  <si>
    <t>21Oct05</t>
  </si>
  <si>
    <t>24Oct05</t>
  </si>
  <si>
    <t>25Oct05</t>
  </si>
  <si>
    <t>26Oct05</t>
  </si>
  <si>
    <t>27Oct05</t>
  </si>
  <si>
    <t>28Oct05</t>
  </si>
  <si>
    <t>31Oct05</t>
  </si>
  <si>
    <t>01Nov05</t>
  </si>
  <si>
    <t>02Nov05</t>
  </si>
  <si>
    <t>03Nov05</t>
  </si>
  <si>
    <t>04Nov05</t>
  </si>
  <si>
    <t>07Nov05</t>
  </si>
  <si>
    <t>08Nov05</t>
  </si>
  <si>
    <t>09Nov05</t>
  </si>
  <si>
    <t>10Nov05</t>
  </si>
  <si>
    <t>11Nov05</t>
  </si>
  <si>
    <t>14Nov05</t>
  </si>
  <si>
    <t>15Nov05</t>
  </si>
  <si>
    <t>16Nov05</t>
  </si>
  <si>
    <t>17Nov05</t>
  </si>
  <si>
    <t>18Nov05</t>
  </si>
  <si>
    <t>21Nov05</t>
  </si>
  <si>
    <t>22Nov05</t>
  </si>
  <si>
    <t>23Nov05</t>
  </si>
  <si>
    <t>24Nov05</t>
  </si>
  <si>
    <t>25Nov05</t>
  </si>
  <si>
    <t>28Nov05</t>
  </si>
  <si>
    <t>29Nov05</t>
  </si>
  <si>
    <t>30Nov05</t>
  </si>
  <si>
    <t>01Dic05</t>
  </si>
  <si>
    <t>02Dic05</t>
  </si>
  <si>
    <t>05Dic05</t>
  </si>
  <si>
    <t>06Dic05</t>
  </si>
  <si>
    <t>07Dic05</t>
  </si>
  <si>
    <t>08Dic05</t>
  </si>
  <si>
    <t>09Dic05</t>
  </si>
  <si>
    <t>12Dic05</t>
  </si>
  <si>
    <t>13Dic05</t>
  </si>
  <si>
    <t>14Dic05</t>
  </si>
  <si>
    <t>15Dic05</t>
  </si>
  <si>
    <t>16Dic05</t>
  </si>
  <si>
    <t>19Dic05</t>
  </si>
  <si>
    <t>20Dic05</t>
  </si>
  <si>
    <t>21Dic05</t>
  </si>
  <si>
    <t>22Dic05</t>
  </si>
  <si>
    <t>23Dic05</t>
  </si>
  <si>
    <t>26Dic05</t>
  </si>
  <si>
    <t>27Dic05</t>
  </si>
  <si>
    <t>28Dic05</t>
  </si>
  <si>
    <t>29Dic05</t>
  </si>
  <si>
    <t>30Dic05</t>
  </si>
  <si>
    <t>02Ene06</t>
  </si>
  <si>
    <t>03Ene06</t>
  </si>
  <si>
    <t>04Ene06</t>
  </si>
  <si>
    <t>05Ene06</t>
  </si>
  <si>
    <t>06Ene06</t>
  </si>
  <si>
    <t>09Ene06</t>
  </si>
  <si>
    <t>10Ene06</t>
  </si>
  <si>
    <t>11Ene06</t>
  </si>
  <si>
    <t>12Ene06</t>
  </si>
  <si>
    <t>13Ene06</t>
  </si>
  <si>
    <t>16Ene06</t>
  </si>
  <si>
    <t>17Ene06</t>
  </si>
  <si>
    <t>18Ene06</t>
  </si>
  <si>
    <t>19Ene06</t>
  </si>
  <si>
    <t>20Ene06</t>
  </si>
  <si>
    <t>23Ene06</t>
  </si>
  <si>
    <t>24Ene06</t>
  </si>
  <si>
    <t>25Ene06</t>
  </si>
  <si>
    <t>26Ene06</t>
  </si>
  <si>
    <t>27Ene06</t>
  </si>
  <si>
    <t>30Ene06</t>
  </si>
  <si>
    <t>31Ene06</t>
  </si>
  <si>
    <t>01Feb06</t>
  </si>
  <si>
    <t>02Feb06</t>
  </si>
  <si>
    <t>03Feb06</t>
  </si>
  <si>
    <t>06Feb06</t>
  </si>
  <si>
    <t>07Feb06</t>
  </si>
  <si>
    <t>08Feb06</t>
  </si>
  <si>
    <t>09Feb06</t>
  </si>
  <si>
    <t>10Feb06</t>
  </si>
  <si>
    <t>13Feb06</t>
  </si>
  <si>
    <t>14Feb06</t>
  </si>
  <si>
    <t>15Feb06</t>
  </si>
  <si>
    <t>16Feb06</t>
  </si>
  <si>
    <t>17Feb06</t>
  </si>
  <si>
    <t>20Feb06</t>
  </si>
  <si>
    <t>21Feb06</t>
  </si>
  <si>
    <t>22Feb06</t>
  </si>
  <si>
    <t>23Feb06</t>
  </si>
  <si>
    <t>24Feb06</t>
  </si>
  <si>
    <t>27Feb06</t>
  </si>
  <si>
    <t>28Feb06</t>
  </si>
  <si>
    <t>01Mar06</t>
  </si>
  <si>
    <t>02Mar06</t>
  </si>
  <si>
    <t>03Mar06</t>
  </si>
  <si>
    <t>06Mar06</t>
  </si>
  <si>
    <t>07Mar06</t>
  </si>
  <si>
    <t>08Mar06</t>
  </si>
  <si>
    <t>09Mar06</t>
  </si>
  <si>
    <t>10Mar06</t>
  </si>
  <si>
    <t>13Mar06</t>
  </si>
  <si>
    <t>14Mar06</t>
  </si>
  <si>
    <t>15Mar06</t>
  </si>
  <si>
    <t>16Mar06</t>
  </si>
  <si>
    <t>17Mar06</t>
  </si>
  <si>
    <t>20Mar06</t>
  </si>
  <si>
    <t>21Mar06</t>
  </si>
  <si>
    <t>22Mar06</t>
  </si>
  <si>
    <t>23Mar06</t>
  </si>
  <si>
    <t>24Mar06</t>
  </si>
  <si>
    <t>27Mar06</t>
  </si>
  <si>
    <t>28Mar06</t>
  </si>
  <si>
    <t>29Mar06</t>
  </si>
  <si>
    <t>30Mar06</t>
  </si>
  <si>
    <t>31Mar06</t>
  </si>
  <si>
    <t>03Abr06</t>
  </si>
  <si>
    <t>04Abr06</t>
  </si>
  <si>
    <t>05Abr06</t>
  </si>
  <si>
    <t>06Abr06</t>
  </si>
  <si>
    <t>07Abr06</t>
  </si>
  <si>
    <t>10Abr06</t>
  </si>
  <si>
    <t>11Abr06</t>
  </si>
  <si>
    <t>12Abr06</t>
  </si>
  <si>
    <t>13Abr06</t>
  </si>
  <si>
    <t>14Abr06</t>
  </si>
  <si>
    <t>17Abr06</t>
  </si>
  <si>
    <t>18Abr06</t>
  </si>
  <si>
    <t>19Abr06</t>
  </si>
  <si>
    <t>20Abr06</t>
  </si>
  <si>
    <t>21Abr06</t>
  </si>
  <si>
    <t>24Abr06</t>
  </si>
  <si>
    <t>25Abr06</t>
  </si>
  <si>
    <t>26Abr06</t>
  </si>
  <si>
    <t>27Abr06</t>
  </si>
  <si>
    <t>28Abr06</t>
  </si>
  <si>
    <t>01May06</t>
  </si>
  <si>
    <t>02May06</t>
  </si>
  <si>
    <t>03May06</t>
  </si>
  <si>
    <t>04May06</t>
  </si>
  <si>
    <t>05May06</t>
  </si>
  <si>
    <t>08May06</t>
  </si>
  <si>
    <t>09May06</t>
  </si>
  <si>
    <t>10May06</t>
  </si>
  <si>
    <t>11May06</t>
  </si>
  <si>
    <t>12May06</t>
  </si>
  <si>
    <t>15May06</t>
  </si>
  <si>
    <t>16May06</t>
  </si>
  <si>
    <t>17May06</t>
  </si>
  <si>
    <t>18May06</t>
  </si>
  <si>
    <t>19May06</t>
  </si>
  <si>
    <t>22May06</t>
  </si>
  <si>
    <t>23May06</t>
  </si>
  <si>
    <t>24May06</t>
  </si>
  <si>
    <t>25May06</t>
  </si>
  <si>
    <t>26May06</t>
  </si>
  <si>
    <t>29May06</t>
  </si>
  <si>
    <t>30May06</t>
  </si>
  <si>
    <t>31May06</t>
  </si>
  <si>
    <t>01Jun06</t>
  </si>
  <si>
    <t>02Jun06</t>
  </si>
  <si>
    <t>05Jun06</t>
  </si>
  <si>
    <t>06Jun06</t>
  </si>
  <si>
    <t>07Jun06</t>
  </si>
  <si>
    <t>08Jun06</t>
  </si>
  <si>
    <t>09Jun06</t>
  </si>
  <si>
    <t>12Jun06</t>
  </si>
  <si>
    <t>13Jun06</t>
  </si>
  <si>
    <t>14Jun06</t>
  </si>
  <si>
    <t>15Jun06</t>
  </si>
  <si>
    <t>16Jun06</t>
  </si>
  <si>
    <t>19Jun06</t>
  </si>
  <si>
    <t>20Jun06</t>
  </si>
  <si>
    <t>21Jun06</t>
  </si>
  <si>
    <t>22Jun06</t>
  </si>
  <si>
    <t>23Jun06</t>
  </si>
  <si>
    <t>26Jun06</t>
  </si>
  <si>
    <t>27Jun06</t>
  </si>
  <si>
    <t>28Jun06</t>
  </si>
  <si>
    <t>29Jun06</t>
  </si>
  <si>
    <t>30Jun06</t>
  </si>
  <si>
    <t>03Jul06</t>
  </si>
  <si>
    <t>04Jul06</t>
  </si>
  <si>
    <t>05Jul06</t>
  </si>
  <si>
    <t>06Jul06</t>
  </si>
  <si>
    <t>07Jul06</t>
  </si>
  <si>
    <t>10Jul06</t>
  </si>
  <si>
    <t>11Jul06</t>
  </si>
  <si>
    <t>12Jul06</t>
  </si>
  <si>
    <t>13Jul06</t>
  </si>
  <si>
    <t>14Jul06</t>
  </si>
  <si>
    <t>17Jul06</t>
  </si>
  <si>
    <t>18Jul06</t>
  </si>
  <si>
    <t>19Jul06</t>
  </si>
  <si>
    <t>20Jul06</t>
  </si>
  <si>
    <t>21Jul06</t>
  </si>
  <si>
    <t>24Jul06</t>
  </si>
  <si>
    <t>25Jul06</t>
  </si>
  <si>
    <t>26Jul06</t>
  </si>
  <si>
    <t>27Jul06</t>
  </si>
  <si>
    <t>28Jul06</t>
  </si>
  <si>
    <t>31Jul06</t>
  </si>
  <si>
    <t>01Ago06</t>
  </si>
  <si>
    <t>02Ago06</t>
  </si>
  <si>
    <t>03Ago06</t>
  </si>
  <si>
    <t>04Ago06</t>
  </si>
  <si>
    <t>07Ago06</t>
  </si>
  <si>
    <t>08Ago06</t>
  </si>
  <si>
    <t>09Ago06</t>
  </si>
  <si>
    <t>10Ago06</t>
  </si>
  <si>
    <t>11Ago06</t>
  </si>
  <si>
    <t>14Ago06</t>
  </si>
  <si>
    <t>15Ago06</t>
  </si>
  <si>
    <t>16Ago06</t>
  </si>
  <si>
    <t>17Ago06</t>
  </si>
  <si>
    <t>18Ago06</t>
  </si>
  <si>
    <t>21Ago06</t>
  </si>
  <si>
    <t>22Ago06</t>
  </si>
  <si>
    <t>23Ago06</t>
  </si>
  <si>
    <t>24Ago06</t>
  </si>
  <si>
    <t>25Ago06</t>
  </si>
  <si>
    <t>28Ago06</t>
  </si>
  <si>
    <t>29Ago06</t>
  </si>
  <si>
    <t>30Ago06</t>
  </si>
  <si>
    <t>31Ago06</t>
  </si>
  <si>
    <t>01Set06</t>
  </si>
  <si>
    <t>04Set06</t>
  </si>
  <si>
    <t>05Set06</t>
  </si>
  <si>
    <t>06Set06</t>
  </si>
  <si>
    <t>07Set06</t>
  </si>
  <si>
    <t>08Set06</t>
  </si>
  <si>
    <t>11Set06</t>
  </si>
  <si>
    <t>12Set06</t>
  </si>
  <si>
    <t>13Set06</t>
  </si>
  <si>
    <t>14Set06</t>
  </si>
  <si>
    <t>15Set06</t>
  </si>
  <si>
    <t>18Set06</t>
  </si>
  <si>
    <t>19Set06</t>
  </si>
  <si>
    <t>20Set06</t>
  </si>
  <si>
    <t>21Set06</t>
  </si>
  <si>
    <t>22Set06</t>
  </si>
  <si>
    <t>25Set06</t>
  </si>
  <si>
    <t>26Set06</t>
  </si>
  <si>
    <t>27Set06</t>
  </si>
  <si>
    <t>28Set06</t>
  </si>
  <si>
    <t>29Set06</t>
  </si>
  <si>
    <t>02Oct06</t>
  </si>
  <si>
    <t>03Oct06</t>
  </si>
  <si>
    <t>04Oct06</t>
  </si>
  <si>
    <t>05Oct06</t>
  </si>
  <si>
    <t>06Oct06</t>
  </si>
  <si>
    <t>09Oct06</t>
  </si>
  <si>
    <t>10Oct06</t>
  </si>
  <si>
    <t>11Oct06</t>
  </si>
  <si>
    <t>12Oct06</t>
  </si>
  <si>
    <t>13Oct06</t>
  </si>
  <si>
    <t>16Oct06</t>
  </si>
  <si>
    <t>17Oct06</t>
  </si>
  <si>
    <t>18Oct06</t>
  </si>
  <si>
    <t>19Oct06</t>
  </si>
  <si>
    <t>20Oct06</t>
  </si>
  <si>
    <t>23Oct06</t>
  </si>
  <si>
    <t>24Oct06</t>
  </si>
  <si>
    <t>25Oct06</t>
  </si>
  <si>
    <t>26Oct06</t>
  </si>
  <si>
    <t>27Oct06</t>
  </si>
  <si>
    <t>30Oct06</t>
  </si>
  <si>
    <t>31Oct06</t>
  </si>
  <si>
    <t>01Nov06</t>
  </si>
  <si>
    <t>02Nov06</t>
  </si>
  <si>
    <t>03Nov06</t>
  </si>
  <si>
    <t>06Nov06</t>
  </si>
  <si>
    <t>07Nov06</t>
  </si>
  <si>
    <t>08Nov06</t>
  </si>
  <si>
    <t>09Nov06</t>
  </si>
  <si>
    <t>10Nov06</t>
  </si>
  <si>
    <t>13Nov06</t>
  </si>
  <si>
    <t>14Nov06</t>
  </si>
  <si>
    <t>15Nov06</t>
  </si>
  <si>
    <t>16Nov06</t>
  </si>
  <si>
    <t>17Nov06</t>
  </si>
  <si>
    <t>20Nov06</t>
  </si>
  <si>
    <t>21Nov06</t>
  </si>
  <si>
    <t>22Nov06</t>
  </si>
  <si>
    <t>23Nov06</t>
  </si>
  <si>
    <t>24Nov06</t>
  </si>
  <si>
    <t>27Nov06</t>
  </si>
  <si>
    <t>28Nov06</t>
  </si>
  <si>
    <t>29Nov06</t>
  </si>
  <si>
    <t>30Nov06</t>
  </si>
  <si>
    <t>01Dic06</t>
  </si>
  <si>
    <t>04Dic06</t>
  </si>
  <si>
    <t>05Dic06</t>
  </si>
  <si>
    <t>06Dic06</t>
  </si>
  <si>
    <t>07Dic06</t>
  </si>
  <si>
    <t>08Dic06</t>
  </si>
  <si>
    <t>11Dic06</t>
  </si>
  <si>
    <t>12Dic06</t>
  </si>
  <si>
    <t>13Dic06</t>
  </si>
  <si>
    <t>14Dic06</t>
  </si>
  <si>
    <t>15Dic06</t>
  </si>
  <si>
    <t>18Dic06</t>
  </si>
  <si>
    <t>19Dic06</t>
  </si>
  <si>
    <t>20Dic06</t>
  </si>
  <si>
    <t>21Dic06</t>
  </si>
  <si>
    <t>22Dic06</t>
  </si>
  <si>
    <t>25Dic06</t>
  </si>
  <si>
    <t>26Dic06</t>
  </si>
  <si>
    <t>27Dic06</t>
  </si>
  <si>
    <t>28Dic06</t>
  </si>
  <si>
    <t>29Dic06</t>
  </si>
  <si>
    <t>01Ene07</t>
  </si>
  <si>
    <t>02Ene07</t>
  </si>
  <si>
    <t>03Ene07</t>
  </si>
  <si>
    <t>04Ene07</t>
  </si>
  <si>
    <t>05Ene07</t>
  </si>
  <si>
    <t>08Ene07</t>
  </si>
  <si>
    <t>09Ene07</t>
  </si>
  <si>
    <t>10Ene07</t>
  </si>
  <si>
    <t>11Ene07</t>
  </si>
  <si>
    <t>12Ene07</t>
  </si>
  <si>
    <t>15Ene07</t>
  </si>
  <si>
    <t>16Ene07</t>
  </si>
  <si>
    <t>17Ene07</t>
  </si>
  <si>
    <t>18Ene07</t>
  </si>
  <si>
    <t>19Ene07</t>
  </si>
  <si>
    <t>22Ene07</t>
  </si>
  <si>
    <t>23Ene07</t>
  </si>
  <si>
    <t>24Ene07</t>
  </si>
  <si>
    <t>25Ene07</t>
  </si>
  <si>
    <t>26Ene07</t>
  </si>
  <si>
    <t>29Ene07</t>
  </si>
  <si>
    <t>30Ene07</t>
  </si>
  <si>
    <t>31Ene07</t>
  </si>
  <si>
    <t>01Feb07</t>
  </si>
  <si>
    <t>02Feb07</t>
  </si>
  <si>
    <t>05Feb07</t>
  </si>
  <si>
    <t>06Feb07</t>
  </si>
  <si>
    <t>07Feb07</t>
  </si>
  <si>
    <t>08Feb07</t>
  </si>
  <si>
    <t>09Feb07</t>
  </si>
  <si>
    <t>12Feb07</t>
  </si>
  <si>
    <t>13Feb07</t>
  </si>
  <si>
    <t>14Feb07</t>
  </si>
  <si>
    <t>15Feb07</t>
  </si>
  <si>
    <t>16Feb07</t>
  </si>
  <si>
    <t>19Feb07</t>
  </si>
  <si>
    <t>20Feb07</t>
  </si>
  <si>
    <t>21Feb07</t>
  </si>
  <si>
    <t>22Feb07</t>
  </si>
  <si>
    <t>23Feb07</t>
  </si>
  <si>
    <t>26Feb07</t>
  </si>
  <si>
    <t>27Feb07</t>
  </si>
  <si>
    <t>28Feb07</t>
  </si>
  <si>
    <t>01Mar07</t>
  </si>
  <si>
    <t>02Mar07</t>
  </si>
  <si>
    <t>05Mar07</t>
  </si>
  <si>
    <t>06Mar07</t>
  </si>
  <si>
    <t>07Mar07</t>
  </si>
  <si>
    <t>08Mar07</t>
  </si>
  <si>
    <t>09Mar07</t>
  </si>
  <si>
    <t>12Mar07</t>
  </si>
  <si>
    <t>13Mar07</t>
  </si>
  <si>
    <t>14Mar07</t>
  </si>
  <si>
    <t>15Mar07</t>
  </si>
  <si>
    <t>16Mar07</t>
  </si>
  <si>
    <t>19Mar07</t>
  </si>
  <si>
    <t>20Mar07</t>
  </si>
  <si>
    <t>21Mar07</t>
  </si>
  <si>
    <t>22Mar07</t>
  </si>
  <si>
    <t>23Mar07</t>
  </si>
  <si>
    <t>26Mar07</t>
  </si>
  <si>
    <t>27Mar07</t>
  </si>
  <si>
    <t>28Mar07</t>
  </si>
  <si>
    <t>29Mar07</t>
  </si>
  <si>
    <t>30Mar07</t>
  </si>
  <si>
    <t>02Abr07</t>
  </si>
  <si>
    <t>03Abr07</t>
  </si>
  <si>
    <t>04Abr07</t>
  </si>
  <si>
    <t>05Abr07</t>
  </si>
  <si>
    <t>06Abr07</t>
  </si>
  <si>
    <t>09Abr07</t>
  </si>
  <si>
    <t>10Abr07</t>
  </si>
  <si>
    <t>11Abr07</t>
  </si>
  <si>
    <t>12Abr07</t>
  </si>
  <si>
    <t>13Abr07</t>
  </si>
  <si>
    <t>16Abr07</t>
  </si>
  <si>
    <t>17Abr07</t>
  </si>
  <si>
    <t>18Abr07</t>
  </si>
  <si>
    <t>19Abr07</t>
  </si>
  <si>
    <t>20Abr07</t>
  </si>
  <si>
    <t>23Abr07</t>
  </si>
  <si>
    <t>24Abr07</t>
  </si>
  <si>
    <t>25Abr07</t>
  </si>
  <si>
    <t>26Abr07</t>
  </si>
  <si>
    <t>27Abr07</t>
  </si>
  <si>
    <t>30Abr07</t>
  </si>
  <si>
    <t>01May07</t>
  </si>
  <si>
    <t>02May07</t>
  </si>
  <si>
    <t>03May07</t>
  </si>
  <si>
    <t>04May07</t>
  </si>
  <si>
    <t>07May07</t>
  </si>
  <si>
    <t>08May07</t>
  </si>
  <si>
    <t>09May07</t>
  </si>
  <si>
    <t>10May07</t>
  </si>
  <si>
    <t>11May07</t>
  </si>
  <si>
    <t>14May07</t>
  </si>
  <si>
    <t>15May07</t>
  </si>
  <si>
    <t>16May07</t>
  </si>
  <si>
    <t>17May07</t>
  </si>
  <si>
    <t>18May07</t>
  </si>
  <si>
    <t>21May07</t>
  </si>
  <si>
    <t>22May07</t>
  </si>
  <si>
    <t>23May07</t>
  </si>
  <si>
    <t>24May07</t>
  </si>
  <si>
    <t>25May07</t>
  </si>
  <si>
    <t>28May07</t>
  </si>
  <si>
    <t>29May07</t>
  </si>
  <si>
    <t>30May07</t>
  </si>
  <si>
    <t>31May07</t>
  </si>
  <si>
    <t>01Jun07</t>
  </si>
  <si>
    <t>04Jun07</t>
  </si>
  <si>
    <t>05Jun07</t>
  </si>
  <si>
    <t>06Jun07</t>
  </si>
  <si>
    <t>07Jun07</t>
  </si>
  <si>
    <t>08Jun07</t>
  </si>
  <si>
    <t>11Jun07</t>
  </si>
  <si>
    <t>12Jun07</t>
  </si>
  <si>
    <t>13Jun07</t>
  </si>
  <si>
    <t>14Jun07</t>
  </si>
  <si>
    <t>15Jun07</t>
  </si>
  <si>
    <t>18Jun07</t>
  </si>
  <si>
    <t>19Jun07</t>
  </si>
  <si>
    <t>20Jun07</t>
  </si>
  <si>
    <t>21Jun07</t>
  </si>
  <si>
    <t>22Jun07</t>
  </si>
  <si>
    <t>25Jun07</t>
  </si>
  <si>
    <t>26Jun07</t>
  </si>
  <si>
    <t>27Jun07</t>
  </si>
  <si>
    <t>28Jun07</t>
  </si>
  <si>
    <t>29Jun07</t>
  </si>
  <si>
    <t>02Jul07</t>
  </si>
  <si>
    <t>03Jul07</t>
  </si>
  <si>
    <t>04Jul07</t>
  </si>
  <si>
    <t>05Jul07</t>
  </si>
  <si>
    <t>06Jul07</t>
  </si>
  <si>
    <t>09Jul07</t>
  </si>
  <si>
    <t>10Jul07</t>
  </si>
  <si>
    <t>11Jul07</t>
  </si>
  <si>
    <t>12Jul07</t>
  </si>
  <si>
    <t>13Jul07</t>
  </si>
  <si>
    <t>16Jul07</t>
  </si>
  <si>
    <t>17Jul07</t>
  </si>
  <si>
    <t>18Jul07</t>
  </si>
  <si>
    <t>19Jul07</t>
  </si>
  <si>
    <t>20Jul07</t>
  </si>
  <si>
    <t>23Jul07</t>
  </si>
  <si>
    <t>24Jul07</t>
  </si>
  <si>
    <t>25Jul07</t>
  </si>
  <si>
    <t>26Jul07</t>
  </si>
  <si>
    <t>27Jul07</t>
  </si>
  <si>
    <t>30Jul07</t>
  </si>
  <si>
    <t>31Jul07</t>
  </si>
  <si>
    <t>01Ago07</t>
  </si>
  <si>
    <t>02Ago07</t>
  </si>
  <si>
    <t>03Ago07</t>
  </si>
  <si>
    <t>06Ago07</t>
  </si>
  <si>
    <t>07Ago07</t>
  </si>
  <si>
    <t>08Ago07</t>
  </si>
  <si>
    <t>09Ago07</t>
  </si>
  <si>
    <t>10Ago07</t>
  </si>
  <si>
    <t>13Ago07</t>
  </si>
  <si>
    <t>14Ago07</t>
  </si>
  <si>
    <t>15Ago07</t>
  </si>
  <si>
    <t>16Ago07</t>
  </si>
  <si>
    <t>17Ago07</t>
  </si>
  <si>
    <t>20Ago07</t>
  </si>
  <si>
    <t>21Ago07</t>
  </si>
  <si>
    <t>22Ago07</t>
  </si>
  <si>
    <t>23Ago07</t>
  </si>
  <si>
    <t>24Ago07</t>
  </si>
  <si>
    <t>27Ago07</t>
  </si>
  <si>
    <t>28Ago07</t>
  </si>
  <si>
    <t>29Ago07</t>
  </si>
  <si>
    <t>30Ago07</t>
  </si>
  <si>
    <t>31Ago07</t>
  </si>
  <si>
    <t>03Set07</t>
  </si>
  <si>
    <t>04Set07</t>
  </si>
  <si>
    <t>05Set07</t>
  </si>
  <si>
    <t>06Set07</t>
  </si>
  <si>
    <t>07Set07</t>
  </si>
  <si>
    <t>10Set07</t>
  </si>
  <si>
    <t>11Set07</t>
  </si>
  <si>
    <t>12Set07</t>
  </si>
  <si>
    <t>13Set07</t>
  </si>
  <si>
    <t>14Set07</t>
  </si>
  <si>
    <t>17Set07</t>
  </si>
  <si>
    <t>18Set07</t>
  </si>
  <si>
    <t>19Set07</t>
  </si>
  <si>
    <t>20Set07</t>
  </si>
  <si>
    <t>21Set07</t>
  </si>
  <si>
    <t>24Set07</t>
  </si>
  <si>
    <t>25Set07</t>
  </si>
  <si>
    <t>26Set07</t>
  </si>
  <si>
    <t>27Set07</t>
  </si>
  <si>
    <t>28Set07</t>
  </si>
  <si>
    <t>01Oct07</t>
  </si>
  <si>
    <t>02Oct07</t>
  </si>
  <si>
    <t>03Oct07</t>
  </si>
  <si>
    <t>04Oct07</t>
  </si>
  <si>
    <t>05Oct07</t>
  </si>
  <si>
    <t>08Oct07</t>
  </si>
  <si>
    <t>09Oct07</t>
  </si>
  <si>
    <t>10Oct07</t>
  </si>
  <si>
    <t>11Oct07</t>
  </si>
  <si>
    <t>12Oct07</t>
  </si>
  <si>
    <t>15Oct07</t>
  </si>
  <si>
    <t>16Oct07</t>
  </si>
  <si>
    <t>17Oct07</t>
  </si>
  <si>
    <t>18Oct07</t>
  </si>
  <si>
    <t>19Oct07</t>
  </si>
  <si>
    <t>22Oct07</t>
  </si>
  <si>
    <t>23Oct07</t>
  </si>
  <si>
    <t>24Oct07</t>
  </si>
  <si>
    <t>25Oct07</t>
  </si>
  <si>
    <t>26Oct07</t>
  </si>
  <si>
    <t>29Oct07</t>
  </si>
  <si>
    <t>30Oct07</t>
  </si>
  <si>
    <t>31Oct07</t>
  </si>
  <si>
    <t>01Nov07</t>
  </si>
  <si>
    <t>02Nov07</t>
  </si>
  <si>
    <t>05Nov07</t>
  </si>
  <si>
    <t>06Nov07</t>
  </si>
  <si>
    <t>07Nov07</t>
  </si>
  <si>
    <t>08Nov07</t>
  </si>
  <si>
    <t>09Nov07</t>
  </si>
  <si>
    <t>12Nov07</t>
  </si>
  <si>
    <t>13Nov07</t>
  </si>
  <si>
    <t>14Nov07</t>
  </si>
  <si>
    <t>15Nov07</t>
  </si>
  <si>
    <t>16Nov07</t>
  </si>
  <si>
    <t>19Nov07</t>
  </si>
  <si>
    <t>20Nov07</t>
  </si>
  <si>
    <t>21Nov07</t>
  </si>
  <si>
    <t>22Nov07</t>
  </si>
  <si>
    <t>23Nov07</t>
  </si>
  <si>
    <t>26Nov07</t>
  </si>
  <si>
    <t>27Nov07</t>
  </si>
  <si>
    <t>28Nov07</t>
  </si>
  <si>
    <t>29Nov07</t>
  </si>
  <si>
    <t>30Nov07</t>
  </si>
  <si>
    <t>03Dic07</t>
  </si>
  <si>
    <t>04Dic07</t>
  </si>
  <si>
    <t>05Dic07</t>
  </si>
  <si>
    <t>06Dic07</t>
  </si>
  <si>
    <t>07Dic07</t>
  </si>
  <si>
    <t>10Dic07</t>
  </si>
  <si>
    <t>11Dic07</t>
  </si>
  <si>
    <t>12Dic07</t>
  </si>
  <si>
    <t>13Dic07</t>
  </si>
  <si>
    <t>14Dic07</t>
  </si>
  <si>
    <t>17Dic07</t>
  </si>
  <si>
    <t>18Dic07</t>
  </si>
  <si>
    <t>19Dic07</t>
  </si>
  <si>
    <t>20Dic07</t>
  </si>
  <si>
    <t>21Dic07</t>
  </si>
  <si>
    <t>24Dic07</t>
  </si>
  <si>
    <t>25Dic07</t>
  </si>
  <si>
    <t>26Dic07</t>
  </si>
  <si>
    <t>27Dic07</t>
  </si>
  <si>
    <t>28Dic07</t>
  </si>
  <si>
    <t>31Dic07</t>
  </si>
  <si>
    <t>01Ene08</t>
  </si>
  <si>
    <t>02Ene08</t>
  </si>
  <si>
    <t>03Ene08</t>
  </si>
  <si>
    <t>04Ene08</t>
  </si>
  <si>
    <t>07Ene08</t>
  </si>
  <si>
    <t>08Ene08</t>
  </si>
  <si>
    <t>09Ene08</t>
  </si>
  <si>
    <t>10Ene08</t>
  </si>
  <si>
    <t>11Ene08</t>
  </si>
  <si>
    <t>14Ene08</t>
  </si>
  <si>
    <t>15Ene08</t>
  </si>
  <si>
    <t>16Ene08</t>
  </si>
  <si>
    <t>17Ene08</t>
  </si>
  <si>
    <t>18Ene08</t>
  </si>
  <si>
    <t>21Ene08</t>
  </si>
  <si>
    <t>22Ene08</t>
  </si>
  <si>
    <t>23Ene08</t>
  </si>
  <si>
    <t>24Ene08</t>
  </si>
  <si>
    <t>25Ene08</t>
  </si>
  <si>
    <t>28Ene08</t>
  </si>
  <si>
    <t>29Ene08</t>
  </si>
  <si>
    <t>30Ene08</t>
  </si>
  <si>
    <t>31Ene08</t>
  </si>
  <si>
    <t>01Feb08</t>
  </si>
  <si>
    <t>04Feb08</t>
  </si>
  <si>
    <t>05Feb08</t>
  </si>
  <si>
    <t>06Feb08</t>
  </si>
  <si>
    <t>07Feb08</t>
  </si>
  <si>
    <t>08Feb08</t>
  </si>
  <si>
    <t>11Feb08</t>
  </si>
  <si>
    <t>12Feb08</t>
  </si>
  <si>
    <t>13Feb08</t>
  </si>
  <si>
    <t>14Feb08</t>
  </si>
  <si>
    <t>15Feb08</t>
  </si>
  <si>
    <t>18Feb08</t>
  </si>
  <si>
    <t>19Feb08</t>
  </si>
  <si>
    <t>20Feb08</t>
  </si>
  <si>
    <t>21Feb08</t>
  </si>
  <si>
    <t>22Feb08</t>
  </si>
  <si>
    <t>25Feb08</t>
  </si>
  <si>
    <t>26Feb08</t>
  </si>
  <si>
    <t>27Feb08</t>
  </si>
  <si>
    <t>28Feb08</t>
  </si>
  <si>
    <t>29Feb08</t>
  </si>
  <si>
    <t>03Mar08</t>
  </si>
  <si>
    <t>04Mar08</t>
  </si>
  <si>
    <t>05Mar08</t>
  </si>
  <si>
    <t>06Mar08</t>
  </si>
  <si>
    <t>07Mar08</t>
  </si>
  <si>
    <t>10Mar08</t>
  </si>
  <si>
    <t>11Mar08</t>
  </si>
  <si>
    <t>12Mar08</t>
  </si>
  <si>
    <t>13Mar08</t>
  </si>
  <si>
    <t>14Mar08</t>
  </si>
  <si>
    <t>17Mar08</t>
  </si>
  <si>
    <t>18Mar08</t>
  </si>
  <si>
    <t>19Mar08</t>
  </si>
  <si>
    <t>20Mar08</t>
  </si>
  <si>
    <t>21Mar08</t>
  </si>
  <si>
    <t>24Mar08</t>
  </si>
  <si>
    <t>25Mar08</t>
  </si>
  <si>
    <t>26Mar08</t>
  </si>
  <si>
    <t>27Mar08</t>
  </si>
  <si>
    <t>28Mar08</t>
  </si>
  <si>
    <t>31Mar08</t>
  </si>
  <si>
    <t>01Abr08</t>
  </si>
  <si>
    <t>02Abr08</t>
  </si>
  <si>
    <t>03Abr08</t>
  </si>
  <si>
    <t>04Abr08</t>
  </si>
  <si>
    <t>07Abr08</t>
  </si>
  <si>
    <t>08Abr08</t>
  </si>
  <si>
    <t>09Abr08</t>
  </si>
  <si>
    <t>10Abr08</t>
  </si>
  <si>
    <t>11Abr08</t>
  </si>
  <si>
    <t>14Abr08</t>
  </si>
  <si>
    <t>15Abr08</t>
  </si>
  <si>
    <t>16Abr08</t>
  </si>
  <si>
    <t>17Abr08</t>
  </si>
  <si>
    <t>18Abr08</t>
  </si>
  <si>
    <t>21Abr08</t>
  </si>
  <si>
    <t>22Abr08</t>
  </si>
  <si>
    <t>23Abr08</t>
  </si>
  <si>
    <t>24Abr08</t>
  </si>
  <si>
    <t>25Abr08</t>
  </si>
  <si>
    <t>28Abr08</t>
  </si>
  <si>
    <t>29Abr08</t>
  </si>
  <si>
    <t>30Abr08</t>
  </si>
  <si>
    <t>01May08</t>
  </si>
  <si>
    <t>02May08</t>
  </si>
  <si>
    <t>05May08</t>
  </si>
  <si>
    <t>06May08</t>
  </si>
  <si>
    <t>07May08</t>
  </si>
  <si>
    <t>08May08</t>
  </si>
  <si>
    <t>09May08</t>
  </si>
  <si>
    <t>12May08</t>
  </si>
  <si>
    <t>13May08</t>
  </si>
  <si>
    <t>14May08</t>
  </si>
  <si>
    <t>15May08</t>
  </si>
  <si>
    <t>16May08</t>
  </si>
  <si>
    <t>19May08</t>
  </si>
  <si>
    <t>20May08</t>
  </si>
  <si>
    <t>21May08</t>
  </si>
  <si>
    <t>22May08</t>
  </si>
  <si>
    <t>23May08</t>
  </si>
  <si>
    <t>26May08</t>
  </si>
  <si>
    <t>27May08</t>
  </si>
  <si>
    <t>28May08</t>
  </si>
  <si>
    <t>29May08</t>
  </si>
  <si>
    <t>30May08</t>
  </si>
  <si>
    <t>02Jun08</t>
  </si>
  <si>
    <t>03Jun08</t>
  </si>
  <si>
    <t>04Jun08</t>
  </si>
  <si>
    <t>05Jun08</t>
  </si>
  <si>
    <t>06Jun08</t>
  </si>
  <si>
    <t>09Jun08</t>
  </si>
  <si>
    <t>10Jun08</t>
  </si>
  <si>
    <t>11Jun08</t>
  </si>
  <si>
    <t>12Jun08</t>
  </si>
  <si>
    <t>13Jun08</t>
  </si>
  <si>
    <t>16Jun08</t>
  </si>
  <si>
    <t>17Jun08</t>
  </si>
  <si>
    <t>18Jun08</t>
  </si>
  <si>
    <t>19Jun08</t>
  </si>
  <si>
    <t>20Jun08</t>
  </si>
  <si>
    <t>23Jun08</t>
  </si>
  <si>
    <t>24Jun08</t>
  </si>
  <si>
    <t>25Jun08</t>
  </si>
  <si>
    <t>26Jun08</t>
  </si>
  <si>
    <t>27Jun08</t>
  </si>
  <si>
    <t>30Jun08</t>
  </si>
  <si>
    <t>01Jul08</t>
  </si>
  <si>
    <t>02Jul08</t>
  </si>
  <si>
    <t>03Jul08</t>
  </si>
  <si>
    <t>04Jul08</t>
  </si>
  <si>
    <t>07Jul08</t>
  </si>
  <si>
    <t>08Jul08</t>
  </si>
  <si>
    <t>09Jul08</t>
  </si>
  <si>
    <t>10Jul08</t>
  </si>
  <si>
    <t>11Jul08</t>
  </si>
  <si>
    <t>14Jul08</t>
  </si>
  <si>
    <t>15Jul08</t>
  </si>
  <si>
    <t>16Jul08</t>
  </si>
  <si>
    <t>17Jul08</t>
  </si>
  <si>
    <t>18Jul08</t>
  </si>
  <si>
    <t>21Jul08</t>
  </si>
  <si>
    <t>22Jul08</t>
  </si>
  <si>
    <t>23Jul08</t>
  </si>
  <si>
    <t>24Jul08</t>
  </si>
  <si>
    <t>25Jul08</t>
  </si>
  <si>
    <t>28Jul08</t>
  </si>
  <si>
    <t>29Jul08</t>
  </si>
  <si>
    <t>30Jul08</t>
  </si>
  <si>
    <t>31Jul08</t>
  </si>
  <si>
    <t>01Ago08</t>
  </si>
  <si>
    <t>04Ago08</t>
  </si>
  <si>
    <t>05Ago08</t>
  </si>
  <si>
    <t>06Ago08</t>
  </si>
  <si>
    <t>07Ago08</t>
  </si>
  <si>
    <t>08Ago08</t>
  </si>
  <si>
    <t>11Ago08</t>
  </si>
  <si>
    <t>12Ago08</t>
  </si>
  <si>
    <t>13Ago08</t>
  </si>
  <si>
    <t>14Ago08</t>
  </si>
  <si>
    <t>15Ago08</t>
  </si>
  <si>
    <t>18Ago08</t>
  </si>
  <si>
    <t>19Ago08</t>
  </si>
  <si>
    <t>20Ago08</t>
  </si>
  <si>
    <t>21Ago08</t>
  </si>
  <si>
    <t>22Ago08</t>
  </si>
  <si>
    <t>25Ago08</t>
  </si>
  <si>
    <t>26Ago08</t>
  </si>
  <si>
    <t>27Ago08</t>
  </si>
  <si>
    <t>28Ago08</t>
  </si>
  <si>
    <t>29Ago08</t>
  </si>
  <si>
    <t>01Set08</t>
  </si>
  <si>
    <t>02Set08</t>
  </si>
  <si>
    <t>03Set08</t>
  </si>
  <si>
    <t>04Set08</t>
  </si>
  <si>
    <t>05Set08</t>
  </si>
  <si>
    <t>08Set08</t>
  </si>
  <si>
    <t>09Set08</t>
  </si>
  <si>
    <t>10Set08</t>
  </si>
  <si>
    <t>11Set08</t>
  </si>
  <si>
    <t>12Set08</t>
  </si>
  <si>
    <t>15Set08</t>
  </si>
  <si>
    <t>16Set08</t>
  </si>
  <si>
    <t>17Set08</t>
  </si>
  <si>
    <t>18Set08</t>
  </si>
  <si>
    <t>19Set08</t>
  </si>
  <si>
    <t>22Set08</t>
  </si>
  <si>
    <t>23Set08</t>
  </si>
  <si>
    <t>24Set08</t>
  </si>
  <si>
    <t>25Set08</t>
  </si>
  <si>
    <t>26Set08</t>
  </si>
  <si>
    <t>29Set08</t>
  </si>
  <si>
    <t>30Set08</t>
  </si>
  <si>
    <t>01Oct08</t>
  </si>
  <si>
    <t>02Oct08</t>
  </si>
  <si>
    <t>03Oct08</t>
  </si>
  <si>
    <t>06Oct08</t>
  </si>
  <si>
    <t>07Oct08</t>
  </si>
  <si>
    <t>08Oct08</t>
  </si>
  <si>
    <t>09Oct08</t>
  </si>
  <si>
    <t>10Oct08</t>
  </si>
  <si>
    <t>13Oct08</t>
  </si>
  <si>
    <t>14Oct08</t>
  </si>
  <si>
    <t>15Oct08</t>
  </si>
  <si>
    <t>16Oct08</t>
  </si>
  <si>
    <t>17Oct08</t>
  </si>
  <si>
    <t>20Oct08</t>
  </si>
  <si>
    <t>21Oct08</t>
  </si>
  <si>
    <t>22Oct08</t>
  </si>
  <si>
    <t>23Oct08</t>
  </si>
  <si>
    <t>24Oct08</t>
  </si>
  <si>
    <t>27Oct08</t>
  </si>
  <si>
    <t>28Oct08</t>
  </si>
  <si>
    <t>29Oct08</t>
  </si>
  <si>
    <t>30Oct08</t>
  </si>
  <si>
    <t>31Oct08</t>
  </si>
  <si>
    <t>03Nov08</t>
  </si>
  <si>
    <t>04Nov08</t>
  </si>
  <si>
    <t>05Nov08</t>
  </si>
  <si>
    <t>06Nov08</t>
  </si>
  <si>
    <t>07Nov08</t>
  </si>
  <si>
    <t>10Nov08</t>
  </si>
  <si>
    <t>11Nov08</t>
  </si>
  <si>
    <t>12Nov08</t>
  </si>
  <si>
    <t>13Nov08</t>
  </si>
  <si>
    <t>14Nov08</t>
  </si>
  <si>
    <t>17Nov08</t>
  </si>
  <si>
    <t>18Nov08</t>
  </si>
  <si>
    <t>19Nov08</t>
  </si>
  <si>
    <t>20Nov08</t>
  </si>
  <si>
    <t>21Nov08</t>
  </si>
  <si>
    <t>24Nov08</t>
  </si>
  <si>
    <t>25Nov08</t>
  </si>
  <si>
    <t>26Nov08</t>
  </si>
  <si>
    <t>27Nov08</t>
  </si>
  <si>
    <t>28Nov08</t>
  </si>
  <si>
    <t>01Dic08</t>
  </si>
  <si>
    <t>02Dic08</t>
  </si>
  <si>
    <t>03Dic08</t>
  </si>
  <si>
    <t>04Dic08</t>
  </si>
  <si>
    <t>05Dic08</t>
  </si>
  <si>
    <t>08Dic08</t>
  </si>
  <si>
    <t>09Dic08</t>
  </si>
  <si>
    <t>10Dic08</t>
  </si>
  <si>
    <t>11Dic08</t>
  </si>
  <si>
    <t>12Dic08</t>
  </si>
  <si>
    <t>15Dic08</t>
  </si>
  <si>
    <t>16Dic08</t>
  </si>
  <si>
    <t>17Dic08</t>
  </si>
  <si>
    <t>18Dic08</t>
  </si>
  <si>
    <t>19Dic08</t>
  </si>
  <si>
    <t>22Dic08</t>
  </si>
  <si>
    <t>23Dic08</t>
  </si>
  <si>
    <t>24Dic08</t>
  </si>
  <si>
    <t>25Dic08</t>
  </si>
  <si>
    <t>26Dic08</t>
  </si>
  <si>
    <t>29Dic08</t>
  </si>
  <si>
    <t>30Dic08</t>
  </si>
  <si>
    <t>31Dic08</t>
  </si>
  <si>
    <t>01Ene09</t>
  </si>
  <si>
    <t>02Ene09</t>
  </si>
  <si>
    <t>05Ene09</t>
  </si>
  <si>
    <t>06Ene09</t>
  </si>
  <si>
    <t>07Ene09</t>
  </si>
  <si>
    <t>08Ene09</t>
  </si>
  <si>
    <t>09Ene09</t>
  </si>
  <si>
    <t>12Ene09</t>
  </si>
  <si>
    <t>13Ene09</t>
  </si>
  <si>
    <t>14Ene09</t>
  </si>
  <si>
    <t>15Ene09</t>
  </si>
  <si>
    <t>16Ene09</t>
  </si>
  <si>
    <t>19Ene09</t>
  </si>
  <si>
    <t>20Ene09</t>
  </si>
  <si>
    <t>21Ene09</t>
  </si>
  <si>
    <t>22Ene09</t>
  </si>
  <si>
    <t>23Ene09</t>
  </si>
  <si>
    <t>26Ene09</t>
  </si>
  <si>
    <t>27Ene09</t>
  </si>
  <si>
    <t>28Ene09</t>
  </si>
  <si>
    <t>29Ene09</t>
  </si>
  <si>
    <t>30Ene09</t>
  </si>
  <si>
    <t>02Feb09</t>
  </si>
  <si>
    <t>03Feb09</t>
  </si>
  <si>
    <t>04Feb09</t>
  </si>
  <si>
    <t>05Feb09</t>
  </si>
  <si>
    <t>06Feb09</t>
  </si>
  <si>
    <t>09Feb09</t>
  </si>
  <si>
    <t>10Feb09</t>
  </si>
  <si>
    <t>11Feb09</t>
  </si>
  <si>
    <t>12Feb09</t>
  </si>
  <si>
    <t>13Feb09</t>
  </si>
  <si>
    <t>16Feb09</t>
  </si>
  <si>
    <t>17Feb09</t>
  </si>
  <si>
    <t>18Feb09</t>
  </si>
  <si>
    <t>19Feb09</t>
  </si>
  <si>
    <t>20Feb09</t>
  </si>
  <si>
    <t>23Feb09</t>
  </si>
  <si>
    <t>24Feb09</t>
  </si>
  <si>
    <t>25Feb09</t>
  </si>
  <si>
    <t>26Feb09</t>
  </si>
  <si>
    <t>27Feb09</t>
  </si>
  <si>
    <t>02Mar09</t>
  </si>
  <si>
    <t>03Mar09</t>
  </si>
  <si>
    <t>04Mar09</t>
  </si>
  <si>
    <t>05Mar09</t>
  </si>
  <si>
    <t>06Mar09</t>
  </si>
  <si>
    <t>09Mar09</t>
  </si>
  <si>
    <t>10Mar09</t>
  </si>
  <si>
    <t>11Mar09</t>
  </si>
  <si>
    <t>12Mar09</t>
  </si>
  <si>
    <t>13Mar09</t>
  </si>
  <si>
    <t>16Mar09</t>
  </si>
  <si>
    <t>17Mar09</t>
  </si>
  <si>
    <t>18Mar09</t>
  </si>
  <si>
    <t>19Mar09</t>
  </si>
  <si>
    <t>20Mar09</t>
  </si>
  <si>
    <t>23Mar09</t>
  </si>
  <si>
    <t>24Mar09</t>
  </si>
  <si>
    <t>25Mar09</t>
  </si>
  <si>
    <t>26Mar09</t>
  </si>
  <si>
    <t>27Mar09</t>
  </si>
  <si>
    <t>30Mar09</t>
  </si>
  <si>
    <t>31Mar09</t>
  </si>
  <si>
    <t>01Abr09</t>
  </si>
  <si>
    <t>02Abr09</t>
  </si>
  <si>
    <t>03Abr09</t>
  </si>
  <si>
    <t>06Abr09</t>
  </si>
  <si>
    <t>07Abr09</t>
  </si>
  <si>
    <t>08Abr09</t>
  </si>
  <si>
    <t>09Abr09</t>
  </si>
  <si>
    <t>10Abr09</t>
  </si>
  <si>
    <t>13Abr09</t>
  </si>
  <si>
    <t>14Abr09</t>
  </si>
  <si>
    <t>15Abr09</t>
  </si>
  <si>
    <t>16Abr09</t>
  </si>
  <si>
    <t>17Abr09</t>
  </si>
  <si>
    <t>20Abr09</t>
  </si>
  <si>
    <t>21Abr09</t>
  </si>
  <si>
    <t>22Abr09</t>
  </si>
  <si>
    <t>23Abr09</t>
  </si>
  <si>
    <t>24Abr09</t>
  </si>
  <si>
    <t>27Abr09</t>
  </si>
  <si>
    <t>28Abr09</t>
  </si>
  <si>
    <t>29Abr09</t>
  </si>
  <si>
    <t>30Abr09</t>
  </si>
  <si>
    <t>01May09</t>
  </si>
  <si>
    <t>04May09</t>
  </si>
  <si>
    <t>05May09</t>
  </si>
  <si>
    <t>06May09</t>
  </si>
  <si>
    <t>07May09</t>
  </si>
  <si>
    <t>08May09</t>
  </si>
  <si>
    <t>11May09</t>
  </si>
  <si>
    <t>12May09</t>
  </si>
  <si>
    <t>13May09</t>
  </si>
  <si>
    <t>14May09</t>
  </si>
  <si>
    <t>15May09</t>
  </si>
  <si>
    <t>18May09</t>
  </si>
  <si>
    <t>19May09</t>
  </si>
  <si>
    <t>20May09</t>
  </si>
  <si>
    <t>21May09</t>
  </si>
  <si>
    <t>22May09</t>
  </si>
  <si>
    <t>25May09</t>
  </si>
  <si>
    <t>26May09</t>
  </si>
  <si>
    <t>27May09</t>
  </si>
  <si>
    <t>28May09</t>
  </si>
  <si>
    <t>29May09</t>
  </si>
  <si>
    <t>01Jun09</t>
  </si>
  <si>
    <t>02Jun09</t>
  </si>
  <si>
    <t>03Jun09</t>
  </si>
  <si>
    <t>04Jun09</t>
  </si>
  <si>
    <t>05Jun09</t>
  </si>
  <si>
    <t>08Jun09</t>
  </si>
  <si>
    <t>09Jun09</t>
  </si>
  <si>
    <t>10Jun09</t>
  </si>
  <si>
    <t>11Jun09</t>
  </si>
  <si>
    <t>12Jun09</t>
  </si>
  <si>
    <t>15Jun09</t>
  </si>
  <si>
    <t>16Jun09</t>
  </si>
  <si>
    <t>17Jun09</t>
  </si>
  <si>
    <t>18Jun09</t>
  </si>
  <si>
    <t>19Jun09</t>
  </si>
  <si>
    <t>22Jun09</t>
  </si>
  <si>
    <t>23Jun09</t>
  </si>
  <si>
    <t>24Jun09</t>
  </si>
  <si>
    <t>25Jun09</t>
  </si>
  <si>
    <t>26Jun09</t>
  </si>
  <si>
    <t>29Jun09</t>
  </si>
  <si>
    <t>30Jun09</t>
  </si>
  <si>
    <t>01Jul09</t>
  </si>
  <si>
    <t>02Jul09</t>
  </si>
  <si>
    <t>03Jul09</t>
  </si>
  <si>
    <t>06Jul09</t>
  </si>
  <si>
    <t>07Jul09</t>
  </si>
  <si>
    <t>08Jul09</t>
  </si>
  <si>
    <t>09Jul09</t>
  </si>
  <si>
    <t>10Jul09</t>
  </si>
  <si>
    <t>13Jul09</t>
  </si>
  <si>
    <t>14Jul09</t>
  </si>
  <si>
    <t>15Jul09</t>
  </si>
  <si>
    <t>16Jul09</t>
  </si>
  <si>
    <t>17Jul09</t>
  </si>
  <si>
    <t>20Jul09</t>
  </si>
  <si>
    <t>21Jul09</t>
  </si>
  <si>
    <t>22Jul09</t>
  </si>
  <si>
    <t>23Jul09</t>
  </si>
  <si>
    <t>24Jul09</t>
  </si>
  <si>
    <t>27Jul09</t>
  </si>
  <si>
    <t>28Jul09</t>
  </si>
  <si>
    <t>29Jul09</t>
  </si>
  <si>
    <t>30Jul09</t>
  </si>
  <si>
    <t>31Jul09</t>
  </si>
  <si>
    <t>03Ago09</t>
  </si>
  <si>
    <t>04Ago09</t>
  </si>
  <si>
    <t>05Ago09</t>
  </si>
  <si>
    <t>06Ago09</t>
  </si>
  <si>
    <t>07Ago09</t>
  </si>
  <si>
    <t>10Ago09</t>
  </si>
  <si>
    <t>11Ago09</t>
  </si>
  <si>
    <t>12Ago09</t>
  </si>
  <si>
    <t>13Ago09</t>
  </si>
  <si>
    <t>14Ago09</t>
  </si>
  <si>
    <t>17Ago09</t>
  </si>
  <si>
    <t>18Ago09</t>
  </si>
  <si>
    <t>19Ago09</t>
  </si>
  <si>
    <t>20Ago09</t>
  </si>
  <si>
    <t>21Ago09</t>
  </si>
  <si>
    <t>24Ago09</t>
  </si>
  <si>
    <t>25Ago09</t>
  </si>
  <si>
    <t>26Ago09</t>
  </si>
  <si>
    <t>27Ago09</t>
  </si>
  <si>
    <t>28Ago09</t>
  </si>
  <si>
    <t>31Ago09</t>
  </si>
  <si>
    <t>01Set09</t>
  </si>
  <si>
    <t>02Set09</t>
  </si>
  <si>
    <t>03Set09</t>
  </si>
  <si>
    <t>04Set09</t>
  </si>
  <si>
    <t>07Set09</t>
  </si>
  <si>
    <t>08Set09</t>
  </si>
  <si>
    <t>09Set09</t>
  </si>
  <si>
    <t>10Set09</t>
  </si>
  <si>
    <t>11Set09</t>
  </si>
  <si>
    <t>14Set09</t>
  </si>
  <si>
    <t>15Set09</t>
  </si>
  <si>
    <t>16Set09</t>
  </si>
  <si>
    <t>17Set09</t>
  </si>
  <si>
    <t>18Set09</t>
  </si>
  <si>
    <t>21Set09</t>
  </si>
  <si>
    <t>22Set09</t>
  </si>
  <si>
    <t>23Set09</t>
  </si>
  <si>
    <t>24Set09</t>
  </si>
  <si>
    <t>25Set09</t>
  </si>
  <si>
    <t>28Set09</t>
  </si>
  <si>
    <t>29Set09</t>
  </si>
  <si>
    <t>30Set09</t>
  </si>
  <si>
    <t>01Oct09</t>
  </si>
  <si>
    <t>02Oct09</t>
  </si>
  <si>
    <t>05Oct09</t>
  </si>
  <si>
    <t>06Oct09</t>
  </si>
  <si>
    <t>07Oct09</t>
  </si>
  <si>
    <t>08Oct09</t>
  </si>
  <si>
    <t>09Oct09</t>
  </si>
  <si>
    <t>12Oct09</t>
  </si>
  <si>
    <t>13Oct09</t>
  </si>
  <si>
    <t>14Oct09</t>
  </si>
  <si>
    <t>15Oct09</t>
  </si>
  <si>
    <t>16Oct09</t>
  </si>
  <si>
    <t>19Oct09</t>
  </si>
  <si>
    <t>20Oct09</t>
  </si>
  <si>
    <t>21Oct09</t>
  </si>
  <si>
    <t>22Oct09</t>
  </si>
  <si>
    <t>23Oct09</t>
  </si>
  <si>
    <t>26Oct09</t>
  </si>
  <si>
    <t>27Oct09</t>
  </si>
  <si>
    <t>28Oct09</t>
  </si>
  <si>
    <t>29Oct09</t>
  </si>
  <si>
    <t>30Oct09</t>
  </si>
  <si>
    <t>02Nov09</t>
  </si>
  <si>
    <t>03Nov09</t>
  </si>
  <si>
    <t>04Nov09</t>
  </si>
  <si>
    <t>05Nov09</t>
  </si>
  <si>
    <t>06Nov09</t>
  </si>
  <si>
    <t>09Nov09</t>
  </si>
  <si>
    <t>10Nov09</t>
  </si>
  <si>
    <t>11Nov09</t>
  </si>
  <si>
    <t>12Nov09</t>
  </si>
  <si>
    <t>13Nov09</t>
  </si>
  <si>
    <t>16Nov09</t>
  </si>
  <si>
    <t>17Nov09</t>
  </si>
  <si>
    <t>18Nov09</t>
  </si>
  <si>
    <t>19Nov09</t>
  </si>
  <si>
    <t>20Nov09</t>
  </si>
  <si>
    <t>23Nov09</t>
  </si>
  <si>
    <t>24Nov09</t>
  </si>
  <si>
    <t>25Nov09</t>
  </si>
  <si>
    <t>26Nov09</t>
  </si>
  <si>
    <t>27Nov09</t>
  </si>
  <si>
    <t>30Nov09</t>
  </si>
  <si>
    <t>01Dic09</t>
  </si>
  <si>
    <t>02Dic09</t>
  </si>
  <si>
    <t>03Dic09</t>
  </si>
  <si>
    <t>04Dic09</t>
  </si>
  <si>
    <t>07Dic09</t>
  </si>
  <si>
    <t>08Dic09</t>
  </si>
  <si>
    <t>09Dic09</t>
  </si>
  <si>
    <t>10Dic09</t>
  </si>
  <si>
    <t>11Dic09</t>
  </si>
  <si>
    <t>14Dic09</t>
  </si>
  <si>
    <t>15Dic09</t>
  </si>
  <si>
    <t>16Dic09</t>
  </si>
  <si>
    <t>17Dic09</t>
  </si>
  <si>
    <t>18Dic09</t>
  </si>
  <si>
    <t>21Dic09</t>
  </si>
  <si>
    <t>22Dic09</t>
  </si>
  <si>
    <t>23Dic09</t>
  </si>
  <si>
    <t>24Dic09</t>
  </si>
  <si>
    <t>25Dic09</t>
  </si>
  <si>
    <t>28Dic09</t>
  </si>
  <si>
    <t>29Dic09</t>
  </si>
  <si>
    <t>30Dic09</t>
  </si>
  <si>
    <t>31Dic09</t>
  </si>
  <si>
    <t>01Ene10</t>
  </si>
  <si>
    <t>04Ene10</t>
  </si>
  <si>
    <t>05Ene10</t>
  </si>
  <si>
    <t>06Ene10</t>
  </si>
  <si>
    <t>07Ene10</t>
  </si>
  <si>
    <t>08Ene10</t>
  </si>
  <si>
    <t>11Ene10</t>
  </si>
  <si>
    <t>12Ene10</t>
  </si>
  <si>
    <t>13Ene10</t>
  </si>
  <si>
    <t>14Ene10</t>
  </si>
  <si>
    <t>15Ene10</t>
  </si>
  <si>
    <t>18Ene10</t>
  </si>
  <si>
    <t>19Ene10</t>
  </si>
  <si>
    <t>20Ene10</t>
  </si>
  <si>
    <t>21Ene10</t>
  </si>
  <si>
    <t>22Ene10</t>
  </si>
  <si>
    <t>25Ene10</t>
  </si>
  <si>
    <t>26Ene10</t>
  </si>
  <si>
    <t>27Ene10</t>
  </si>
  <si>
    <t>28Ene10</t>
  </si>
  <si>
    <t>29Ene10</t>
  </si>
  <si>
    <t>01Feb10</t>
  </si>
  <si>
    <t>02Feb10</t>
  </si>
  <si>
    <t>03Feb10</t>
  </si>
  <si>
    <t>04Feb10</t>
  </si>
  <si>
    <t>05Feb10</t>
  </si>
  <si>
    <t>08Feb10</t>
  </si>
  <si>
    <t>09Feb10</t>
  </si>
  <si>
    <t>10Feb10</t>
  </si>
  <si>
    <t>11Feb10</t>
  </si>
  <si>
    <t>12Feb10</t>
  </si>
  <si>
    <t>15Feb10</t>
  </si>
  <si>
    <t>16Feb10</t>
  </si>
  <si>
    <t>17Feb10</t>
  </si>
  <si>
    <t>18Feb10</t>
  </si>
  <si>
    <t>19Feb10</t>
  </si>
  <si>
    <t>22Feb10</t>
  </si>
  <si>
    <t>23Feb10</t>
  </si>
  <si>
    <t>24Feb10</t>
  </si>
  <si>
    <t>25Feb10</t>
  </si>
  <si>
    <t>26Feb10</t>
  </si>
  <si>
    <t>01Mar10</t>
  </si>
  <si>
    <t>02Mar10</t>
  </si>
  <si>
    <t>03Mar10</t>
  </si>
  <si>
    <t>04Mar10</t>
  </si>
  <si>
    <t>05Mar10</t>
  </si>
  <si>
    <t>08Mar10</t>
  </si>
  <si>
    <t>09Mar10</t>
  </si>
  <si>
    <t>10Mar10</t>
  </si>
  <si>
    <t>11Mar10</t>
  </si>
  <si>
    <t>12Mar10</t>
  </si>
  <si>
    <t>15Mar10</t>
  </si>
  <si>
    <t>16Mar10</t>
  </si>
  <si>
    <t>17Mar10</t>
  </si>
  <si>
    <t>18Mar10</t>
  </si>
  <si>
    <t>19Mar10</t>
  </si>
  <si>
    <t>22Mar10</t>
  </si>
  <si>
    <t>23Mar10</t>
  </si>
  <si>
    <t>24Mar10</t>
  </si>
  <si>
    <t>25Mar10</t>
  </si>
  <si>
    <t>26Mar10</t>
  </si>
  <si>
    <t>29Mar10</t>
  </si>
  <si>
    <t>30Mar10</t>
  </si>
  <si>
    <t>31Mar10</t>
  </si>
  <si>
    <t>01Abr10</t>
  </si>
  <si>
    <t>02Abr10</t>
  </si>
  <si>
    <t>05Abr10</t>
  </si>
  <si>
    <t>06Abr10</t>
  </si>
  <si>
    <t>07Abr10</t>
  </si>
  <si>
    <t>08Abr10</t>
  </si>
  <si>
    <t>09Abr10</t>
  </si>
  <si>
    <t>12Abr10</t>
  </si>
  <si>
    <t>13Abr10</t>
  </si>
  <si>
    <t>14Abr10</t>
  </si>
  <si>
    <t>15Abr10</t>
  </si>
  <si>
    <t>16Abr10</t>
  </si>
  <si>
    <t>19Abr10</t>
  </si>
  <si>
    <t>20Abr10</t>
  </si>
  <si>
    <t>21Abr10</t>
  </si>
  <si>
    <t>22Abr10</t>
  </si>
  <si>
    <t>23Abr10</t>
  </si>
  <si>
    <t>26Abr10</t>
  </si>
  <si>
    <t>27Abr10</t>
  </si>
  <si>
    <t>28Abr10</t>
  </si>
  <si>
    <t>29Abr10</t>
  </si>
  <si>
    <t>30Abr10</t>
  </si>
  <si>
    <t>03May10</t>
  </si>
  <si>
    <t>04May10</t>
  </si>
  <si>
    <t>05May10</t>
  </si>
  <si>
    <t>06May10</t>
  </si>
  <si>
    <t>07May10</t>
  </si>
  <si>
    <t>10May10</t>
  </si>
  <si>
    <t>11May10</t>
  </si>
  <si>
    <t>12May10</t>
  </si>
  <si>
    <t>13May10</t>
  </si>
  <si>
    <t>14May10</t>
  </si>
  <si>
    <t>17May10</t>
  </si>
  <si>
    <t>18May10</t>
  </si>
  <si>
    <t>19May10</t>
  </si>
  <si>
    <t>20May10</t>
  </si>
  <si>
    <t>21May10</t>
  </si>
  <si>
    <t>24May10</t>
  </si>
  <si>
    <t>25May10</t>
  </si>
  <si>
    <t>26May10</t>
  </si>
  <si>
    <t>27May10</t>
  </si>
  <si>
    <t>28May10</t>
  </si>
  <si>
    <t>31May10</t>
  </si>
  <si>
    <t>01Jun10</t>
  </si>
  <si>
    <t>02Jun10</t>
  </si>
  <si>
    <t>03Jun10</t>
  </si>
  <si>
    <t>04Jun10</t>
  </si>
  <si>
    <t>07Jun10</t>
  </si>
  <si>
    <t>08Jun10</t>
  </si>
  <si>
    <t>09Jun10</t>
  </si>
  <si>
    <t>10Jun10</t>
  </si>
  <si>
    <t>11Jun10</t>
  </si>
  <si>
    <t>14Jun10</t>
  </si>
  <si>
    <t>15Jun10</t>
  </si>
  <si>
    <t>16Jun10</t>
  </si>
  <si>
    <t>17Jun10</t>
  </si>
  <si>
    <t>18Jun10</t>
  </si>
  <si>
    <t>21Jun10</t>
  </si>
  <si>
    <t>22Jun10</t>
  </si>
  <si>
    <t>23Jun10</t>
  </si>
  <si>
    <t>24Jun10</t>
  </si>
  <si>
    <t>25Jun10</t>
  </si>
  <si>
    <t>28Jun10</t>
  </si>
  <si>
    <t>29Jun10</t>
  </si>
  <si>
    <t>30Jun10</t>
  </si>
  <si>
    <t>01Jul10</t>
  </si>
  <si>
    <t>02Jul10</t>
  </si>
  <si>
    <t>05Jul10</t>
  </si>
  <si>
    <t>06Jul10</t>
  </si>
  <si>
    <t>07Jul10</t>
  </si>
  <si>
    <t>08Jul10</t>
  </si>
  <si>
    <t>09Jul10</t>
  </si>
  <si>
    <t>12Jul10</t>
  </si>
  <si>
    <t>13Jul10</t>
  </si>
  <si>
    <t>14Jul10</t>
  </si>
  <si>
    <t>15Jul10</t>
  </si>
  <si>
    <t>16Jul10</t>
  </si>
  <si>
    <t>19Jul10</t>
  </si>
  <si>
    <t>20Jul10</t>
  </si>
  <si>
    <t>21Jul10</t>
  </si>
  <si>
    <t>22Jul10</t>
  </si>
  <si>
    <t>23Jul10</t>
  </si>
  <si>
    <t>26Jul10</t>
  </si>
  <si>
    <t>27Jul10</t>
  </si>
  <si>
    <t>28Jul10</t>
  </si>
  <si>
    <t>29Jul10</t>
  </si>
  <si>
    <t>30Jul10</t>
  </si>
  <si>
    <t>02Ago10</t>
  </si>
  <si>
    <t>03Ago10</t>
  </si>
  <si>
    <t>04Ago10</t>
  </si>
  <si>
    <t>05Ago10</t>
  </si>
  <si>
    <t>06Ago10</t>
  </si>
  <si>
    <t>09Ago10</t>
  </si>
  <si>
    <t>10Ago10</t>
  </si>
  <si>
    <t>11Ago10</t>
  </si>
  <si>
    <t>12Ago10</t>
  </si>
  <si>
    <t>13Ago10</t>
  </si>
  <si>
    <t>16Ago10</t>
  </si>
  <si>
    <t>17Ago10</t>
  </si>
  <si>
    <t>18Ago10</t>
  </si>
  <si>
    <t>19Ago10</t>
  </si>
  <si>
    <t>20Ago10</t>
  </si>
  <si>
    <t>23Ago10</t>
  </si>
  <si>
    <t>24Ago10</t>
  </si>
  <si>
    <t>25Ago10</t>
  </si>
  <si>
    <t>26Ago10</t>
  </si>
  <si>
    <t>27Ago10</t>
  </si>
  <si>
    <t>30Ago10</t>
  </si>
  <si>
    <t>31Ago10</t>
  </si>
  <si>
    <t>01Set10</t>
  </si>
  <si>
    <t>02Set10</t>
  </si>
  <si>
    <t>03Set10</t>
  </si>
  <si>
    <t>06Set10</t>
  </si>
  <si>
    <t>07Set10</t>
  </si>
  <si>
    <t>08Set10</t>
  </si>
  <si>
    <t>09Set10</t>
  </si>
  <si>
    <t>10Set10</t>
  </si>
  <si>
    <t>13Set10</t>
  </si>
  <si>
    <t>14Set10</t>
  </si>
  <si>
    <t>15Set10</t>
  </si>
  <si>
    <t>16Set10</t>
  </si>
  <si>
    <t>17Set10</t>
  </si>
  <si>
    <t>20Set10</t>
  </si>
  <si>
    <t>21Set10</t>
  </si>
  <si>
    <t>22Set10</t>
  </si>
  <si>
    <t>23Set10</t>
  </si>
  <si>
    <t>24Set10</t>
  </si>
  <si>
    <t>27Set10</t>
  </si>
  <si>
    <t>28Set10</t>
  </si>
  <si>
    <t>29Set10</t>
  </si>
  <si>
    <t>30Set10</t>
  </si>
  <si>
    <t>01Oct10</t>
  </si>
  <si>
    <t>04Oct10</t>
  </si>
  <si>
    <t>05Oct10</t>
  </si>
  <si>
    <t>06Oct10</t>
  </si>
  <si>
    <t>07Oct10</t>
  </si>
  <si>
    <t>08Oct10</t>
  </si>
  <si>
    <t>11Oct10</t>
  </si>
  <si>
    <t>12Oct10</t>
  </si>
  <si>
    <t>13Oct10</t>
  </si>
  <si>
    <t>14Oct10</t>
  </si>
  <si>
    <t>15Oct10</t>
  </si>
  <si>
    <t>18Oct10</t>
  </si>
  <si>
    <t>19Oct10</t>
  </si>
  <si>
    <t>20Oct10</t>
  </si>
  <si>
    <t>21Oct10</t>
  </si>
  <si>
    <t>22Oct10</t>
  </si>
  <si>
    <t>25Oct10</t>
  </si>
  <si>
    <t>26Oct10</t>
  </si>
  <si>
    <t>27Oct10</t>
  </si>
  <si>
    <t>28Oct10</t>
  </si>
  <si>
    <t>29Oct10</t>
  </si>
  <si>
    <t>01Nov10</t>
  </si>
  <si>
    <t>02Nov10</t>
  </si>
  <si>
    <t>03Nov10</t>
  </si>
  <si>
    <t>04Nov10</t>
  </si>
  <si>
    <t>05Nov10</t>
  </si>
  <si>
    <t>08Nov10</t>
  </si>
  <si>
    <t>09Nov10</t>
  </si>
  <si>
    <t>10Nov10</t>
  </si>
  <si>
    <t>11Nov10</t>
  </si>
  <si>
    <t>12Nov10</t>
  </si>
  <si>
    <t>15Nov10</t>
  </si>
  <si>
    <t>16Nov10</t>
  </si>
  <si>
    <t>17Nov10</t>
  </si>
  <si>
    <t>18Nov10</t>
  </si>
  <si>
    <t>19Nov10</t>
  </si>
  <si>
    <t>22Nov10</t>
  </si>
  <si>
    <t>23Nov10</t>
  </si>
  <si>
    <t>24Nov10</t>
  </si>
  <si>
    <t>25Nov10</t>
  </si>
  <si>
    <t>26Nov10</t>
  </si>
  <si>
    <t>29Nov10</t>
  </si>
  <si>
    <t>30Nov10</t>
  </si>
  <si>
    <t>01Dic10</t>
  </si>
  <si>
    <t>02Dic10</t>
  </si>
  <si>
    <t>03Dic10</t>
  </si>
  <si>
    <t>06Dic10</t>
  </si>
  <si>
    <t>07Dic10</t>
  </si>
  <si>
    <t>08Dic10</t>
  </si>
  <si>
    <t>09Dic10</t>
  </si>
  <si>
    <t>10Dic10</t>
  </si>
  <si>
    <t>13Dic10</t>
  </si>
  <si>
    <t>14Dic10</t>
  </si>
  <si>
    <t>15Dic10</t>
  </si>
  <si>
    <t>16Dic10</t>
  </si>
  <si>
    <t>17Dic10</t>
  </si>
  <si>
    <t>20Dic10</t>
  </si>
  <si>
    <t>21Dic10</t>
  </si>
  <si>
    <t>22Dic10</t>
  </si>
  <si>
    <t>23Dic10</t>
  </si>
  <si>
    <t>24Dic10</t>
  </si>
  <si>
    <t>27Dic10</t>
  </si>
  <si>
    <t>28Dic10</t>
  </si>
  <si>
    <t>29Dic10</t>
  </si>
  <si>
    <t>30Dic10</t>
  </si>
  <si>
    <t>31Dic10</t>
  </si>
  <si>
    <t>03Ene11</t>
  </si>
  <si>
    <t>04Ene11</t>
  </si>
  <si>
    <t>05Ene11</t>
  </si>
  <si>
    <t>06Ene11</t>
  </si>
  <si>
    <t>07Ene11</t>
  </si>
  <si>
    <t>10Ene11</t>
  </si>
  <si>
    <t>11Ene11</t>
  </si>
  <si>
    <t>12Ene11</t>
  </si>
  <si>
    <t>13Ene11</t>
  </si>
  <si>
    <t>14Ene11</t>
  </si>
  <si>
    <t>17Ene11</t>
  </si>
  <si>
    <t>18Ene11</t>
  </si>
  <si>
    <t>19Ene11</t>
  </si>
  <si>
    <t>20Ene11</t>
  </si>
  <si>
    <t>21Ene11</t>
  </si>
  <si>
    <t>24Ene11</t>
  </si>
  <si>
    <t>25Ene11</t>
  </si>
  <si>
    <t>26Ene11</t>
  </si>
  <si>
    <t>27Ene11</t>
  </si>
  <si>
    <t>28Ene11</t>
  </si>
  <si>
    <t>31Ene11</t>
  </si>
  <si>
    <t>01Feb11</t>
  </si>
  <si>
    <t>02Feb11</t>
  </si>
  <si>
    <t>03Feb11</t>
  </si>
  <si>
    <t>04Feb11</t>
  </si>
  <si>
    <t>07Feb11</t>
  </si>
  <si>
    <t>08Feb11</t>
  </si>
  <si>
    <t>09Feb11</t>
  </si>
  <si>
    <t>10Feb11</t>
  </si>
  <si>
    <t>11Feb11</t>
  </si>
  <si>
    <t>14Feb11</t>
  </si>
  <si>
    <t>15Feb11</t>
  </si>
  <si>
    <t>16Feb11</t>
  </si>
  <si>
    <t>17Feb11</t>
  </si>
  <si>
    <t>18Feb11</t>
  </si>
  <si>
    <t>21Feb11</t>
  </si>
  <si>
    <t>22Feb11</t>
  </si>
  <si>
    <t>23Feb11</t>
  </si>
  <si>
    <t>24Feb11</t>
  </si>
  <si>
    <t>25Feb11</t>
  </si>
  <si>
    <t>28Feb11</t>
  </si>
  <si>
    <t>01Mar11</t>
  </si>
  <si>
    <t>02Mar11</t>
  </si>
  <si>
    <t>03Mar11</t>
  </si>
  <si>
    <t>04Mar11</t>
  </si>
  <si>
    <t>07Mar11</t>
  </si>
  <si>
    <t>08Mar11</t>
  </si>
  <si>
    <t>09Mar11</t>
  </si>
  <si>
    <t>10Mar11</t>
  </si>
  <si>
    <t>11Mar11</t>
  </si>
  <si>
    <t>14Mar11</t>
  </si>
  <si>
    <t>15Mar11</t>
  </si>
  <si>
    <t>16Mar11</t>
  </si>
  <si>
    <t>17Mar11</t>
  </si>
  <si>
    <t>18Mar11</t>
  </si>
  <si>
    <t>21Mar11</t>
  </si>
  <si>
    <t>22Mar11</t>
  </si>
  <si>
    <t>23Mar11</t>
  </si>
  <si>
    <t>24Mar11</t>
  </si>
  <si>
    <t>25Mar11</t>
  </si>
  <si>
    <t>28Mar11</t>
  </si>
  <si>
    <t>29Mar11</t>
  </si>
  <si>
    <t>30Mar11</t>
  </si>
  <si>
    <t>31Mar11</t>
  </si>
  <si>
    <t>01Abr11</t>
  </si>
  <si>
    <t>04Abr11</t>
  </si>
  <si>
    <t>05Abr11</t>
  </si>
  <si>
    <t>06Abr11</t>
  </si>
  <si>
    <t>07Abr11</t>
  </si>
  <si>
    <t>08Abr11</t>
  </si>
  <si>
    <t>11Abr11</t>
  </si>
  <si>
    <t>12Abr11</t>
  </si>
  <si>
    <t>13Abr11</t>
  </si>
  <si>
    <t>14Abr11</t>
  </si>
  <si>
    <t>15Abr11</t>
  </si>
  <si>
    <t>18Abr11</t>
  </si>
  <si>
    <t>19Abr11</t>
  </si>
  <si>
    <t>20Abr11</t>
  </si>
  <si>
    <t>21Abr11</t>
  </si>
  <si>
    <t>22Abr11</t>
  </si>
  <si>
    <t>25Abr11</t>
  </si>
  <si>
    <t>26Abr11</t>
  </si>
  <si>
    <t>27Abr11</t>
  </si>
  <si>
    <t>28Abr11</t>
  </si>
  <si>
    <t>29Abr11</t>
  </si>
  <si>
    <t>02May11</t>
  </si>
  <si>
    <t>03May11</t>
  </si>
  <si>
    <t>04May11</t>
  </si>
  <si>
    <t>05May11</t>
  </si>
  <si>
    <t>06May11</t>
  </si>
  <si>
    <t>09May11</t>
  </si>
  <si>
    <t>10May11</t>
  </si>
  <si>
    <t>11May11</t>
  </si>
  <si>
    <t>12May11</t>
  </si>
  <si>
    <t>13May11</t>
  </si>
  <si>
    <t>16May11</t>
  </si>
  <si>
    <t>17May11</t>
  </si>
  <si>
    <t>18May11</t>
  </si>
  <si>
    <t>19May11</t>
  </si>
  <si>
    <t>20May11</t>
  </si>
  <si>
    <t>23May11</t>
  </si>
  <si>
    <t>24May11</t>
  </si>
  <si>
    <t>25May11</t>
  </si>
  <si>
    <t>26May11</t>
  </si>
  <si>
    <t>27May11</t>
  </si>
  <si>
    <t>30May11</t>
  </si>
  <si>
    <t>31May11</t>
  </si>
  <si>
    <t>01Jun11</t>
  </si>
  <si>
    <t>02Jun11</t>
  </si>
  <si>
    <t>03Jun11</t>
  </si>
  <si>
    <t>06Jun11</t>
  </si>
  <si>
    <t>07Jun11</t>
  </si>
  <si>
    <t>08Jun11</t>
  </si>
  <si>
    <t>09Jun11</t>
  </si>
  <si>
    <t>10Jun11</t>
  </si>
  <si>
    <t>13Jun11</t>
  </si>
  <si>
    <t>14Jun11</t>
  </si>
  <si>
    <t>15Jun11</t>
  </si>
  <si>
    <t>16Jun11</t>
  </si>
  <si>
    <t>17Jun11</t>
  </si>
  <si>
    <t>20Jun11</t>
  </si>
  <si>
    <t>21Jun11</t>
  </si>
  <si>
    <t>22Jun11</t>
  </si>
  <si>
    <t>23Jun11</t>
  </si>
  <si>
    <t>24Jun11</t>
  </si>
  <si>
    <t>27Jun11</t>
  </si>
  <si>
    <t>28Jun11</t>
  </si>
  <si>
    <t>29Jun11</t>
  </si>
  <si>
    <t>30Jun11</t>
  </si>
  <si>
    <t>01Jul11</t>
  </si>
  <si>
    <t>04Jul11</t>
  </si>
  <si>
    <t>05Jul11</t>
  </si>
  <si>
    <t>06Jul11</t>
  </si>
  <si>
    <t>07Jul11</t>
  </si>
  <si>
    <t>08Jul11</t>
  </si>
  <si>
    <t>11Jul11</t>
  </si>
  <si>
    <t>12Jul11</t>
  </si>
  <si>
    <t>13Jul11</t>
  </si>
  <si>
    <t>14Jul11</t>
  </si>
  <si>
    <t>15Jul11</t>
  </si>
  <si>
    <t>18Jul11</t>
  </si>
  <si>
    <t>19Jul11</t>
  </si>
  <si>
    <t>20Jul11</t>
  </si>
  <si>
    <t>21Jul11</t>
  </si>
  <si>
    <t>22Jul11</t>
  </si>
  <si>
    <t>25Jul11</t>
  </si>
  <si>
    <t>26Jul11</t>
  </si>
  <si>
    <t>27Jul11</t>
  </si>
  <si>
    <t>28Jul11</t>
  </si>
  <si>
    <t>29Jul11</t>
  </si>
  <si>
    <t>01Ago11</t>
  </si>
  <si>
    <t>02Ago11</t>
  </si>
  <si>
    <t>03Ago11</t>
  </si>
  <si>
    <t>04Ago11</t>
  </si>
  <si>
    <t>05Ago11</t>
  </si>
  <si>
    <t>08Ago11</t>
  </si>
  <si>
    <t>09Ago11</t>
  </si>
  <si>
    <t>10Ago11</t>
  </si>
  <si>
    <t>11Ago11</t>
  </si>
  <si>
    <t>12Ago11</t>
  </si>
  <si>
    <t>15Ago11</t>
  </si>
  <si>
    <t>16Ago11</t>
  </si>
  <si>
    <t>17Ago11</t>
  </si>
  <si>
    <t>18Ago11</t>
  </si>
  <si>
    <t>19Ago11</t>
  </si>
  <si>
    <t>22Ago11</t>
  </si>
  <si>
    <t>23Ago11</t>
  </si>
  <si>
    <t>24Ago11</t>
  </si>
  <si>
    <t>25Ago11</t>
  </si>
  <si>
    <t>26Ago11</t>
  </si>
  <si>
    <t>29Ago11</t>
  </si>
  <si>
    <t>30Ago11</t>
  </si>
  <si>
    <t>31Ago11</t>
  </si>
  <si>
    <t>01Set11</t>
  </si>
  <si>
    <t>02Set11</t>
  </si>
  <si>
    <t>05Set11</t>
  </si>
  <si>
    <t>06Set11</t>
  </si>
  <si>
    <t>07Set11</t>
  </si>
  <si>
    <t>08Set11</t>
  </si>
  <si>
    <t>09Set11</t>
  </si>
  <si>
    <t>12Set11</t>
  </si>
  <si>
    <t>13Set11</t>
  </si>
  <si>
    <t>14Set11</t>
  </si>
  <si>
    <t>15Set11</t>
  </si>
  <si>
    <t>16Set11</t>
  </si>
  <si>
    <t>19Set11</t>
  </si>
  <si>
    <t>20Set11</t>
  </si>
  <si>
    <t>21Set11</t>
  </si>
  <si>
    <t>22Set11</t>
  </si>
  <si>
    <t>23Set11</t>
  </si>
  <si>
    <t>26Set11</t>
  </si>
  <si>
    <t>27Set11</t>
  </si>
  <si>
    <t>28Set11</t>
  </si>
  <si>
    <t>29Set11</t>
  </si>
  <si>
    <t>30Set11</t>
  </si>
  <si>
    <t>03Oct11</t>
  </si>
  <si>
    <t>04Oct11</t>
  </si>
  <si>
    <t>05Oct11</t>
  </si>
  <si>
    <t>06Oct11</t>
  </si>
  <si>
    <t>07Oct11</t>
  </si>
  <si>
    <t>10Oct11</t>
  </si>
  <si>
    <t>11Oct11</t>
  </si>
  <si>
    <t>12Oct11</t>
  </si>
  <si>
    <t>13Oct11</t>
  </si>
  <si>
    <t>14Oct11</t>
  </si>
  <si>
    <t>17Oct11</t>
  </si>
  <si>
    <t>18Oct11</t>
  </si>
  <si>
    <t>19Oct11</t>
  </si>
  <si>
    <t>20Oct11</t>
  </si>
  <si>
    <t>21Oct11</t>
  </si>
  <si>
    <t>24Oct11</t>
  </si>
  <si>
    <t>25Oct11</t>
  </si>
  <si>
    <t>26Oct11</t>
  </si>
  <si>
    <t>27Oct11</t>
  </si>
  <si>
    <t>28Oct11</t>
  </si>
  <si>
    <t>31Oct11</t>
  </si>
  <si>
    <t>01Nov11</t>
  </si>
  <si>
    <t>02Nov11</t>
  </si>
  <si>
    <t>03Nov11</t>
  </si>
  <si>
    <t>04Nov11</t>
  </si>
  <si>
    <t>07Nov11</t>
  </si>
  <si>
    <t>08Nov11</t>
  </si>
  <si>
    <t>09Nov11</t>
  </si>
  <si>
    <t>10Nov11</t>
  </si>
  <si>
    <t>11Nov11</t>
  </si>
  <si>
    <t>14Nov11</t>
  </si>
  <si>
    <t>15Nov11</t>
  </si>
  <si>
    <t>16Nov11</t>
  </si>
  <si>
    <t>17Nov11</t>
  </si>
  <si>
    <t>18Nov11</t>
  </si>
  <si>
    <t>21Nov11</t>
  </si>
  <si>
    <t>22Nov11</t>
  </si>
  <si>
    <t>23Nov11</t>
  </si>
  <si>
    <t>24Nov11</t>
  </si>
  <si>
    <t>25Nov11</t>
  </si>
  <si>
    <t>28Nov11</t>
  </si>
  <si>
    <t>29Nov11</t>
  </si>
  <si>
    <t>30Nov11</t>
  </si>
  <si>
    <t>01Dic11</t>
  </si>
  <si>
    <t>02Dic11</t>
  </si>
  <si>
    <t>05Dic11</t>
  </si>
  <si>
    <t>06Dic11</t>
  </si>
  <si>
    <t>07Dic11</t>
  </si>
  <si>
    <t>08Dic11</t>
  </si>
  <si>
    <t>09Dic11</t>
  </si>
  <si>
    <t>12Dic11</t>
  </si>
  <si>
    <t>13Dic11</t>
  </si>
  <si>
    <t>14Dic11</t>
  </si>
  <si>
    <t>15Dic11</t>
  </si>
  <si>
    <t>16Dic11</t>
  </si>
  <si>
    <t>19Dic11</t>
  </si>
  <si>
    <t>20Dic11</t>
  </si>
  <si>
    <t>21Dic11</t>
  </si>
  <si>
    <t>22Dic11</t>
  </si>
  <si>
    <t>23Dic11</t>
  </si>
  <si>
    <t>26Dic11</t>
  </si>
  <si>
    <t>27Dic11</t>
  </si>
  <si>
    <t>28Dic11</t>
  </si>
  <si>
    <t>29Dic11</t>
  </si>
  <si>
    <t>30Dic11</t>
  </si>
  <si>
    <t>02Ene12</t>
  </si>
  <si>
    <t>03Ene12</t>
  </si>
  <si>
    <t>04Ene12</t>
  </si>
  <si>
    <t>05Ene12</t>
  </si>
  <si>
    <t>06Ene12</t>
  </si>
  <si>
    <t>09Ene12</t>
  </si>
  <si>
    <t>10Ene12</t>
  </si>
  <si>
    <t>11Ene12</t>
  </si>
  <si>
    <t>12Ene12</t>
  </si>
  <si>
    <t>13Ene12</t>
  </si>
  <si>
    <t>16Ene12</t>
  </si>
  <si>
    <t>17Ene12</t>
  </si>
  <si>
    <t>18Ene12</t>
  </si>
  <si>
    <t>19Ene12</t>
  </si>
  <si>
    <t>20Ene12</t>
  </si>
  <si>
    <t>23Ene12</t>
  </si>
  <si>
    <t>24Ene12</t>
  </si>
  <si>
    <t>25Ene12</t>
  </si>
  <si>
    <t>26Ene12</t>
  </si>
  <si>
    <t>27Ene12</t>
  </si>
  <si>
    <t>30Ene12</t>
  </si>
  <si>
    <t>31Ene12</t>
  </si>
  <si>
    <t>01Feb12</t>
  </si>
  <si>
    <t>02Feb12</t>
  </si>
  <si>
    <t>03Feb12</t>
  </si>
  <si>
    <t>06Feb12</t>
  </si>
  <si>
    <t>07Feb12</t>
  </si>
  <si>
    <t>08Feb12</t>
  </si>
  <si>
    <t>09Feb12</t>
  </si>
  <si>
    <t>10Feb12</t>
  </si>
  <si>
    <t>13Feb12</t>
  </si>
  <si>
    <t>14Feb12</t>
  </si>
  <si>
    <t>15Feb12</t>
  </si>
  <si>
    <t>16Feb12</t>
  </si>
  <si>
    <t>17Feb12</t>
  </si>
  <si>
    <t>20Feb12</t>
  </si>
  <si>
    <t>21Feb12</t>
  </si>
  <si>
    <t>22Feb12</t>
  </si>
  <si>
    <t>23Feb12</t>
  </si>
  <si>
    <t>24Feb12</t>
  </si>
  <si>
    <t>27Feb12</t>
  </si>
  <si>
    <t>28Feb12</t>
  </si>
  <si>
    <t>29Feb12</t>
  </si>
  <si>
    <t>01Mar12</t>
  </si>
  <si>
    <t>02Mar12</t>
  </si>
  <si>
    <t>05Mar12</t>
  </si>
  <si>
    <t>06Mar12</t>
  </si>
  <si>
    <t>07Mar12</t>
  </si>
  <si>
    <t>08Mar12</t>
  </si>
  <si>
    <t>09Mar12</t>
  </si>
  <si>
    <t>12Mar12</t>
  </si>
  <si>
    <t>13Mar12</t>
  </si>
  <si>
    <t>14Mar12</t>
  </si>
  <si>
    <t>15Mar12</t>
  </si>
  <si>
    <t>16Mar12</t>
  </si>
  <si>
    <t>19Mar12</t>
  </si>
  <si>
    <t>20Mar12</t>
  </si>
  <si>
    <t>21Mar12</t>
  </si>
  <si>
    <t>22Mar12</t>
  </si>
  <si>
    <t>23Mar12</t>
  </si>
  <si>
    <t>26Mar12</t>
  </si>
  <si>
    <t>27Mar12</t>
  </si>
  <si>
    <t>28Mar12</t>
  </si>
  <si>
    <t>29Mar12</t>
  </si>
  <si>
    <t>30Mar12</t>
  </si>
  <si>
    <t>02Abr12</t>
  </si>
  <si>
    <t>03Abr12</t>
  </si>
  <si>
    <t>04Abr12</t>
  </si>
  <si>
    <t>05Abr12</t>
  </si>
  <si>
    <t>06Abr12</t>
  </si>
  <si>
    <t>09Abr12</t>
  </si>
  <si>
    <t>10Abr12</t>
  </si>
  <si>
    <t>11Abr12</t>
  </si>
  <si>
    <t>12Abr12</t>
  </si>
  <si>
    <t>13Abr12</t>
  </si>
  <si>
    <t>16Abr12</t>
  </si>
  <si>
    <t>17Abr12</t>
  </si>
  <si>
    <t>18Abr12</t>
  </si>
  <si>
    <t>19Abr12</t>
  </si>
  <si>
    <t>20Abr12</t>
  </si>
  <si>
    <t>23Abr12</t>
  </si>
  <si>
    <t>24Abr12</t>
  </si>
  <si>
    <t>25Abr12</t>
  </si>
  <si>
    <t>26Abr12</t>
  </si>
  <si>
    <t>27Abr12</t>
  </si>
  <si>
    <t>30Abr12</t>
  </si>
  <si>
    <t>01May12</t>
  </si>
  <si>
    <t>02May12</t>
  </si>
  <si>
    <t>03May12</t>
  </si>
  <si>
    <t>04May12</t>
  </si>
  <si>
    <t>07May12</t>
  </si>
  <si>
    <t>08May12</t>
  </si>
  <si>
    <t>09May12</t>
  </si>
  <si>
    <t>10May12</t>
  </si>
  <si>
    <t>11May12</t>
  </si>
  <si>
    <t>14May12</t>
  </si>
  <si>
    <t>15May12</t>
  </si>
  <si>
    <t>16May12</t>
  </si>
  <si>
    <t>17May12</t>
  </si>
  <si>
    <t>18May12</t>
  </si>
  <si>
    <t>21May12</t>
  </si>
  <si>
    <t>22May12</t>
  </si>
  <si>
    <t>23May12</t>
  </si>
  <si>
    <t>24May12</t>
  </si>
  <si>
    <t>25May12</t>
  </si>
  <si>
    <t>28May12</t>
  </si>
  <si>
    <t>29May12</t>
  </si>
  <si>
    <t>30May12</t>
  </si>
  <si>
    <t>31May12</t>
  </si>
  <si>
    <t>01Jun12</t>
  </si>
  <si>
    <t>04Jun12</t>
  </si>
  <si>
    <t>05Jun12</t>
  </si>
  <si>
    <t>06Jun12</t>
  </si>
  <si>
    <t>07Jun12</t>
  </si>
  <si>
    <t>08Jun12</t>
  </si>
  <si>
    <t>11Jun12</t>
  </si>
  <si>
    <t>12Jun12</t>
  </si>
  <si>
    <t>13Jun12</t>
  </si>
  <si>
    <t>14Jun12</t>
  </si>
  <si>
    <t>15Jun12</t>
  </si>
  <si>
    <t>18Jun12</t>
  </si>
  <si>
    <t>19Jun12</t>
  </si>
  <si>
    <t>20Jun12</t>
  </si>
  <si>
    <t>21Jun12</t>
  </si>
  <si>
    <t>22Jun12</t>
  </si>
  <si>
    <t>25Jun12</t>
  </si>
  <si>
    <t>26Jun12</t>
  </si>
  <si>
    <t>27Jun12</t>
  </si>
  <si>
    <t>28Jun12</t>
  </si>
  <si>
    <t>29Jun12</t>
  </si>
  <si>
    <t>02Jul12</t>
  </si>
  <si>
    <t>03Jul12</t>
  </si>
  <si>
    <t>04Jul12</t>
  </si>
  <si>
    <t>05Jul12</t>
  </si>
  <si>
    <t>06Jul12</t>
  </si>
  <si>
    <t>09Jul12</t>
  </si>
  <si>
    <t>10Jul12</t>
  </si>
  <si>
    <t>11Jul12</t>
  </si>
  <si>
    <t>12Jul12</t>
  </si>
  <si>
    <t>13Jul12</t>
  </si>
  <si>
    <t>16Jul12</t>
  </si>
  <si>
    <t>17Jul12</t>
  </si>
  <si>
    <t>18Jul12</t>
  </si>
  <si>
    <t>19Jul12</t>
  </si>
  <si>
    <t>20Jul12</t>
  </si>
  <si>
    <t>23Jul12</t>
  </si>
  <si>
    <t>24Jul12</t>
  </si>
  <si>
    <t>25Jul12</t>
  </si>
  <si>
    <t>26Jul12</t>
  </si>
  <si>
    <t>27Jul12</t>
  </si>
  <si>
    <t>30Jul12</t>
  </si>
  <si>
    <t>31Jul12</t>
  </si>
  <si>
    <t>01Ago12</t>
  </si>
  <si>
    <t>02Ago12</t>
  </si>
  <si>
    <t>03Ago12</t>
  </si>
  <si>
    <t>06Ago12</t>
  </si>
  <si>
    <t>07Ago12</t>
  </si>
  <si>
    <t>08Ago12</t>
  </si>
  <si>
    <t>09Ago12</t>
  </si>
  <si>
    <t>10Ago12</t>
  </si>
  <si>
    <t>13Ago12</t>
  </si>
  <si>
    <t>14Ago12</t>
  </si>
  <si>
    <t>15Ago12</t>
  </si>
  <si>
    <t>16Ago12</t>
  </si>
  <si>
    <t>17Ago12</t>
  </si>
  <si>
    <t>20Ago12</t>
  </si>
  <si>
    <t>21Ago12</t>
  </si>
  <si>
    <t>22Ago12</t>
  </si>
  <si>
    <t>23Ago12</t>
  </si>
  <si>
    <t>24Ago12</t>
  </si>
  <si>
    <t>27Ago12</t>
  </si>
  <si>
    <t>28Ago12</t>
  </si>
  <si>
    <t>29Ago12</t>
  </si>
  <si>
    <t>30Ago12</t>
  </si>
  <si>
    <t>31Ago12</t>
  </si>
  <si>
    <t>03Set12</t>
  </si>
  <si>
    <t>04Set12</t>
  </si>
  <si>
    <t>05Set12</t>
  </si>
  <si>
    <t>06Set12</t>
  </si>
  <si>
    <t>07Set12</t>
  </si>
  <si>
    <t>10Set12</t>
  </si>
  <si>
    <t>11Set12</t>
  </si>
  <si>
    <t>12Set12</t>
  </si>
  <si>
    <t>13Set12</t>
  </si>
  <si>
    <t>14Set12</t>
  </si>
  <si>
    <t>17Set12</t>
  </si>
  <si>
    <t>18Set12</t>
  </si>
  <si>
    <t>19Set12</t>
  </si>
  <si>
    <t>20Set12</t>
  </si>
  <si>
    <t>21Set12</t>
  </si>
  <si>
    <t>24Set12</t>
  </si>
  <si>
    <t>25Set12</t>
  </si>
  <si>
    <t>26Set12</t>
  </si>
  <si>
    <t>27Set12</t>
  </si>
  <si>
    <t>28Set12</t>
  </si>
  <si>
    <t>01Oct12</t>
  </si>
  <si>
    <t>02Oct12</t>
  </si>
  <si>
    <t>03Oct12</t>
  </si>
  <si>
    <t>04Oct12</t>
  </si>
  <si>
    <t>05Oct12</t>
  </si>
  <si>
    <t>08Oct12</t>
  </si>
  <si>
    <t>09Oct12</t>
  </si>
  <si>
    <t>10Oct12</t>
  </si>
  <si>
    <t>11Oct12</t>
  </si>
  <si>
    <t>12Oct12</t>
  </si>
  <si>
    <t>15Oct12</t>
  </si>
  <si>
    <t>16Oct12</t>
  </si>
  <si>
    <t>17Oct12</t>
  </si>
  <si>
    <t>18Oct12</t>
  </si>
  <si>
    <t>19Oct12</t>
  </si>
  <si>
    <t>22Oct12</t>
  </si>
  <si>
    <t>23Oct12</t>
  </si>
  <si>
    <t>24Oct12</t>
  </si>
  <si>
    <t>25Oct12</t>
  </si>
  <si>
    <t>26Oct12</t>
  </si>
  <si>
    <t>29Oct12</t>
  </si>
  <si>
    <t>30Oct12</t>
  </si>
  <si>
    <t>31Oct12</t>
  </si>
  <si>
    <t>01Nov12</t>
  </si>
  <si>
    <t>02Nov12</t>
  </si>
  <si>
    <t>05Nov12</t>
  </si>
  <si>
    <t>06Nov12</t>
  </si>
  <si>
    <t>07Nov12</t>
  </si>
  <si>
    <t>08Nov12</t>
  </si>
  <si>
    <t>09Nov12</t>
  </si>
  <si>
    <t>12Nov12</t>
  </si>
  <si>
    <t>13Nov12</t>
  </si>
  <si>
    <t>14Nov12</t>
  </si>
  <si>
    <t>15Nov12</t>
  </si>
  <si>
    <t>16Nov12</t>
  </si>
  <si>
    <t>19Nov12</t>
  </si>
  <si>
    <t>20Nov12</t>
  </si>
  <si>
    <t>21Nov12</t>
  </si>
  <si>
    <t>22Nov12</t>
  </si>
  <si>
    <t>23Nov12</t>
  </si>
  <si>
    <t>26Nov12</t>
  </si>
  <si>
    <t>27Nov12</t>
  </si>
  <si>
    <t>28Nov12</t>
  </si>
  <si>
    <t>29Nov12</t>
  </si>
  <si>
    <t>30Nov12</t>
  </si>
  <si>
    <t>03Dic12</t>
  </si>
  <si>
    <t>04Dic12</t>
  </si>
  <si>
    <t>05Dic12</t>
  </si>
  <si>
    <t>06Dic12</t>
  </si>
  <si>
    <t>07Dic12</t>
  </si>
  <si>
    <t>10Dic12</t>
  </si>
  <si>
    <t>11Dic12</t>
  </si>
  <si>
    <t>12Dic12</t>
  </si>
  <si>
    <t>13Dic12</t>
  </si>
  <si>
    <t>14Dic12</t>
  </si>
  <si>
    <t>17Dic12</t>
  </si>
  <si>
    <t>18Dic12</t>
  </si>
  <si>
    <t>19Dic12</t>
  </si>
  <si>
    <t>20Dic12</t>
  </si>
  <si>
    <t>21Dic12</t>
  </si>
  <si>
    <t>24Dic12</t>
  </si>
  <si>
    <t>25Dic12</t>
  </si>
  <si>
    <t>26Dic12</t>
  </si>
  <si>
    <t>27Dic12</t>
  </si>
  <si>
    <t>28Dic12</t>
  </si>
  <si>
    <t>31Dic12</t>
  </si>
  <si>
    <t>01Ene13</t>
  </si>
  <si>
    <t>02Ene13</t>
  </si>
  <si>
    <t>03Ene13</t>
  </si>
  <si>
    <t>04Ene13</t>
  </si>
  <si>
    <t>07Ene13</t>
  </si>
  <si>
    <t>08Ene13</t>
  </si>
  <si>
    <t>09Ene13</t>
  </si>
  <si>
    <t>10Ene13</t>
  </si>
  <si>
    <t>11Ene13</t>
  </si>
  <si>
    <t>14Ene13</t>
  </si>
  <si>
    <t>15Ene13</t>
  </si>
  <si>
    <t>16Ene13</t>
  </si>
  <si>
    <t>17Ene13</t>
  </si>
  <si>
    <t>18Ene13</t>
  </si>
  <si>
    <t>21Ene13</t>
  </si>
  <si>
    <t>22Ene13</t>
  </si>
  <si>
    <t>23Ene13</t>
  </si>
  <si>
    <t>24Ene13</t>
  </si>
  <si>
    <t>25Ene13</t>
  </si>
  <si>
    <t>28Ene13</t>
  </si>
  <si>
    <t>29Ene13</t>
  </si>
  <si>
    <t>30Ene13</t>
  </si>
  <si>
    <t>31Ene13</t>
  </si>
  <si>
    <t>01Feb13</t>
  </si>
  <si>
    <t>04Feb13</t>
  </si>
  <si>
    <t>05Feb13</t>
  </si>
  <si>
    <t>06Feb13</t>
  </si>
  <si>
    <t>07Feb13</t>
  </si>
  <si>
    <t>08Feb13</t>
  </si>
  <si>
    <t>11Feb13</t>
  </si>
  <si>
    <t>12Feb13</t>
  </si>
  <si>
    <t>13Feb13</t>
  </si>
  <si>
    <t>14Feb13</t>
  </si>
  <si>
    <t>15Feb13</t>
  </si>
  <si>
    <t>18Feb13</t>
  </si>
  <si>
    <t>19Feb13</t>
  </si>
  <si>
    <t>20Feb13</t>
  </si>
  <si>
    <t>21Feb13</t>
  </si>
  <si>
    <t>22Feb13</t>
  </si>
  <si>
    <t>25Feb13</t>
  </si>
  <si>
    <t>26Feb13</t>
  </si>
  <si>
    <t>27Feb13</t>
  </si>
  <si>
    <t>28Feb13</t>
  </si>
  <si>
    <t>01Mar13</t>
  </si>
  <si>
    <t>04Mar13</t>
  </si>
  <si>
    <t>05Mar13</t>
  </si>
  <si>
    <t>06Mar13</t>
  </si>
  <si>
    <t>07Mar13</t>
  </si>
  <si>
    <t>08Mar13</t>
  </si>
  <si>
    <t>11Mar13</t>
  </si>
  <si>
    <t>12Mar13</t>
  </si>
  <si>
    <t>13Mar13</t>
  </si>
  <si>
    <t>14Mar13</t>
  </si>
  <si>
    <t>15Mar13</t>
  </si>
  <si>
    <t>18Mar13</t>
  </si>
  <si>
    <t>19Mar13</t>
  </si>
  <si>
    <t>20Mar13</t>
  </si>
  <si>
    <t>21Mar13</t>
  </si>
  <si>
    <t>22Mar13</t>
  </si>
  <si>
    <t>25Mar13</t>
  </si>
  <si>
    <t>26Mar13</t>
  </si>
  <si>
    <t>27Mar13</t>
  </si>
  <si>
    <t>28Mar13</t>
  </si>
  <si>
    <t>29Mar13</t>
  </si>
  <si>
    <t>01Abr13</t>
  </si>
  <si>
    <t>02Abr13</t>
  </si>
  <si>
    <t>03Abr13</t>
  </si>
  <si>
    <t>04Abr13</t>
  </si>
  <si>
    <t>05Abr13</t>
  </si>
  <si>
    <t>08Abr13</t>
  </si>
  <si>
    <t>09Abr13</t>
  </si>
  <si>
    <t>10Abr13</t>
  </si>
  <si>
    <t>11Abr13</t>
  </si>
  <si>
    <t>12Abr13</t>
  </si>
  <si>
    <t>15Abr13</t>
  </si>
  <si>
    <t>16Abr13</t>
  </si>
  <si>
    <t>17Abr13</t>
  </si>
  <si>
    <t>18Abr13</t>
  </si>
  <si>
    <t>19Abr13</t>
  </si>
  <si>
    <t>22Abr13</t>
  </si>
  <si>
    <t>23Abr13</t>
  </si>
  <si>
    <t>24Abr13</t>
  </si>
  <si>
    <t>25Abr13</t>
  </si>
  <si>
    <t>26Abr13</t>
  </si>
  <si>
    <t>29Abr13</t>
  </si>
  <si>
    <t>30Abr13</t>
  </si>
  <si>
    <t>01May13</t>
  </si>
  <si>
    <t>02May13</t>
  </si>
  <si>
    <t>03May13</t>
  </si>
  <si>
    <t>06May13</t>
  </si>
  <si>
    <t>07May13</t>
  </si>
  <si>
    <t>08May13</t>
  </si>
  <si>
    <t>09May13</t>
  </si>
  <si>
    <t>10May13</t>
  </si>
  <si>
    <t>13May13</t>
  </si>
  <si>
    <t>14May13</t>
  </si>
  <si>
    <t>15May13</t>
  </si>
  <si>
    <t>16May13</t>
  </si>
  <si>
    <t>17May13</t>
  </si>
  <si>
    <t>20May13</t>
  </si>
  <si>
    <t>21May13</t>
  </si>
  <si>
    <t>22May13</t>
  </si>
  <si>
    <t>23May13</t>
  </si>
  <si>
    <t>24May13</t>
  </si>
  <si>
    <t>27May13</t>
  </si>
  <si>
    <t>28May13</t>
  </si>
  <si>
    <t>29May13</t>
  </si>
  <si>
    <t>30May13</t>
  </si>
  <si>
    <t>31May13</t>
  </si>
  <si>
    <t>03Jun13</t>
  </si>
  <si>
    <t>04Jun13</t>
  </si>
  <si>
    <t>05Jun13</t>
  </si>
  <si>
    <t>06Jun13</t>
  </si>
  <si>
    <t>07Jun13</t>
  </si>
  <si>
    <t>10Jun13</t>
  </si>
  <si>
    <t>11Jun13</t>
  </si>
  <si>
    <t>12Jun13</t>
  </si>
  <si>
    <t>13Jun13</t>
  </si>
  <si>
    <t>14Jun13</t>
  </si>
  <si>
    <t>17Jun13</t>
  </si>
  <si>
    <t>18Jun13</t>
  </si>
  <si>
    <t>19Jun13</t>
  </si>
  <si>
    <t>20Jun13</t>
  </si>
  <si>
    <t>21Jun13</t>
  </si>
  <si>
    <t>24Jun13</t>
  </si>
  <si>
    <t>25Jun13</t>
  </si>
  <si>
    <t>26Jun13</t>
  </si>
  <si>
    <t>27Jun13</t>
  </si>
  <si>
    <t>28Jun13</t>
  </si>
  <si>
    <t>01Jul13</t>
  </si>
  <si>
    <t>02Jul13</t>
  </si>
  <si>
    <t>03Jul13</t>
  </si>
  <si>
    <t>04Jul13</t>
  </si>
  <si>
    <t>05Jul13</t>
  </si>
  <si>
    <t>08Jul13</t>
  </si>
  <si>
    <t>09Jul13</t>
  </si>
  <si>
    <t>10Jul13</t>
  </si>
  <si>
    <t>11Jul13</t>
  </si>
  <si>
    <t>12Jul13</t>
  </si>
  <si>
    <t>15Jul13</t>
  </si>
  <si>
    <t>16Jul13</t>
  </si>
  <si>
    <t>17Jul13</t>
  </si>
  <si>
    <t>18Jul13</t>
  </si>
  <si>
    <t>19Jul13</t>
  </si>
  <si>
    <t>22Jul13</t>
  </si>
  <si>
    <t>23Jul13</t>
  </si>
  <si>
    <t>24Jul13</t>
  </si>
  <si>
    <t>25Jul13</t>
  </si>
  <si>
    <t>26Jul13</t>
  </si>
  <si>
    <t>29Jul13</t>
  </si>
  <si>
    <t>30Jul13</t>
  </si>
  <si>
    <t>31Jul13</t>
  </si>
  <si>
    <t>01Ago13</t>
  </si>
  <si>
    <t>02Ago13</t>
  </si>
  <si>
    <t>05Ago13</t>
  </si>
  <si>
    <t>06Ago13</t>
  </si>
  <si>
    <t>07Ago13</t>
  </si>
  <si>
    <t>08Ago13</t>
  </si>
  <si>
    <t>09Ago13</t>
  </si>
  <si>
    <t>12Ago13</t>
  </si>
  <si>
    <t>13Ago13</t>
  </si>
  <si>
    <t>14Ago13</t>
  </si>
  <si>
    <t>15Ago13</t>
  </si>
  <si>
    <t>16Ago13</t>
  </si>
  <si>
    <t>19Ago13</t>
  </si>
  <si>
    <t>20Ago13</t>
  </si>
  <si>
    <t>21Ago13</t>
  </si>
  <si>
    <t>22Ago13</t>
  </si>
  <si>
    <t>23Ago13</t>
  </si>
  <si>
    <t>26Ago13</t>
  </si>
  <si>
    <t>27Ago13</t>
  </si>
  <si>
    <t>28Ago13</t>
  </si>
  <si>
    <t>29Ago13</t>
  </si>
  <si>
    <t>30Ago13</t>
  </si>
  <si>
    <t>02Set13</t>
  </si>
  <si>
    <t>03Set13</t>
  </si>
  <si>
    <t>04Set13</t>
  </si>
  <si>
    <t>05Set13</t>
  </si>
  <si>
    <t>06Set13</t>
  </si>
  <si>
    <t>09Set13</t>
  </si>
  <si>
    <t>10Set13</t>
  </si>
  <si>
    <t>11Set13</t>
  </si>
  <si>
    <t>12Set13</t>
  </si>
  <si>
    <t>13Set13</t>
  </si>
  <si>
    <t>16Set13</t>
  </si>
  <si>
    <t>17Set13</t>
  </si>
  <si>
    <t>18Set13</t>
  </si>
  <si>
    <t>19Set13</t>
  </si>
  <si>
    <t>20Set13</t>
  </si>
  <si>
    <t>23Set13</t>
  </si>
  <si>
    <t>24Set13</t>
  </si>
  <si>
    <t>25Set13</t>
  </si>
  <si>
    <t>26Set13</t>
  </si>
  <si>
    <t>27Set13</t>
  </si>
  <si>
    <t>30Set13</t>
  </si>
  <si>
    <t>01Oct13</t>
  </si>
  <si>
    <t>02Oct13</t>
  </si>
  <si>
    <t>03Oct13</t>
  </si>
  <si>
    <t>04Oct13</t>
  </si>
  <si>
    <t>07Oct13</t>
  </si>
  <si>
    <t>08Oct13</t>
  </si>
  <si>
    <t>09Oct13</t>
  </si>
  <si>
    <t>10Oct13</t>
  </si>
  <si>
    <t>11Oct13</t>
  </si>
  <si>
    <t>14Oct13</t>
  </si>
  <si>
    <t>15Oct13</t>
  </si>
  <si>
    <t>16Oct13</t>
  </si>
  <si>
    <t>17Oct13</t>
  </si>
  <si>
    <t>18Oct13</t>
  </si>
  <si>
    <t>21Oct13</t>
  </si>
  <si>
    <t>22Oct13</t>
  </si>
  <si>
    <t>23Oct13</t>
  </si>
  <si>
    <t>24Oct13</t>
  </si>
  <si>
    <t>25Oct13</t>
  </si>
  <si>
    <t>28Oct13</t>
  </si>
  <si>
    <t>29Oct13</t>
  </si>
  <si>
    <t>30Oct13</t>
  </si>
  <si>
    <t>31Oct13</t>
  </si>
  <si>
    <t>01Nov13</t>
  </si>
  <si>
    <t>04Nov13</t>
  </si>
  <si>
    <t>05Nov13</t>
  </si>
  <si>
    <t>06Nov13</t>
  </si>
  <si>
    <t>07Nov13</t>
  </si>
  <si>
    <t>08Nov13</t>
  </si>
  <si>
    <t>11Nov13</t>
  </si>
  <si>
    <t>12Nov13</t>
  </si>
  <si>
    <t>13Nov13</t>
  </si>
  <si>
    <t>14Nov13</t>
  </si>
  <si>
    <t>15Nov13</t>
  </si>
  <si>
    <t>18Nov13</t>
  </si>
  <si>
    <t>19Nov13</t>
  </si>
  <si>
    <t>20Nov13</t>
  </si>
  <si>
    <t>21Nov13</t>
  </si>
  <si>
    <t>22Nov13</t>
  </si>
  <si>
    <t>25Nov13</t>
  </si>
  <si>
    <t>26Nov13</t>
  </si>
  <si>
    <t>27Nov13</t>
  </si>
  <si>
    <t>28Nov13</t>
  </si>
  <si>
    <t>29Nov13</t>
  </si>
  <si>
    <t>02Dic13</t>
  </si>
  <si>
    <t>03Dic13</t>
  </si>
  <si>
    <t>04Dic13</t>
  </si>
  <si>
    <t>05Dic13</t>
  </si>
  <si>
    <t>06Dic13</t>
  </si>
  <si>
    <t>09Dic13</t>
  </si>
  <si>
    <t>10Dic13</t>
  </si>
  <si>
    <t>11Dic13</t>
  </si>
  <si>
    <t>12Dic13</t>
  </si>
  <si>
    <t>13Dic13</t>
  </si>
  <si>
    <t>16Dic13</t>
  </si>
  <si>
    <t>17Dic13</t>
  </si>
  <si>
    <t>18Dic13</t>
  </si>
  <si>
    <t>19Dic13</t>
  </si>
  <si>
    <t>20Dic13</t>
  </si>
  <si>
    <t>23Dic13</t>
  </si>
  <si>
    <t>24Dic13</t>
  </si>
  <si>
    <t>25Dic13</t>
  </si>
  <si>
    <t>26Dic13</t>
  </si>
  <si>
    <t>27Dic13</t>
  </si>
  <si>
    <t>30Dic13</t>
  </si>
  <si>
    <t>31Dic13</t>
  </si>
  <si>
    <t>01Ene14</t>
  </si>
  <si>
    <t>02Ene14</t>
  </si>
  <si>
    <t>03Ene14</t>
  </si>
  <si>
    <t>06Ene14</t>
  </si>
  <si>
    <t>07Ene14</t>
  </si>
  <si>
    <t>08Ene14</t>
  </si>
  <si>
    <t>09Ene14</t>
  </si>
  <si>
    <t>10Ene14</t>
  </si>
  <si>
    <t>13Ene14</t>
  </si>
  <si>
    <t>14Ene14</t>
  </si>
  <si>
    <t>15Ene14</t>
  </si>
  <si>
    <t>16Ene14</t>
  </si>
  <si>
    <t>17Ene14</t>
  </si>
  <si>
    <t>20Ene14</t>
  </si>
  <si>
    <t>21Ene14</t>
  </si>
  <si>
    <t>22Ene14</t>
  </si>
  <si>
    <t>23Ene14</t>
  </si>
  <si>
    <t>24Ene14</t>
  </si>
  <si>
    <t>27Ene14</t>
  </si>
  <si>
    <t>28Ene14</t>
  </si>
  <si>
    <t>29Ene14</t>
  </si>
  <si>
    <t>30Ene14</t>
  </si>
  <si>
    <t>31Ene14</t>
  </si>
  <si>
    <t>03Feb14</t>
  </si>
  <si>
    <t>04Feb14</t>
  </si>
  <si>
    <t>05Feb14</t>
  </si>
  <si>
    <t>06Feb14</t>
  </si>
  <si>
    <t>07Feb14</t>
  </si>
  <si>
    <t>10Feb14</t>
  </si>
  <si>
    <t>11Feb14</t>
  </si>
  <si>
    <t>12Feb14</t>
  </si>
  <si>
    <t>13Feb14</t>
  </si>
  <si>
    <t>14Feb14</t>
  </si>
  <si>
    <t>17Feb14</t>
  </si>
  <si>
    <t>18Feb14</t>
  </si>
  <si>
    <t>19Feb14</t>
  </si>
  <si>
    <t>20Feb14</t>
  </si>
  <si>
    <t>21Feb14</t>
  </si>
  <si>
    <t>24Feb14</t>
  </si>
  <si>
    <t>25Feb14</t>
  </si>
  <si>
    <t>26Feb14</t>
  </si>
  <si>
    <t>27Feb14</t>
  </si>
  <si>
    <t>28Feb14</t>
  </si>
  <si>
    <t>03Mar14</t>
  </si>
  <si>
    <t>04Mar14</t>
  </si>
  <si>
    <t>05Mar14</t>
  </si>
  <si>
    <t>06Mar14</t>
  </si>
  <si>
    <t>07Mar14</t>
  </si>
  <si>
    <t>10Mar14</t>
  </si>
  <si>
    <t>11Mar14</t>
  </si>
  <si>
    <t>12Mar14</t>
  </si>
  <si>
    <t>13Mar14</t>
  </si>
  <si>
    <t>14Mar14</t>
  </si>
  <si>
    <t>17Mar14</t>
  </si>
  <si>
    <t>18Mar14</t>
  </si>
  <si>
    <t>19Mar14</t>
  </si>
  <si>
    <t>20Mar14</t>
  </si>
  <si>
    <t>21Mar14</t>
  </si>
  <si>
    <t>24Mar14</t>
  </si>
  <si>
    <t>25Mar14</t>
  </si>
  <si>
    <t>26Mar14</t>
  </si>
  <si>
    <t>27Mar14</t>
  </si>
  <si>
    <t>28Mar14</t>
  </si>
  <si>
    <t>31Mar14</t>
  </si>
  <si>
    <t>01Abr14</t>
  </si>
  <si>
    <t>02Abr14</t>
  </si>
  <si>
    <t>03Abr14</t>
  </si>
  <si>
    <t>04Abr14</t>
  </si>
  <si>
    <t>07Abr14</t>
  </si>
  <si>
    <t>08Abr14</t>
  </si>
  <si>
    <t>09Abr14</t>
  </si>
  <si>
    <t>10Abr14</t>
  </si>
  <si>
    <t>11Abr14</t>
  </si>
  <si>
    <t>14Abr14</t>
  </si>
  <si>
    <t>15Abr14</t>
  </si>
  <si>
    <t>16Abr14</t>
  </si>
  <si>
    <t>17Abr14</t>
  </si>
  <si>
    <t>18Abr14</t>
  </si>
  <si>
    <t>21Abr14</t>
  </si>
  <si>
    <t>22Abr14</t>
  </si>
  <si>
    <t>23Abr14</t>
  </si>
  <si>
    <t>24Abr14</t>
  </si>
  <si>
    <t>25Abr14</t>
  </si>
  <si>
    <t>28Abr14</t>
  </si>
  <si>
    <t>29Abr14</t>
  </si>
  <si>
    <t>30Abr14</t>
  </si>
  <si>
    <t>01May14</t>
  </si>
  <si>
    <t>02May14</t>
  </si>
  <si>
    <t>05May14</t>
  </si>
  <si>
    <t>06May14</t>
  </si>
  <si>
    <t>07May14</t>
  </si>
  <si>
    <t>08May14</t>
  </si>
  <si>
    <t>09May14</t>
  </si>
  <si>
    <t>12May14</t>
  </si>
  <si>
    <t>13May14</t>
  </si>
  <si>
    <t>14May14</t>
  </si>
  <si>
    <t>15May14</t>
  </si>
  <si>
    <t>16May14</t>
  </si>
  <si>
    <t>19May14</t>
  </si>
  <si>
    <t>20May14</t>
  </si>
  <si>
    <t>21May14</t>
  </si>
  <si>
    <t>22May14</t>
  </si>
  <si>
    <t>23May14</t>
  </si>
  <si>
    <t>26May14</t>
  </si>
  <si>
    <t>27May14</t>
  </si>
  <si>
    <t>28May14</t>
  </si>
  <si>
    <t>29May14</t>
  </si>
  <si>
    <t>30May14</t>
  </si>
  <si>
    <t>02Jun14</t>
  </si>
  <si>
    <t>03Jun14</t>
  </si>
  <si>
    <t>04Jun14</t>
  </si>
  <si>
    <t>05Jun14</t>
  </si>
  <si>
    <t>06Jun14</t>
  </si>
  <si>
    <t>09Jun14</t>
  </si>
  <si>
    <t>10Jun14</t>
  </si>
  <si>
    <t>11Jun14</t>
  </si>
  <si>
    <t>12Jun14</t>
  </si>
  <si>
    <t>13Jun14</t>
  </si>
  <si>
    <t>16Jun14</t>
  </si>
  <si>
    <t>17Jun14</t>
  </si>
  <si>
    <t>18Jun14</t>
  </si>
  <si>
    <t>19Jun14</t>
  </si>
  <si>
    <t>20Jun14</t>
  </si>
  <si>
    <t>23Jun14</t>
  </si>
  <si>
    <t>24Jun14</t>
  </si>
  <si>
    <t>25Jun14</t>
  </si>
  <si>
    <t>26Jun14</t>
  </si>
  <si>
    <t>27Jun14</t>
  </si>
  <si>
    <t>30Jun14</t>
  </si>
  <si>
    <t>01Jul14</t>
  </si>
  <si>
    <t>02Jul14</t>
  </si>
  <si>
    <t>03Jul14</t>
  </si>
  <si>
    <t>04Jul14</t>
  </si>
  <si>
    <t>07Jul14</t>
  </si>
  <si>
    <t>08Jul14</t>
  </si>
  <si>
    <t>09Jul14</t>
  </si>
  <si>
    <t>10Jul14</t>
  </si>
  <si>
    <t>11Jul14</t>
  </si>
  <si>
    <t>14Jul14</t>
  </si>
  <si>
    <t>15Jul14</t>
  </si>
  <si>
    <t>16Jul14</t>
  </si>
  <si>
    <t>17Jul14</t>
  </si>
  <si>
    <t>18Jul14</t>
  </si>
  <si>
    <t>21Jul14</t>
  </si>
  <si>
    <t>22Jul14</t>
  </si>
  <si>
    <t>23Jul14</t>
  </si>
  <si>
    <t>24Jul14</t>
  </si>
  <si>
    <t>25Jul14</t>
  </si>
  <si>
    <t>28Jul14</t>
  </si>
  <si>
    <t>29Jul14</t>
  </si>
  <si>
    <t>30Jul14</t>
  </si>
  <si>
    <t>31Jul14</t>
  </si>
  <si>
    <t>01Ago14</t>
  </si>
  <si>
    <t>04Ago14</t>
  </si>
  <si>
    <t>05Ago14</t>
  </si>
  <si>
    <t>06Ago14</t>
  </si>
  <si>
    <t>07Ago14</t>
  </si>
  <si>
    <t>08Ago14</t>
  </si>
  <si>
    <t>11Ago14</t>
  </si>
  <si>
    <t>12Ago14</t>
  </si>
  <si>
    <t>13Ago14</t>
  </si>
  <si>
    <t>14Ago14</t>
  </si>
  <si>
    <t>15Ago14</t>
  </si>
  <si>
    <t>18Ago14</t>
  </si>
  <si>
    <t>19Ago14</t>
  </si>
  <si>
    <t>20Ago14</t>
  </si>
  <si>
    <t>21Ago14</t>
  </si>
  <si>
    <t>22Ago14</t>
  </si>
  <si>
    <t>25Ago14</t>
  </si>
  <si>
    <t>26Ago14</t>
  </si>
  <si>
    <t>27Ago14</t>
  </si>
  <si>
    <t>28Ago14</t>
  </si>
  <si>
    <t>29Ago14</t>
  </si>
  <si>
    <t>01Set14</t>
  </si>
  <si>
    <t>02Set14</t>
  </si>
  <si>
    <t>03Set14</t>
  </si>
  <si>
    <t>04Set14</t>
  </si>
  <si>
    <t>05Set14</t>
  </si>
  <si>
    <t>08Set14</t>
  </si>
  <si>
    <t>09Set14</t>
  </si>
  <si>
    <t>10Set14</t>
  </si>
  <si>
    <t>11Set14</t>
  </si>
  <si>
    <t>12Set14</t>
  </si>
  <si>
    <t>15Set14</t>
  </si>
  <si>
    <t>16Set14</t>
  </si>
  <si>
    <t>17Set14</t>
  </si>
  <si>
    <t>18Set14</t>
  </si>
  <si>
    <t>19Set14</t>
  </si>
  <si>
    <t>22Set14</t>
  </si>
  <si>
    <t>23Set14</t>
  </si>
  <si>
    <t>24Set14</t>
  </si>
  <si>
    <t>25Set14</t>
  </si>
  <si>
    <t>26Set14</t>
  </si>
  <si>
    <t>29Set14</t>
  </si>
  <si>
    <t>30Set14</t>
  </si>
  <si>
    <t>01Oct14</t>
  </si>
  <si>
    <t>02Oct14</t>
  </si>
  <si>
    <t>03Oct14</t>
  </si>
  <si>
    <t>06Oct14</t>
  </si>
  <si>
    <t>07Oct14</t>
  </si>
  <si>
    <t>08Oct14</t>
  </si>
  <si>
    <t>09Oct14</t>
  </si>
  <si>
    <t>10Oct14</t>
  </si>
  <si>
    <t>13Oct14</t>
  </si>
  <si>
    <t>14Oct14</t>
  </si>
  <si>
    <t>15Oct14</t>
  </si>
  <si>
    <t>16Oct14</t>
  </si>
  <si>
    <t>17Oct14</t>
  </si>
  <si>
    <t>20Oct14</t>
  </si>
  <si>
    <t>21Oct14</t>
  </si>
  <si>
    <t>22Oct14</t>
  </si>
  <si>
    <t>23Oct14</t>
  </si>
  <si>
    <t>24Oct14</t>
  </si>
  <si>
    <t>27Oct14</t>
  </si>
  <si>
    <t>28Oct14</t>
  </si>
  <si>
    <t>29Oct14</t>
  </si>
  <si>
    <t>30Oct14</t>
  </si>
  <si>
    <t>31Oct14</t>
  </si>
  <si>
    <t>03Nov14</t>
  </si>
  <si>
    <t>04Nov14</t>
  </si>
  <si>
    <t>05Nov14</t>
  </si>
  <si>
    <t>06Nov14</t>
  </si>
  <si>
    <t>07Nov14</t>
  </si>
  <si>
    <t>10Nov14</t>
  </si>
  <si>
    <t>11Nov14</t>
  </si>
  <si>
    <t>12Nov14</t>
  </si>
  <si>
    <t>13Nov14</t>
  </si>
  <si>
    <t>14Nov14</t>
  </si>
  <si>
    <t>17Nov14</t>
  </si>
  <si>
    <t>18Nov14</t>
  </si>
  <si>
    <t>19Nov14</t>
  </si>
  <si>
    <t>20Nov14</t>
  </si>
  <si>
    <t>21Nov14</t>
  </si>
  <si>
    <t>24Nov14</t>
  </si>
  <si>
    <t>25Nov14</t>
  </si>
  <si>
    <t>26Nov14</t>
  </si>
  <si>
    <t>27Nov14</t>
  </si>
  <si>
    <t>28Nov14</t>
  </si>
  <si>
    <t>01Dic14</t>
  </si>
  <si>
    <t>02Dic14</t>
  </si>
  <si>
    <t>03Dic14</t>
  </si>
  <si>
    <t>04Dic14</t>
  </si>
  <si>
    <t>05Dic14</t>
  </si>
  <si>
    <t>08Dic14</t>
  </si>
  <si>
    <t>09Dic14</t>
  </si>
  <si>
    <t>10Dic14</t>
  </si>
  <si>
    <t>11Dic14</t>
  </si>
  <si>
    <t>12Dic14</t>
  </si>
  <si>
    <t>15Dic14</t>
  </si>
  <si>
    <t>16Dic14</t>
  </si>
  <si>
    <t>17Dic14</t>
  </si>
  <si>
    <t>18Dic14</t>
  </si>
  <si>
    <t>19Dic14</t>
  </si>
  <si>
    <t>22Dic14</t>
  </si>
  <si>
    <t>23Dic14</t>
  </si>
  <si>
    <t>24Dic14</t>
  </si>
  <si>
    <t>25Dic14</t>
  </si>
  <si>
    <t>26Dic14</t>
  </si>
  <si>
    <t>29Dic14</t>
  </si>
  <si>
    <t>30Dic14</t>
  </si>
  <si>
    <t>31Dic14</t>
  </si>
  <si>
    <t>01Ene15</t>
  </si>
  <si>
    <t>02Ene15</t>
  </si>
  <si>
    <t>05Ene15</t>
  </si>
  <si>
    <t>06Ene15</t>
  </si>
  <si>
    <t>07Ene15</t>
  </si>
  <si>
    <t>08Ene15</t>
  </si>
  <si>
    <t>09Ene15</t>
  </si>
  <si>
    <t>12Ene15</t>
  </si>
  <si>
    <t>13Ene15</t>
  </si>
  <si>
    <t>14Ene15</t>
  </si>
  <si>
    <t>15Ene15</t>
  </si>
  <si>
    <t>16Ene15</t>
  </si>
  <si>
    <t>19Ene15</t>
  </si>
  <si>
    <t>20Ene15</t>
  </si>
  <si>
    <t>21Ene15</t>
  </si>
  <si>
    <t>22Ene15</t>
  </si>
  <si>
    <t>23Ene15</t>
  </si>
  <si>
    <t>26Ene15</t>
  </si>
  <si>
    <t>27Ene15</t>
  </si>
  <si>
    <t>28Ene15</t>
  </si>
  <si>
    <t>29Ene15</t>
  </si>
  <si>
    <t>30Ene15</t>
  </si>
  <si>
    <t>02Feb15</t>
  </si>
  <si>
    <t>03Feb15</t>
  </si>
  <si>
    <t>04Feb15</t>
  </si>
  <si>
    <t>05Feb15</t>
  </si>
  <si>
    <t>06Feb15</t>
  </si>
  <si>
    <t>09Feb15</t>
  </si>
  <si>
    <t>10Feb15</t>
  </si>
  <si>
    <t>11Feb15</t>
  </si>
  <si>
    <t>12Feb15</t>
  </si>
  <si>
    <t>13Feb15</t>
  </si>
  <si>
    <t>16Feb15</t>
  </si>
  <si>
    <t>17Feb15</t>
  </si>
  <si>
    <t>18Feb15</t>
  </si>
  <si>
    <t>19Feb15</t>
  </si>
  <si>
    <t>20Feb15</t>
  </si>
  <si>
    <t>23Feb15</t>
  </si>
  <si>
    <t>24Feb15</t>
  </si>
  <si>
    <t>25Feb15</t>
  </si>
  <si>
    <t>26Feb15</t>
  </si>
  <si>
    <t>27Feb15</t>
  </si>
  <si>
    <t>02Mar15</t>
  </si>
  <si>
    <t>03Mar15</t>
  </si>
  <si>
    <t>04Mar15</t>
  </si>
  <si>
    <t>05Mar15</t>
  </si>
  <si>
    <t>06Mar15</t>
  </si>
  <si>
    <t>09Mar15</t>
  </si>
  <si>
    <t>10Mar15</t>
  </si>
  <si>
    <t>11Mar15</t>
  </si>
  <si>
    <t>12Mar15</t>
  </si>
  <si>
    <t>13Mar15</t>
  </si>
  <si>
    <t>16Mar15</t>
  </si>
  <si>
    <t>17Mar15</t>
  </si>
  <si>
    <t>18Mar15</t>
  </si>
  <si>
    <t>19Mar15</t>
  </si>
  <si>
    <t>20Mar15</t>
  </si>
  <si>
    <t>23Mar15</t>
  </si>
  <si>
    <t>24Mar15</t>
  </si>
  <si>
    <t>25Mar15</t>
  </si>
  <si>
    <t>26Mar15</t>
  </si>
  <si>
    <t>27Mar15</t>
  </si>
  <si>
    <t>30Mar15</t>
  </si>
  <si>
    <t>31Mar15</t>
  </si>
  <si>
    <t>01Abr15</t>
  </si>
  <si>
    <t>02Abr15</t>
  </si>
  <si>
    <t>03Abr15</t>
  </si>
  <si>
    <t>06Abr15</t>
  </si>
  <si>
    <t>07Abr15</t>
  </si>
  <si>
    <t>08Abr15</t>
  </si>
  <si>
    <t>09Abr15</t>
  </si>
  <si>
    <t>10Abr15</t>
  </si>
  <si>
    <t>13Abr15</t>
  </si>
  <si>
    <t>14Abr15</t>
  </si>
  <si>
    <t>15Abr15</t>
  </si>
  <si>
    <t>16Abr15</t>
  </si>
  <si>
    <t>17Abr15</t>
  </si>
  <si>
    <t>20Abr15</t>
  </si>
  <si>
    <t>21Abr15</t>
  </si>
  <si>
    <t>22Abr15</t>
  </si>
  <si>
    <t>23Abr15</t>
  </si>
  <si>
    <t>24Abr15</t>
  </si>
  <si>
    <t>27Abr15</t>
  </si>
  <si>
    <t>28Abr15</t>
  </si>
  <si>
    <t>29Abr15</t>
  </si>
  <si>
    <t>30Abr15</t>
  </si>
  <si>
    <t>01May15</t>
  </si>
  <si>
    <t>04May15</t>
  </si>
  <si>
    <t>05May15</t>
  </si>
  <si>
    <t>06May15</t>
  </si>
  <si>
    <t>07May15</t>
  </si>
  <si>
    <t>08May15</t>
  </si>
  <si>
    <t>11May15</t>
  </si>
  <si>
    <t>12May15</t>
  </si>
  <si>
    <t>13May15</t>
  </si>
  <si>
    <t>14May15</t>
  </si>
  <si>
    <t>15May15</t>
  </si>
  <si>
    <t>18May15</t>
  </si>
  <si>
    <t>19May15</t>
  </si>
  <si>
    <t>20May15</t>
  </si>
  <si>
    <t>21May15</t>
  </si>
  <si>
    <t>22May15</t>
  </si>
  <si>
    <t>25May15</t>
  </si>
  <si>
    <t>26May15</t>
  </si>
  <si>
    <t>27May15</t>
  </si>
  <si>
    <t>28May15</t>
  </si>
  <si>
    <t>29May15</t>
  </si>
  <si>
    <t>01Jun15</t>
  </si>
  <si>
    <t>02Jun15</t>
  </si>
  <si>
    <t>03Jun15</t>
  </si>
  <si>
    <t>04Jun15</t>
  </si>
  <si>
    <t>05Jun15</t>
  </si>
  <si>
    <t>08Jun15</t>
  </si>
  <si>
    <t>09Jun15</t>
  </si>
  <si>
    <t>10Jun15</t>
  </si>
  <si>
    <t>11Jun15</t>
  </si>
  <si>
    <t>12Jun15</t>
  </si>
  <si>
    <t>15Jun15</t>
  </si>
  <si>
    <t>16Jun15</t>
  </si>
  <si>
    <t>17Jun15</t>
  </si>
  <si>
    <t>18Jun15</t>
  </si>
  <si>
    <t>19Jun15</t>
  </si>
  <si>
    <t>22Jun15</t>
  </si>
  <si>
    <t>23Jun15</t>
  </si>
  <si>
    <t>24Jun15</t>
  </si>
  <si>
    <t>25Jun15</t>
  </si>
  <si>
    <t>26Jun15</t>
  </si>
  <si>
    <t>29Jun15</t>
  </si>
  <si>
    <t>30Jun15</t>
  </si>
  <si>
    <t>01Jul15</t>
  </si>
  <si>
    <t>02Jul15</t>
  </si>
  <si>
    <t>03Jul15</t>
  </si>
  <si>
    <t>06Jul15</t>
  </si>
  <si>
    <t>07Jul15</t>
  </si>
  <si>
    <t>08Jul15</t>
  </si>
  <si>
    <t>09Jul15</t>
  </si>
  <si>
    <t>10Jul15</t>
  </si>
  <si>
    <t>13Jul15</t>
  </si>
  <si>
    <t>14Jul15</t>
  </si>
  <si>
    <t>15Jul15</t>
  </si>
  <si>
    <t>16Jul15</t>
  </si>
  <si>
    <t>17Jul15</t>
  </si>
  <si>
    <t>20Jul15</t>
  </si>
  <si>
    <t>21Jul15</t>
  </si>
  <si>
    <t>22Jul15</t>
  </si>
  <si>
    <t>23Jul15</t>
  </si>
  <si>
    <t>24Jul15</t>
  </si>
  <si>
    <t>27Jul15</t>
  </si>
  <si>
    <t>28Jul15</t>
  </si>
  <si>
    <t>29Jul15</t>
  </si>
  <si>
    <t>30Jul15</t>
  </si>
  <si>
    <t>31Jul15</t>
  </si>
  <si>
    <t>03Ago15</t>
  </si>
  <si>
    <t>04Ago15</t>
  </si>
  <si>
    <t>05Ago15</t>
  </si>
  <si>
    <t>06Ago15</t>
  </si>
  <si>
    <t>07Ago15</t>
  </si>
  <si>
    <t>10Ago15</t>
  </si>
  <si>
    <t>11Ago15</t>
  </si>
  <si>
    <t>12Ago15</t>
  </si>
  <si>
    <t>13Ago15</t>
  </si>
  <si>
    <t>14Ago15</t>
  </si>
  <si>
    <t>17Ago15</t>
  </si>
  <si>
    <t>18Ago15</t>
  </si>
  <si>
    <t>19Ago15</t>
  </si>
  <si>
    <t>20Ago15</t>
  </si>
  <si>
    <t>21Ago15</t>
  </si>
  <si>
    <t>24Ago15</t>
  </si>
  <si>
    <t>25Ago15</t>
  </si>
  <si>
    <t>26Ago15</t>
  </si>
  <si>
    <t>27Ago15</t>
  </si>
  <si>
    <t>28Ago15</t>
  </si>
  <si>
    <t>31Ago15</t>
  </si>
  <si>
    <t>01Set15</t>
  </si>
  <si>
    <t>02Set15</t>
  </si>
  <si>
    <t>03Set15</t>
  </si>
  <si>
    <t>04Set15</t>
  </si>
  <si>
    <t>07Set15</t>
  </si>
  <si>
    <t>08Set15</t>
  </si>
  <si>
    <t>09Set15</t>
  </si>
  <si>
    <t>10Set15</t>
  </si>
  <si>
    <t>11Set15</t>
  </si>
  <si>
    <t>14Set15</t>
  </si>
  <si>
    <t>15Set15</t>
  </si>
  <si>
    <t>16Set15</t>
  </si>
  <si>
    <t>17Set15</t>
  </si>
  <si>
    <t>18Set15</t>
  </si>
  <si>
    <t>21Set15</t>
  </si>
  <si>
    <t>22Set15</t>
  </si>
  <si>
    <t>23Set15</t>
  </si>
  <si>
    <t>24Set15</t>
  </si>
  <si>
    <t>25Set15</t>
  </si>
  <si>
    <t>28Set15</t>
  </si>
  <si>
    <t>29Set15</t>
  </si>
  <si>
    <t>30Set15</t>
  </si>
  <si>
    <t>01Oct15</t>
  </si>
  <si>
    <t>02Oct15</t>
  </si>
  <si>
    <t>05Oct15</t>
  </si>
  <si>
    <t>06Oct15</t>
  </si>
  <si>
    <t>07Oct15</t>
  </si>
  <si>
    <t>08Oct15</t>
  </si>
  <si>
    <t>09Oct15</t>
  </si>
  <si>
    <t>12Oct15</t>
  </si>
  <si>
    <t>13Oct15</t>
  </si>
  <si>
    <t>14Oct15</t>
  </si>
  <si>
    <t>15Oct15</t>
  </si>
  <si>
    <t>16Oct15</t>
  </si>
  <si>
    <t>19Oct15</t>
  </si>
  <si>
    <t>20Oct15</t>
  </si>
  <si>
    <t>21Oct15</t>
  </si>
  <si>
    <t>22Oct15</t>
  </si>
  <si>
    <t>23Oct15</t>
  </si>
  <si>
    <t>26Oct15</t>
  </si>
  <si>
    <t>27Oct15</t>
  </si>
  <si>
    <t>28Oct15</t>
  </si>
  <si>
    <t>29Oct15</t>
  </si>
  <si>
    <t>30Oct15</t>
  </si>
  <si>
    <t>02Nov15</t>
  </si>
  <si>
    <t>03Nov15</t>
  </si>
  <si>
    <t>04Nov15</t>
  </si>
  <si>
    <t>05Nov15</t>
  </si>
  <si>
    <t>06Nov15</t>
  </si>
  <si>
    <t>09Nov15</t>
  </si>
  <si>
    <t>10Nov15</t>
  </si>
  <si>
    <t>11Nov15</t>
  </si>
  <si>
    <t>12Nov15</t>
  </si>
  <si>
    <t>13Nov15</t>
  </si>
  <si>
    <t>16Nov15</t>
  </si>
  <si>
    <t>17Nov15</t>
  </si>
  <si>
    <t>18Nov15</t>
  </si>
  <si>
    <t>19Nov15</t>
  </si>
  <si>
    <t>20Nov15</t>
  </si>
  <si>
    <t>23Nov15</t>
  </si>
  <si>
    <t>24Nov15</t>
  </si>
  <si>
    <t>25Nov15</t>
  </si>
  <si>
    <t>26Nov15</t>
  </si>
  <si>
    <t>27Nov15</t>
  </si>
  <si>
    <t>30Nov15</t>
  </si>
  <si>
    <t>01Dic15</t>
  </si>
  <si>
    <t>02Dic15</t>
  </si>
  <si>
    <t>03Dic15</t>
  </si>
  <si>
    <t>04Dic15</t>
  </si>
  <si>
    <t>07Dic15</t>
  </si>
  <si>
    <t>08Dic15</t>
  </si>
  <si>
    <t>09Dic15</t>
  </si>
  <si>
    <t>10Dic15</t>
  </si>
  <si>
    <t>11Dic15</t>
  </si>
  <si>
    <t>14Dic15</t>
  </si>
  <si>
    <t>15Dic15</t>
  </si>
  <si>
    <t>16Dic15</t>
  </si>
  <si>
    <t>17Dic15</t>
  </si>
  <si>
    <t>18Dic15</t>
  </si>
  <si>
    <t>21Dic15</t>
  </si>
  <si>
    <t>22Dic15</t>
  </si>
  <si>
    <t>23Dic15</t>
  </si>
  <si>
    <t>24Dic15</t>
  </si>
  <si>
    <t>25Dic15</t>
  </si>
  <si>
    <t>28Dic15</t>
  </si>
  <si>
    <t>29Dic15</t>
  </si>
  <si>
    <t>30Dic15</t>
  </si>
  <si>
    <t>31Dic15</t>
  </si>
  <si>
    <t>01Ene16</t>
  </si>
  <si>
    <t>n.d.</t>
  </si>
  <si>
    <t>04Ene16</t>
  </si>
  <si>
    <t>05Ene16</t>
  </si>
  <si>
    <t>06Ene16</t>
  </si>
  <si>
    <t>07Ene16</t>
  </si>
  <si>
    <t>08Ene16</t>
  </si>
  <si>
    <t>11Ene16</t>
  </si>
  <si>
    <t>12Ene16</t>
  </si>
  <si>
    <t>13Ene16</t>
  </si>
  <si>
    <t>14Ene16</t>
  </si>
  <si>
    <t>15Ene16</t>
  </si>
  <si>
    <t>18Ene16</t>
  </si>
  <si>
    <t>19Ene16</t>
  </si>
  <si>
    <t>20Ene16</t>
  </si>
  <si>
    <t>21Ene16</t>
  </si>
  <si>
    <t>22Ene16</t>
  </si>
  <si>
    <t>25Ene16</t>
  </si>
  <si>
    <t>26Ene16</t>
  </si>
  <si>
    <t>27Ene16</t>
  </si>
  <si>
    <t>28Ene16</t>
  </si>
  <si>
    <t>29Ene16</t>
  </si>
  <si>
    <t>01Feb16</t>
  </si>
  <si>
    <t>02Feb16</t>
  </si>
  <si>
    <t>03Feb16</t>
  </si>
  <si>
    <t>04Feb16</t>
  </si>
  <si>
    <t>05Feb16</t>
  </si>
  <si>
    <t>08Feb16</t>
  </si>
  <si>
    <t>09Feb16</t>
  </si>
  <si>
    <t>10Feb16</t>
  </si>
  <si>
    <t>11Feb16</t>
  </si>
  <si>
    <t>12Feb16</t>
  </si>
  <si>
    <t>15Feb16</t>
  </si>
  <si>
    <t>16Feb16</t>
  </si>
  <si>
    <t>17Feb16</t>
  </si>
  <si>
    <t>18Feb16</t>
  </si>
  <si>
    <t>19Feb16</t>
  </si>
  <si>
    <t>22Feb16</t>
  </si>
  <si>
    <t>23Feb16</t>
  </si>
  <si>
    <t>24Feb16</t>
  </si>
  <si>
    <t>25Feb16</t>
  </si>
  <si>
    <t>26Feb16</t>
  </si>
  <si>
    <t>29Feb16</t>
  </si>
  <si>
    <t>01Mar16</t>
  </si>
  <si>
    <t>02Mar16</t>
  </si>
  <si>
    <t>03Mar16</t>
  </si>
  <si>
    <t>04Mar16</t>
  </si>
  <si>
    <t>07Mar16</t>
  </si>
  <si>
    <t>08Mar16</t>
  </si>
  <si>
    <t>09Mar16</t>
  </si>
  <si>
    <t>10Mar16</t>
  </si>
  <si>
    <t>11Mar16</t>
  </si>
  <si>
    <t>14Mar16</t>
  </si>
  <si>
    <t>15Mar16</t>
  </si>
  <si>
    <t>16Mar16</t>
  </si>
  <si>
    <t>17Mar16</t>
  </si>
  <si>
    <t>18Mar16</t>
  </si>
  <si>
    <t>21Mar16</t>
  </si>
  <si>
    <t>22Mar16</t>
  </si>
  <si>
    <t>23Mar16</t>
  </si>
  <si>
    <t>24Mar16</t>
  </si>
  <si>
    <t>25Mar16</t>
  </si>
  <si>
    <t>28Mar16</t>
  </si>
  <si>
    <t>29Mar16</t>
  </si>
  <si>
    <t>30Mar16</t>
  </si>
  <si>
    <t>31Mar16</t>
  </si>
  <si>
    <t>01Abr16</t>
  </si>
  <si>
    <t>04Abr16</t>
  </si>
  <si>
    <t>05Abr16</t>
  </si>
  <si>
    <t>06Abr16</t>
  </si>
  <si>
    <t>07Abr16</t>
  </si>
  <si>
    <t>08Abr16</t>
  </si>
  <si>
    <t>11Abr16</t>
  </si>
  <si>
    <t>12Abr16</t>
  </si>
  <si>
    <t>13Abr16</t>
  </si>
  <si>
    <t>14Abr16</t>
  </si>
  <si>
    <t>15Abr16</t>
  </si>
  <si>
    <t>18Abr16</t>
  </si>
  <si>
    <t>19Abr16</t>
  </si>
  <si>
    <t>20Abr16</t>
  </si>
  <si>
    <t>21Abr16</t>
  </si>
  <si>
    <t>22Abr16</t>
  </si>
  <si>
    <t>25Abr16</t>
  </si>
  <si>
    <t>26Abr16</t>
  </si>
  <si>
    <t>27Abr16</t>
  </si>
  <si>
    <t>28Abr16</t>
  </si>
  <si>
    <t>29Abr16</t>
  </si>
  <si>
    <t>02May16</t>
  </si>
  <si>
    <t>03May16</t>
  </si>
  <si>
    <t>04May16</t>
  </si>
  <si>
    <t>05May16</t>
  </si>
  <si>
    <t>06May16</t>
  </si>
  <si>
    <t>09May16</t>
  </si>
  <si>
    <t>10May16</t>
  </si>
  <si>
    <t>11May16</t>
  </si>
  <si>
    <t>12May16</t>
  </si>
  <si>
    <t>13May16</t>
  </si>
  <si>
    <t>16May16</t>
  </si>
  <si>
    <t>17May16</t>
  </si>
  <si>
    <t>18May16</t>
  </si>
  <si>
    <t>19May16</t>
  </si>
  <si>
    <t>20May16</t>
  </si>
  <si>
    <t>23May16</t>
  </si>
  <si>
    <t>24May16</t>
  </si>
  <si>
    <t>25May16</t>
  </si>
  <si>
    <t>26May16</t>
  </si>
  <si>
    <t>27May16</t>
  </si>
  <si>
    <t>30May16</t>
  </si>
  <si>
    <t>31May16</t>
  </si>
  <si>
    <t>01Jun16</t>
  </si>
  <si>
    <t>02Jun16</t>
  </si>
  <si>
    <t>03Jun16</t>
  </si>
  <si>
    <t>06Jun16</t>
  </si>
  <si>
    <t>07Jun16</t>
  </si>
  <si>
    <t>08Jun16</t>
  </si>
  <si>
    <t>09Jun16</t>
  </si>
  <si>
    <t>10Jun16</t>
  </si>
  <si>
    <t>13Jun16</t>
  </si>
  <si>
    <t>14Jun16</t>
  </si>
  <si>
    <t>15Jun16</t>
  </si>
  <si>
    <t>16Jun16</t>
  </si>
  <si>
    <t>17Jun16</t>
  </si>
  <si>
    <t>20Jun16</t>
  </si>
  <si>
    <t>21Jun16</t>
  </si>
  <si>
    <t>22Jun16</t>
  </si>
  <si>
    <t>23Jun16</t>
  </si>
  <si>
    <t>24Jun16</t>
  </si>
  <si>
    <t>27Jun16</t>
  </si>
  <si>
    <t>28Jun16</t>
  </si>
  <si>
    <t>29Jun16</t>
  </si>
  <si>
    <t>30Jun16</t>
  </si>
  <si>
    <t>01Jul16</t>
  </si>
  <si>
    <t>04Jul16</t>
  </si>
  <si>
    <t>05Jul16</t>
  </si>
  <si>
    <t>06Jul16</t>
  </si>
  <si>
    <t>07Jul16</t>
  </si>
  <si>
    <t>08Jul16</t>
  </si>
  <si>
    <t>11Jul16</t>
  </si>
  <si>
    <t>12Jul16</t>
  </si>
  <si>
    <t>13Jul16</t>
  </si>
  <si>
    <t>14Jul16</t>
  </si>
  <si>
    <t>15Jul16</t>
  </si>
  <si>
    <t>18Jul16</t>
  </si>
  <si>
    <t>19Jul16</t>
  </si>
  <si>
    <t>20Jul16</t>
  </si>
  <si>
    <t>21Jul16</t>
  </si>
  <si>
    <t>22Jul16</t>
  </si>
  <si>
    <t>25Jul16</t>
  </si>
  <si>
    <t>26Jul16</t>
  </si>
  <si>
    <t>27Jul16</t>
  </si>
  <si>
    <t>28Jul16</t>
  </si>
  <si>
    <t>29Jul16</t>
  </si>
  <si>
    <t>01Ago16</t>
  </si>
  <si>
    <t>02Ago16</t>
  </si>
  <si>
    <t>03Ago16</t>
  </si>
  <si>
    <t>04Ago16</t>
  </si>
  <si>
    <t>05Ago16</t>
  </si>
  <si>
    <t>08Ago16</t>
  </si>
  <si>
    <t>09Ago16</t>
  </si>
  <si>
    <t>10Ago16</t>
  </si>
  <si>
    <t>11Ago16</t>
  </si>
  <si>
    <t>12Ago16</t>
  </si>
  <si>
    <t>15Ago16</t>
  </si>
  <si>
    <t>16Ago16</t>
  </si>
  <si>
    <t>17Ago16</t>
  </si>
  <si>
    <t>18Ago16</t>
  </si>
  <si>
    <t>19Ago16</t>
  </si>
  <si>
    <t>22Ago16</t>
  </si>
  <si>
    <t>23Ago16</t>
  </si>
  <si>
    <t>24Ago16</t>
  </si>
  <si>
    <t>25Ago16</t>
  </si>
  <si>
    <t>26Ago16</t>
  </si>
  <si>
    <t>29Ago16</t>
  </si>
  <si>
    <t>30Ago16</t>
  </si>
  <si>
    <t>31Ago16</t>
  </si>
  <si>
    <t>01Set16</t>
  </si>
  <si>
    <t>02Set16</t>
  </si>
  <si>
    <t>05Set16</t>
  </si>
  <si>
    <t>06Set16</t>
  </si>
  <si>
    <t>07Set16</t>
  </si>
  <si>
    <t>08Set16</t>
  </si>
  <si>
    <t>09Set16</t>
  </si>
  <si>
    <t>12Set16</t>
  </si>
  <si>
    <t>13Set16</t>
  </si>
  <si>
    <t>14Set16</t>
  </si>
  <si>
    <t>15Set16</t>
  </si>
  <si>
    <t>16Set16</t>
  </si>
  <si>
    <t>19Set16</t>
  </si>
  <si>
    <t>20Set16</t>
  </si>
  <si>
    <t>21Set16</t>
  </si>
  <si>
    <t>22Set16</t>
  </si>
  <si>
    <t>23Set16</t>
  </si>
  <si>
    <t>26Set16</t>
  </si>
  <si>
    <t>27Set16</t>
  </si>
  <si>
    <t>28Set16</t>
  </si>
  <si>
    <t>29Set16</t>
  </si>
  <si>
    <t>30Set16</t>
  </si>
  <si>
    <t>03Oct16</t>
  </si>
  <si>
    <t>04Oct16</t>
  </si>
  <si>
    <t>05Oct16</t>
  </si>
  <si>
    <t>06Oct16</t>
  </si>
  <si>
    <t>07Oct16</t>
  </si>
  <si>
    <t>10Oct16</t>
  </si>
  <si>
    <t>11Oct16</t>
  </si>
  <si>
    <t>12Oct16</t>
  </si>
  <si>
    <t>13Oct16</t>
  </si>
  <si>
    <t>14Oct16</t>
  </si>
  <si>
    <t>17Oct16</t>
  </si>
  <si>
    <t>18Oct16</t>
  </si>
  <si>
    <t>19Oct16</t>
  </si>
  <si>
    <t>20Oct16</t>
  </si>
  <si>
    <t>21Oct16</t>
  </si>
  <si>
    <t>24Oct16</t>
  </si>
  <si>
    <t>25Oct16</t>
  </si>
  <si>
    <t>26Oct16</t>
  </si>
  <si>
    <t>27Oct16</t>
  </si>
  <si>
    <t>28Oct16</t>
  </si>
  <si>
    <t>31Oct16</t>
  </si>
  <si>
    <t>01Nov16</t>
  </si>
  <si>
    <t>02Nov16</t>
  </si>
  <si>
    <t>03Nov16</t>
  </si>
  <si>
    <t>04Nov16</t>
  </si>
  <si>
    <t>07Nov16</t>
  </si>
  <si>
    <t>08Nov16</t>
  </si>
  <si>
    <t>09Nov16</t>
  </si>
  <si>
    <t>10Nov16</t>
  </si>
  <si>
    <t>11Nov16</t>
  </si>
  <si>
    <t>14Nov16</t>
  </si>
  <si>
    <t>15Nov16</t>
  </si>
  <si>
    <t>16Nov16</t>
  </si>
  <si>
    <t>17Nov16</t>
  </si>
  <si>
    <t>18Nov16</t>
  </si>
  <si>
    <t>21Nov16</t>
  </si>
  <si>
    <t>22Nov16</t>
  </si>
  <si>
    <t>23Nov16</t>
  </si>
  <si>
    <t>24Nov16</t>
  </si>
  <si>
    <t>25Nov16</t>
  </si>
  <si>
    <t>28Nov16</t>
  </si>
  <si>
    <t>29Nov16</t>
  </si>
  <si>
    <t>30Nov16</t>
  </si>
  <si>
    <t>01Dic16</t>
  </si>
  <si>
    <t>02Dic16</t>
  </si>
  <si>
    <t>05Dic16</t>
  </si>
  <si>
    <t>06Dic16</t>
  </si>
  <si>
    <t>07Dic16</t>
  </si>
  <si>
    <t>08Dic16</t>
  </si>
  <si>
    <t>09Dic16</t>
  </si>
  <si>
    <t>12Dic16</t>
  </si>
  <si>
    <t>13Dic16</t>
  </si>
  <si>
    <t>14Dic16</t>
  </si>
  <si>
    <t>15Dic16</t>
  </si>
  <si>
    <t>16Dic16</t>
  </si>
  <si>
    <t>19Dic16</t>
  </si>
  <si>
    <t>20Dic16</t>
  </si>
  <si>
    <t>21Dic16</t>
  </si>
  <si>
    <t>22Dic16</t>
  </si>
  <si>
    <t>23Dic16</t>
  </si>
  <si>
    <t>26Dic16</t>
  </si>
  <si>
    <t>27Dic16</t>
  </si>
  <si>
    <t>28Dic16</t>
  </si>
  <si>
    <t>29Dic16</t>
  </si>
  <si>
    <t>30Dic16</t>
  </si>
  <si>
    <t>02Ene17</t>
  </si>
  <si>
    <t>03Ene17</t>
  </si>
  <si>
    <t>04Ene17</t>
  </si>
  <si>
    <t>05Ene17</t>
  </si>
  <si>
    <t>06Ene17</t>
  </si>
  <si>
    <t>09Ene17</t>
  </si>
  <si>
    <t>10Ene17</t>
  </si>
  <si>
    <t>11Ene17</t>
  </si>
  <si>
    <t>12Ene17</t>
  </si>
  <si>
    <t>13Ene17</t>
  </si>
  <si>
    <t>16Ene17</t>
  </si>
  <si>
    <t>17Ene17</t>
  </si>
  <si>
    <t>18Ene17</t>
  </si>
  <si>
    <t>19Ene17</t>
  </si>
  <si>
    <t>20Ene17</t>
  </si>
  <si>
    <t>23Ene17</t>
  </si>
  <si>
    <t>24Ene17</t>
  </si>
  <si>
    <t>25Ene17</t>
  </si>
  <si>
    <t>26Ene17</t>
  </si>
  <si>
    <t>27Ene17</t>
  </si>
  <si>
    <t>30Ene17</t>
  </si>
  <si>
    <t>31Ene17</t>
  </si>
  <si>
    <t>01Feb17</t>
  </si>
  <si>
    <t>02Feb17</t>
  </si>
  <si>
    <t>03Feb17</t>
  </si>
  <si>
    <t>06Feb17</t>
  </si>
  <si>
    <t>07Feb17</t>
  </si>
  <si>
    <t>08Feb17</t>
  </si>
  <si>
    <t>09Feb17</t>
  </si>
  <si>
    <t>10Feb17</t>
  </si>
  <si>
    <t>13Feb17</t>
  </si>
  <si>
    <t>14Feb17</t>
  </si>
  <si>
    <t>15Feb17</t>
  </si>
  <si>
    <t>16Feb17</t>
  </si>
  <si>
    <t>17Feb17</t>
  </si>
  <si>
    <t>20Feb17</t>
  </si>
  <si>
    <t>21Feb17</t>
  </si>
  <si>
    <t>22Feb17</t>
  </si>
  <si>
    <t>23Feb17</t>
  </si>
  <si>
    <t>24Feb17</t>
  </si>
  <si>
    <t>27Feb17</t>
  </si>
  <si>
    <t>28Feb17</t>
  </si>
  <si>
    <t>01Mar17</t>
  </si>
  <si>
    <t>02Mar17</t>
  </si>
  <si>
    <t>03Mar17</t>
  </si>
  <si>
    <t>06Mar17</t>
  </si>
  <si>
    <t>07Mar17</t>
  </si>
  <si>
    <t>08Mar17</t>
  </si>
  <si>
    <t>09Mar17</t>
  </si>
  <si>
    <t>10Mar17</t>
  </si>
  <si>
    <t>13Mar17</t>
  </si>
  <si>
    <t>14Mar17</t>
  </si>
  <si>
    <t>15Mar17</t>
  </si>
  <si>
    <t>16Mar17</t>
  </si>
  <si>
    <t>17Mar17</t>
  </si>
  <si>
    <t>20Mar17</t>
  </si>
  <si>
    <t>21Mar17</t>
  </si>
  <si>
    <t>22Mar17</t>
  </si>
  <si>
    <t>23Mar17</t>
  </si>
  <si>
    <t>24Mar17</t>
  </si>
  <si>
    <t>27Mar17</t>
  </si>
  <si>
    <t>28Mar17</t>
  </si>
  <si>
    <t>29Mar17</t>
  </si>
  <si>
    <t>30Mar17</t>
  </si>
  <si>
    <t>31Mar17</t>
  </si>
  <si>
    <t>03Abr17</t>
  </si>
  <si>
    <t>04Abr17</t>
  </si>
  <si>
    <t>05Abr17</t>
  </si>
  <si>
    <t>06Abr17</t>
  </si>
  <si>
    <t>07Abr17</t>
  </si>
  <si>
    <t>10Abr17</t>
  </si>
  <si>
    <t>11Abr17</t>
  </si>
  <si>
    <t>12Abr17</t>
  </si>
  <si>
    <t>13Abr17</t>
  </si>
  <si>
    <t>14Abr17</t>
  </si>
  <si>
    <t>17Abr17</t>
  </si>
  <si>
    <t>18Abr17</t>
  </si>
  <si>
    <t>19Abr17</t>
  </si>
  <si>
    <t>20Abr17</t>
  </si>
  <si>
    <t>21Abr17</t>
  </si>
  <si>
    <t>24Abr17</t>
  </si>
  <si>
    <t>25Abr17</t>
  </si>
  <si>
    <t>26Abr17</t>
  </si>
  <si>
    <t>27Abr17</t>
  </si>
  <si>
    <t>28Abr17</t>
  </si>
  <si>
    <t>01May17</t>
  </si>
  <si>
    <t>02May17</t>
  </si>
  <si>
    <t>03May17</t>
  </si>
  <si>
    <t>04May17</t>
  </si>
  <si>
    <t>05May17</t>
  </si>
  <si>
    <t>08May17</t>
  </si>
  <si>
    <t>09May17</t>
  </si>
  <si>
    <t>10May17</t>
  </si>
  <si>
    <t>11May17</t>
  </si>
  <si>
    <t>12May17</t>
  </si>
  <si>
    <t>15May17</t>
  </si>
  <si>
    <t>16May17</t>
  </si>
  <si>
    <t>17May17</t>
  </si>
  <si>
    <t>18May17</t>
  </si>
  <si>
    <t>19May17</t>
  </si>
  <si>
    <t>22May17</t>
  </si>
  <si>
    <t>23May17</t>
  </si>
  <si>
    <t>24May17</t>
  </si>
  <si>
    <t>25May17</t>
  </si>
  <si>
    <t>26May17</t>
  </si>
  <si>
    <t>29May17</t>
  </si>
  <si>
    <t>30May17</t>
  </si>
  <si>
    <t>31May17</t>
  </si>
  <si>
    <t>01Jun17</t>
  </si>
  <si>
    <t>02Jun17</t>
  </si>
  <si>
    <t>05Jun17</t>
  </si>
  <si>
    <t>06Jun17</t>
  </si>
  <si>
    <t>07Jun17</t>
  </si>
  <si>
    <t>08Jun17</t>
  </si>
  <si>
    <t>09Jun17</t>
  </si>
  <si>
    <t>12Jun17</t>
  </si>
  <si>
    <t>13Jun17</t>
  </si>
  <si>
    <t>14Jun17</t>
  </si>
  <si>
    <t>15Jun17</t>
  </si>
  <si>
    <t>16Jun17</t>
  </si>
  <si>
    <t>19Jun17</t>
  </si>
  <si>
    <t>20Jun17</t>
  </si>
  <si>
    <t>21Jun17</t>
  </si>
  <si>
    <t>22Jun17</t>
  </si>
  <si>
    <t>23Jun17</t>
  </si>
  <si>
    <t>26Jun17</t>
  </si>
  <si>
    <t>27Jun17</t>
  </si>
  <si>
    <t>28Jun17</t>
  </si>
  <si>
    <t>29Jun17</t>
  </si>
  <si>
    <t>30Jun17</t>
  </si>
  <si>
    <t>03Jul17</t>
  </si>
  <si>
    <t>04Jul17</t>
  </si>
  <si>
    <t>05Jul17</t>
  </si>
  <si>
    <t>06Jul17</t>
  </si>
  <si>
    <t>07Jul17</t>
  </si>
  <si>
    <t>10Jul17</t>
  </si>
  <si>
    <t>11Jul17</t>
  </si>
  <si>
    <t>12Jul17</t>
  </si>
  <si>
    <t>13Jul17</t>
  </si>
  <si>
    <t>14Jul17</t>
  </si>
  <si>
    <t>17Jul17</t>
  </si>
  <si>
    <t>18Jul17</t>
  </si>
  <si>
    <t>19Jul17</t>
  </si>
  <si>
    <t>20Jul17</t>
  </si>
  <si>
    <t>21Jul17</t>
  </si>
  <si>
    <t>24Jul17</t>
  </si>
  <si>
    <t>25Jul17</t>
  </si>
  <si>
    <t>26Jul17</t>
  </si>
  <si>
    <t>27Jul17</t>
  </si>
  <si>
    <t>28Jul17</t>
  </si>
  <si>
    <t>31Jul17</t>
  </si>
  <si>
    <t>01Ago17</t>
  </si>
  <si>
    <t>02Ago17</t>
  </si>
  <si>
    <t>03Ago17</t>
  </si>
  <si>
    <t>04Ago17</t>
  </si>
  <si>
    <t>07Ago17</t>
  </si>
  <si>
    <t>08Ago17</t>
  </si>
  <si>
    <t>09Ago17</t>
  </si>
  <si>
    <t>10Ago17</t>
  </si>
  <si>
    <t>11Ago17</t>
  </si>
  <si>
    <t>14Ago17</t>
  </si>
  <si>
    <t>15Ago17</t>
  </si>
  <si>
    <t>16Ago17</t>
  </si>
  <si>
    <t>17Ago17</t>
  </si>
  <si>
    <t>18Ago17</t>
  </si>
  <si>
    <t>21Ago17</t>
  </si>
  <si>
    <t>22Ago17</t>
  </si>
  <si>
    <t>23Ago17</t>
  </si>
  <si>
    <t>24Ago17</t>
  </si>
  <si>
    <t>25Ago17</t>
  </si>
  <si>
    <t>28Ago17</t>
  </si>
  <si>
    <t>29Ago17</t>
  </si>
  <si>
    <t>30Ago17</t>
  </si>
  <si>
    <t>31Ago17</t>
  </si>
  <si>
    <t>01Set17</t>
  </si>
  <si>
    <t>04Set17</t>
  </si>
  <si>
    <t>05Set17</t>
  </si>
  <si>
    <t>06Set17</t>
  </si>
  <si>
    <t>07Set17</t>
  </si>
  <si>
    <t>08Set17</t>
  </si>
  <si>
    <t>11Set17</t>
  </si>
  <si>
    <t>12Set17</t>
  </si>
  <si>
    <t>13Set17</t>
  </si>
  <si>
    <t>14Set17</t>
  </si>
  <si>
    <t>15Set17</t>
  </si>
  <si>
    <t>18Set17</t>
  </si>
  <si>
    <t>19Set17</t>
  </si>
  <si>
    <t>20Set17</t>
  </si>
  <si>
    <t>21Set17</t>
  </si>
  <si>
    <t>22Set17</t>
  </si>
  <si>
    <t>25Set17</t>
  </si>
  <si>
    <t>26Set17</t>
  </si>
  <si>
    <t>27Set17</t>
  </si>
  <si>
    <t>28Set17</t>
  </si>
  <si>
    <t>29Set17</t>
  </si>
  <si>
    <t>02Oct17</t>
  </si>
  <si>
    <t>03Oct17</t>
  </si>
  <si>
    <t>04Oct17</t>
  </si>
  <si>
    <t>05Oct17</t>
  </si>
  <si>
    <t>06Oct17</t>
  </si>
  <si>
    <t>09Oct17</t>
  </si>
  <si>
    <t>10Oct17</t>
  </si>
  <si>
    <t>11Oct17</t>
  </si>
  <si>
    <t>12Oct17</t>
  </si>
  <si>
    <t>13Oct17</t>
  </si>
  <si>
    <t>16Oct17</t>
  </si>
  <si>
    <t>17Oct17</t>
  </si>
  <si>
    <t>18Oct17</t>
  </si>
  <si>
    <t>19Oct17</t>
  </si>
  <si>
    <t>20Oct17</t>
  </si>
  <si>
    <t>23Oct17</t>
  </si>
  <si>
    <t>24Oct17</t>
  </si>
  <si>
    <t>25Oct17</t>
  </si>
  <si>
    <t>26Oct17</t>
  </si>
  <si>
    <t>27Oct17</t>
  </si>
  <si>
    <t>30Oct17</t>
  </si>
  <si>
    <t>31Oct17</t>
  </si>
  <si>
    <t>01Nov17</t>
  </si>
  <si>
    <t>02Nov17</t>
  </si>
  <si>
    <t>03Nov17</t>
  </si>
  <si>
    <t>06Nov17</t>
  </si>
  <si>
    <t>07Nov17</t>
  </si>
  <si>
    <t>08Nov17</t>
  </si>
  <si>
    <t>09Nov17</t>
  </si>
  <si>
    <t>10Nov17</t>
  </si>
  <si>
    <t>13Nov17</t>
  </si>
  <si>
    <t>14Nov17</t>
  </si>
  <si>
    <t>15Nov17</t>
  </si>
  <si>
    <t>16Nov17</t>
  </si>
  <si>
    <t>17Nov17</t>
  </si>
  <si>
    <t>20Nov17</t>
  </si>
  <si>
    <t>21Nov17</t>
  </si>
  <si>
    <t>22Nov17</t>
  </si>
  <si>
    <t>23Nov17</t>
  </si>
  <si>
    <t>24Nov17</t>
  </si>
  <si>
    <t>27Nov17</t>
  </si>
  <si>
    <t>28Nov17</t>
  </si>
  <si>
    <t>29Nov17</t>
  </si>
  <si>
    <t>30Nov17</t>
  </si>
  <si>
    <t>01Dic17</t>
  </si>
  <si>
    <t>04Dic17</t>
  </si>
  <si>
    <t>05Dic17</t>
  </si>
  <si>
    <t>06Dic17</t>
  </si>
  <si>
    <t>07Dic17</t>
  </si>
  <si>
    <t>08Dic17</t>
  </si>
  <si>
    <t>11Dic17</t>
  </si>
  <si>
    <t>12Dic17</t>
  </si>
  <si>
    <t>13Dic17</t>
  </si>
  <si>
    <t>14Dic17</t>
  </si>
  <si>
    <t>15Dic17</t>
  </si>
  <si>
    <t>18Dic17</t>
  </si>
  <si>
    <t>19Dic17</t>
  </si>
  <si>
    <t>20Dic17</t>
  </si>
  <si>
    <t>21Dic17</t>
  </si>
  <si>
    <t>22Dic17</t>
  </si>
  <si>
    <t>25Dic17</t>
  </si>
  <si>
    <t>26Dic17</t>
  </si>
  <si>
    <t>27Dic17</t>
  </si>
  <si>
    <t>28Dic17</t>
  </si>
  <si>
    <t>29Dic17</t>
  </si>
  <si>
    <t>01Ene18</t>
  </si>
  <si>
    <t>02Ene18</t>
  </si>
  <si>
    <t>03Ene18</t>
  </si>
  <si>
    <t>04Ene18</t>
  </si>
  <si>
    <t>05Ene18</t>
  </si>
  <si>
    <t>08Ene18</t>
  </si>
  <si>
    <t>09Ene18</t>
  </si>
  <si>
    <t>10Ene18</t>
  </si>
  <si>
    <t>11Ene18</t>
  </si>
  <si>
    <t>12Ene18</t>
  </si>
  <si>
    <t>15Ene18</t>
  </si>
  <si>
    <t>16Ene18</t>
  </si>
  <si>
    <t>17Ene18</t>
  </si>
  <si>
    <t>18Ene18</t>
  </si>
  <si>
    <t>19Ene18</t>
  </si>
  <si>
    <t>22Ene18</t>
  </si>
  <si>
    <t>23Ene18</t>
  </si>
  <si>
    <t>24Ene18</t>
  </si>
  <si>
    <t>25Ene18</t>
  </si>
  <si>
    <t>26Ene18</t>
  </si>
  <si>
    <t>29Ene18</t>
  </si>
  <si>
    <t>30Ene18</t>
  </si>
  <si>
    <t>31Ene18</t>
  </si>
  <si>
    <t>01Feb18</t>
  </si>
  <si>
    <t>02Feb18</t>
  </si>
  <si>
    <t>05Feb18</t>
  </si>
  <si>
    <t>06Feb18</t>
  </si>
  <si>
    <t>07Feb18</t>
  </si>
  <si>
    <t>08Feb18</t>
  </si>
  <si>
    <t>09Feb18</t>
  </si>
  <si>
    <t>12Feb18</t>
  </si>
  <si>
    <t>13Feb18</t>
  </si>
  <si>
    <t>14Feb18</t>
  </si>
  <si>
    <t>15Feb18</t>
  </si>
  <si>
    <t>16Feb18</t>
  </si>
  <si>
    <t>19Feb18</t>
  </si>
  <si>
    <t>20Feb18</t>
  </si>
  <si>
    <t>21Feb18</t>
  </si>
  <si>
    <t>22Feb18</t>
  </si>
  <si>
    <t>23Feb18</t>
  </si>
  <si>
    <t>26Feb18</t>
  </si>
  <si>
    <t>27Feb18</t>
  </si>
  <si>
    <t>28Feb18</t>
  </si>
  <si>
    <t>01Mar18</t>
  </si>
  <si>
    <t>02Mar18</t>
  </si>
  <si>
    <t>05Mar18</t>
  </si>
  <si>
    <t>06Mar18</t>
  </si>
  <si>
    <t>07Mar18</t>
  </si>
  <si>
    <t>08Mar18</t>
  </si>
  <si>
    <t>09Mar18</t>
  </si>
  <si>
    <t>12Mar18</t>
  </si>
  <si>
    <t>13Mar18</t>
  </si>
  <si>
    <t>14Mar18</t>
  </si>
  <si>
    <t>15Mar18</t>
  </si>
  <si>
    <t>16Mar18</t>
  </si>
  <si>
    <t>19Mar18</t>
  </si>
  <si>
    <t>20Mar18</t>
  </si>
  <si>
    <t>21Mar18</t>
  </si>
  <si>
    <t>22Mar18</t>
  </si>
  <si>
    <t>23Mar18</t>
  </si>
  <si>
    <t>26Mar18</t>
  </si>
  <si>
    <t>27Mar18</t>
  </si>
  <si>
    <t>28Mar18</t>
  </si>
  <si>
    <t>29Mar18</t>
  </si>
  <si>
    <t>30Mar18</t>
  </si>
  <si>
    <t>02Abr18</t>
  </si>
  <si>
    <t>03Abr18</t>
  </si>
  <si>
    <t>04Abr18</t>
  </si>
  <si>
    <t>05Abr18</t>
  </si>
  <si>
    <t>06Abr18</t>
  </si>
  <si>
    <t>09Abr18</t>
  </si>
  <si>
    <t>10Abr18</t>
  </si>
  <si>
    <t>11Abr18</t>
  </si>
  <si>
    <t>12Abr18</t>
  </si>
  <si>
    <t>13Abr18</t>
  </si>
  <si>
    <t>16Abr18</t>
  </si>
  <si>
    <t>17Abr18</t>
  </si>
  <si>
    <t>18Abr18</t>
  </si>
  <si>
    <t>19Abr18</t>
  </si>
  <si>
    <t>20Abr18</t>
  </si>
  <si>
    <t>23Abr18</t>
  </si>
  <si>
    <t>24Abr18</t>
  </si>
  <si>
    <t>25Abr18</t>
  </si>
  <si>
    <t>26Abr18</t>
  </si>
  <si>
    <t>27Abr18</t>
  </si>
  <si>
    <t>30Abr18</t>
  </si>
  <si>
    <t>01May18</t>
  </si>
  <si>
    <t>02May18</t>
  </si>
  <si>
    <t>03May18</t>
  </si>
  <si>
    <t>04May18</t>
  </si>
  <si>
    <t>07May18</t>
  </si>
  <si>
    <t>08May18</t>
  </si>
  <si>
    <t>09May18</t>
  </si>
  <si>
    <t>10May18</t>
  </si>
  <si>
    <t>11May18</t>
  </si>
  <si>
    <t>14May18</t>
  </si>
  <si>
    <t>15May18</t>
  </si>
  <si>
    <t>16May18</t>
  </si>
  <si>
    <t>17May18</t>
  </si>
  <si>
    <t>18May18</t>
  </si>
  <si>
    <t>21May18</t>
  </si>
  <si>
    <t>22May18</t>
  </si>
  <si>
    <t>23May18</t>
  </si>
  <si>
    <t>24May18</t>
  </si>
  <si>
    <t>25May18</t>
  </si>
  <si>
    <t>28May18</t>
  </si>
  <si>
    <t>29May18</t>
  </si>
  <si>
    <t>30May18</t>
  </si>
  <si>
    <t>31May18</t>
  </si>
  <si>
    <t>01Jun18</t>
  </si>
  <si>
    <t>04Jun18</t>
  </si>
  <si>
    <t>05Jun18</t>
  </si>
  <si>
    <t>06Jun18</t>
  </si>
  <si>
    <t>07Jun18</t>
  </si>
  <si>
    <t>08Jun18</t>
  </si>
  <si>
    <t>11Jun18</t>
  </si>
  <si>
    <t>12Jun18</t>
  </si>
  <si>
    <t>13Jun18</t>
  </si>
  <si>
    <t>14Jun18</t>
  </si>
  <si>
    <t>15Jun18</t>
  </si>
  <si>
    <t>18Jun18</t>
  </si>
  <si>
    <t>19Jun18</t>
  </si>
  <si>
    <t>20Jun18</t>
  </si>
  <si>
    <t>21Jun18</t>
  </si>
  <si>
    <t>22Jun18</t>
  </si>
  <si>
    <t>25Jun18</t>
  </si>
  <si>
    <t>26Jun18</t>
  </si>
  <si>
    <t>27Jun18</t>
  </si>
  <si>
    <t>28Jun18</t>
  </si>
  <si>
    <t>29Jun18</t>
  </si>
  <si>
    <t>02Jul18</t>
  </si>
  <si>
    <t>03Jul18</t>
  </si>
  <si>
    <t>04Jul18</t>
  </si>
  <si>
    <t>05Jul18</t>
  </si>
  <si>
    <t>06Jul18</t>
  </si>
  <si>
    <t>09Jul18</t>
  </si>
  <si>
    <t>10Jul18</t>
  </si>
  <si>
    <t>11Jul18</t>
  </si>
  <si>
    <t>12Jul18</t>
  </si>
  <si>
    <t>13Jul18</t>
  </si>
  <si>
    <t>16Jul18</t>
  </si>
  <si>
    <t>17Jul18</t>
  </si>
  <si>
    <t>18Jul18</t>
  </si>
  <si>
    <t>19Jul18</t>
  </si>
  <si>
    <t>20Jul18</t>
  </si>
  <si>
    <t>23Jul18</t>
  </si>
  <si>
    <t>24Jul18</t>
  </si>
  <si>
    <t>25Jul18</t>
  </si>
  <si>
    <t>26Jul18</t>
  </si>
  <si>
    <t>27Jul18</t>
  </si>
  <si>
    <t>30Jul18</t>
  </si>
  <si>
    <t>31Jul18</t>
  </si>
  <si>
    <t>01Ago18</t>
  </si>
  <si>
    <t>02Ago18</t>
  </si>
  <si>
    <t>03Ago18</t>
  </si>
  <si>
    <t>06Ago18</t>
  </si>
  <si>
    <t>07Ago18</t>
  </si>
  <si>
    <t>08Ago18</t>
  </si>
  <si>
    <t>09Ago18</t>
  </si>
  <si>
    <t>10Ago18</t>
  </si>
  <si>
    <t>13Ago18</t>
  </si>
  <si>
    <t>14Ago18</t>
  </si>
  <si>
    <t>15Ago18</t>
  </si>
  <si>
    <t>16Ago18</t>
  </si>
  <si>
    <t>17Ago18</t>
  </si>
  <si>
    <t>20Ago18</t>
  </si>
  <si>
    <t>21Ago18</t>
  </si>
  <si>
    <t>22Ago18</t>
  </si>
  <si>
    <t>23Ago18</t>
  </si>
  <si>
    <t>24Ago18</t>
  </si>
  <si>
    <t>27Ago18</t>
  </si>
  <si>
    <t>28Ago18</t>
  </si>
  <si>
    <t>29Ago18</t>
  </si>
  <si>
    <t>30Ago18</t>
  </si>
  <si>
    <t>31Ago18</t>
  </si>
  <si>
    <t>03Set18</t>
  </si>
  <si>
    <t>04Set18</t>
  </si>
  <si>
    <t>05Set18</t>
  </si>
  <si>
    <t>06Set18</t>
  </si>
  <si>
    <t>07Set18</t>
  </si>
  <si>
    <t>10Set18</t>
  </si>
  <si>
    <t>11Set18</t>
  </si>
  <si>
    <t>12Set18</t>
  </si>
  <si>
    <t>13Set18</t>
  </si>
  <si>
    <t>14Set18</t>
  </si>
  <si>
    <t>17Set18</t>
  </si>
  <si>
    <t>18Set18</t>
  </si>
  <si>
    <t>19Set18</t>
  </si>
  <si>
    <t>20Set18</t>
  </si>
  <si>
    <t>21Set18</t>
  </si>
  <si>
    <t>24Set18</t>
  </si>
  <si>
    <t>25Set18</t>
  </si>
  <si>
    <t>26Set18</t>
  </si>
  <si>
    <t>27Set18</t>
  </si>
  <si>
    <t>28Set18</t>
  </si>
  <si>
    <t>01Oct18</t>
  </si>
  <si>
    <t>02Oct18</t>
  </si>
  <si>
    <t>03Oct18</t>
  </si>
  <si>
    <t>04Oct18</t>
  </si>
  <si>
    <t>05Oct18</t>
  </si>
  <si>
    <t>08Oct18</t>
  </si>
  <si>
    <t>09Oct18</t>
  </si>
  <si>
    <t>10Oct18</t>
  </si>
  <si>
    <t>11Oct18</t>
  </si>
  <si>
    <t>12Oct18</t>
  </si>
  <si>
    <t>15Oct18</t>
  </si>
  <si>
    <t>16Oct18</t>
  </si>
  <si>
    <t>17Oct18</t>
  </si>
  <si>
    <t>18Oct18</t>
  </si>
  <si>
    <t>19Oct18</t>
  </si>
  <si>
    <t>22Oct18</t>
  </si>
  <si>
    <t>23Oct18</t>
  </si>
  <si>
    <t>24Oct18</t>
  </si>
  <si>
    <t>25Oct18</t>
  </si>
  <si>
    <t>26Oct18</t>
  </si>
  <si>
    <t>29Oct18</t>
  </si>
  <si>
    <t>30Oct18</t>
  </si>
  <si>
    <t>31Oct18</t>
  </si>
  <si>
    <t>01Nov18</t>
  </si>
  <si>
    <t>02Nov18</t>
  </si>
  <si>
    <t>05Nov18</t>
  </si>
  <si>
    <t>06Nov18</t>
  </si>
  <si>
    <t>07Nov18</t>
  </si>
  <si>
    <t>08Nov18</t>
  </si>
  <si>
    <t>09Nov18</t>
  </si>
  <si>
    <t>12Nov18</t>
  </si>
  <si>
    <t>13Nov18</t>
  </si>
  <si>
    <t>14Nov18</t>
  </si>
  <si>
    <t>15Nov18</t>
  </si>
  <si>
    <t>16Nov18</t>
  </si>
  <si>
    <t>19Nov18</t>
  </si>
  <si>
    <t>20Nov18</t>
  </si>
  <si>
    <t>21Nov18</t>
  </si>
  <si>
    <t>22Nov18</t>
  </si>
  <si>
    <t>23Nov18</t>
  </si>
  <si>
    <t>26Nov18</t>
  </si>
  <si>
    <t>27Nov18</t>
  </si>
  <si>
    <t>28Nov18</t>
  </si>
  <si>
    <t>29Nov18</t>
  </si>
  <si>
    <t>30Nov18</t>
  </si>
  <si>
    <t>03Dic18</t>
  </si>
  <si>
    <t>04Dic18</t>
  </si>
  <si>
    <t>05Dic18</t>
  </si>
  <si>
    <t>06Dic18</t>
  </si>
  <si>
    <t>07Dic18</t>
  </si>
  <si>
    <t>10Dic18</t>
  </si>
  <si>
    <t>11Dic18</t>
  </si>
  <si>
    <t>12Dic18</t>
  </si>
  <si>
    <t>13Dic18</t>
  </si>
  <si>
    <t>14Dic18</t>
  </si>
  <si>
    <t>17Dic18</t>
  </si>
  <si>
    <t>18Dic18</t>
  </si>
  <si>
    <t>19Dic18</t>
  </si>
  <si>
    <t>20Dic18</t>
  </si>
  <si>
    <t>21Dic18</t>
  </si>
  <si>
    <t>24Dic18</t>
  </si>
  <si>
    <t>25Dic18</t>
  </si>
  <si>
    <t>26Dic18</t>
  </si>
  <si>
    <t>27Dic18</t>
  </si>
  <si>
    <t>28Dic18</t>
  </si>
  <si>
    <t>31Dic18</t>
  </si>
  <si>
    <t>01Ene19</t>
  </si>
  <si>
    <t>02Ene19</t>
  </si>
  <si>
    <t>03Ene19</t>
  </si>
  <si>
    <t>04Ene19</t>
  </si>
  <si>
    <t>07Ene19</t>
  </si>
  <si>
    <t>08Ene19</t>
  </si>
  <si>
    <t>09Ene19</t>
  </si>
  <si>
    <t>10Ene19</t>
  </si>
  <si>
    <t>11Ene19</t>
  </si>
  <si>
    <t>14Ene19</t>
  </si>
  <si>
    <t>15Ene19</t>
  </si>
  <si>
    <t>16Ene19</t>
  </si>
  <si>
    <t>17Ene19</t>
  </si>
  <si>
    <t>18Ene19</t>
  </si>
  <si>
    <t>21Ene19</t>
  </si>
  <si>
    <t>22Ene19</t>
  </si>
  <si>
    <t>23Ene19</t>
  </si>
  <si>
    <t>24Ene19</t>
  </si>
  <si>
    <t>25Ene19</t>
  </si>
  <si>
    <t>28Ene19</t>
  </si>
  <si>
    <t>29Ene19</t>
  </si>
  <si>
    <t>30Ene19</t>
  </si>
  <si>
    <t>31Ene19</t>
  </si>
  <si>
    <t>01Feb19</t>
  </si>
  <si>
    <t>04Feb19</t>
  </si>
  <si>
    <t>05Feb19</t>
  </si>
  <si>
    <t>06Feb19</t>
  </si>
  <si>
    <t>07Feb19</t>
  </si>
  <si>
    <t>08Feb19</t>
  </si>
  <si>
    <t>11Feb19</t>
  </si>
  <si>
    <t>12Feb19</t>
  </si>
  <si>
    <t>13Feb19</t>
  </si>
  <si>
    <t>14Feb19</t>
  </si>
  <si>
    <t>15Feb19</t>
  </si>
  <si>
    <t>18Feb19</t>
  </si>
  <si>
    <t>19Feb19</t>
  </si>
  <si>
    <t>20Feb19</t>
  </si>
  <si>
    <t>21Feb19</t>
  </si>
  <si>
    <t>22Feb19</t>
  </si>
  <si>
    <t>25Feb19</t>
  </si>
  <si>
    <t>26Feb19</t>
  </si>
  <si>
    <t>27Feb19</t>
  </si>
  <si>
    <t>28Feb19</t>
  </si>
  <si>
    <t>01Mar19</t>
  </si>
  <si>
    <t>04Mar19</t>
  </si>
  <si>
    <t>05Mar19</t>
  </si>
  <si>
    <t>06Mar19</t>
  </si>
  <si>
    <t>07Mar19</t>
  </si>
  <si>
    <t>08Mar19</t>
  </si>
  <si>
    <t>11Mar19</t>
  </si>
  <si>
    <t>12Mar19</t>
  </si>
  <si>
    <t>13Mar19</t>
  </si>
  <si>
    <t>14Mar19</t>
  </si>
  <si>
    <t>15Mar19</t>
  </si>
  <si>
    <t>18Mar19</t>
  </si>
  <si>
    <t>19Mar19</t>
  </si>
  <si>
    <t>20Mar19</t>
  </si>
  <si>
    <t>21Mar19</t>
  </si>
  <si>
    <t>22Mar19</t>
  </si>
  <si>
    <t>25Mar19</t>
  </si>
  <si>
    <t>26Mar19</t>
  </si>
  <si>
    <t>27Mar19</t>
  </si>
  <si>
    <t>28Mar19</t>
  </si>
  <si>
    <t>29Mar19</t>
  </si>
  <si>
    <t>01Abr19</t>
  </si>
  <si>
    <t>02Abr19</t>
  </si>
  <si>
    <t>03Abr19</t>
  </si>
  <si>
    <t>04Abr19</t>
  </si>
  <si>
    <t>05Abr19</t>
  </si>
  <si>
    <t>08Abr19</t>
  </si>
  <si>
    <t>09Abr19</t>
  </si>
  <si>
    <t>10Abr19</t>
  </si>
  <si>
    <t>11Abr19</t>
  </si>
  <si>
    <t>12Abr19</t>
  </si>
  <si>
    <t>15Abr19</t>
  </si>
  <si>
    <t>16Abr19</t>
  </si>
  <si>
    <t>17Abr19</t>
  </si>
  <si>
    <t>18Abr19</t>
  </si>
  <si>
    <t>19Abr19</t>
  </si>
  <si>
    <t>22Abr19</t>
  </si>
  <si>
    <t>23Abr19</t>
  </si>
  <si>
    <t>24Abr19</t>
  </si>
  <si>
    <t>25Abr19</t>
  </si>
  <si>
    <t>26Abr19</t>
  </si>
  <si>
    <t>29Abr19</t>
  </si>
  <si>
    <t>30Abr19</t>
  </si>
  <si>
    <t>01May19</t>
  </si>
  <si>
    <t>02May19</t>
  </si>
  <si>
    <t>03May19</t>
  </si>
  <si>
    <t>06May19</t>
  </si>
  <si>
    <t>07May19</t>
  </si>
  <si>
    <t>08May19</t>
  </si>
  <si>
    <t>09May19</t>
  </si>
  <si>
    <t>10May19</t>
  </si>
  <si>
    <t>13May19</t>
  </si>
  <si>
    <t>14May19</t>
  </si>
  <si>
    <t>15May19</t>
  </si>
  <si>
    <t>16May19</t>
  </si>
  <si>
    <t>17May19</t>
  </si>
  <si>
    <t>20May19</t>
  </si>
  <si>
    <t>21May19</t>
  </si>
  <si>
    <t>22May19</t>
  </si>
  <si>
    <t>23May19</t>
  </si>
  <si>
    <t>24May19</t>
  </si>
  <si>
    <t>27May19</t>
  </si>
  <si>
    <t>28May19</t>
  </si>
  <si>
    <t>29May19</t>
  </si>
  <si>
    <t>30May19</t>
  </si>
  <si>
    <t>31May19</t>
  </si>
  <si>
    <t>03Jun19</t>
  </si>
  <si>
    <t>04Jun19</t>
  </si>
  <si>
    <t>05Jun19</t>
  </si>
  <si>
    <t>06Jun19</t>
  </si>
  <si>
    <t>07Jun19</t>
  </si>
  <si>
    <t>10Jun19</t>
  </si>
  <si>
    <t>11Jun19</t>
  </si>
  <si>
    <t>12Jun19</t>
  </si>
  <si>
    <t>13Jun19</t>
  </si>
  <si>
    <t>14Jun19</t>
  </si>
  <si>
    <t>17Jun19</t>
  </si>
  <si>
    <t>18Jun19</t>
  </si>
  <si>
    <t>19Jun19</t>
  </si>
  <si>
    <t>20Jun19</t>
  </si>
  <si>
    <t>21Jun19</t>
  </si>
  <si>
    <t>24Jun19</t>
  </si>
  <si>
    <t>25Jun19</t>
  </si>
  <si>
    <t>26Jun19</t>
  </si>
  <si>
    <t>27Jun19</t>
  </si>
  <si>
    <t>28Jun19</t>
  </si>
  <si>
    <t>01Jul19</t>
  </si>
  <si>
    <t>02Jul19</t>
  </si>
  <si>
    <t>03Jul19</t>
  </si>
  <si>
    <t>04Jul19</t>
  </si>
  <si>
    <t>05Jul19</t>
  </si>
  <si>
    <t>08Jul19</t>
  </si>
  <si>
    <t>09Jul19</t>
  </si>
  <si>
    <t>10Jul19</t>
  </si>
  <si>
    <t>11Jul19</t>
  </si>
  <si>
    <t>12Jul19</t>
  </si>
  <si>
    <t>15Jul19</t>
  </si>
  <si>
    <t>16Jul19</t>
  </si>
  <si>
    <t>17Jul19</t>
  </si>
  <si>
    <t>18Jul19</t>
  </si>
  <si>
    <t>19Jul19</t>
  </si>
  <si>
    <t>22Jul19</t>
  </si>
  <si>
    <t>23Jul19</t>
  </si>
  <si>
    <t>24Jul19</t>
  </si>
  <si>
    <t>25Jul19</t>
  </si>
  <si>
    <t>26Jul19</t>
  </si>
  <si>
    <t>29Jul19</t>
  </si>
  <si>
    <t>30Jul19</t>
  </si>
  <si>
    <t>31Jul19</t>
  </si>
  <si>
    <t>01Ago19</t>
  </si>
  <si>
    <t>02Ago19</t>
  </si>
  <si>
    <t>05Ago19</t>
  </si>
  <si>
    <t>06Ago19</t>
  </si>
  <si>
    <t>07Ago19</t>
  </si>
  <si>
    <t>08Ago19</t>
  </si>
  <si>
    <t>09Ago19</t>
  </si>
  <si>
    <t>12Ago19</t>
  </si>
  <si>
    <t>13Ago19</t>
  </si>
  <si>
    <t>14Ago19</t>
  </si>
  <si>
    <t>15Ago19</t>
  </si>
  <si>
    <t>16Ago19</t>
  </si>
  <si>
    <t>19Ago19</t>
  </si>
  <si>
    <t>20Ago19</t>
  </si>
  <si>
    <t>21Ago19</t>
  </si>
  <si>
    <t>22Ago19</t>
  </si>
  <si>
    <t>23Ago19</t>
  </si>
  <si>
    <t>26Ago19</t>
  </si>
  <si>
    <t>27Ago19</t>
  </si>
  <si>
    <t>28Ago19</t>
  </si>
  <si>
    <t>29Ago19</t>
  </si>
  <si>
    <t>30Ago19</t>
  </si>
  <si>
    <t>02Set19</t>
  </si>
  <si>
    <t>03Set19</t>
  </si>
  <si>
    <t>04Set19</t>
  </si>
  <si>
    <t>05Set19</t>
  </si>
  <si>
    <t>06Set19</t>
  </si>
  <si>
    <t>09Set19</t>
  </si>
  <si>
    <t>10Set19</t>
  </si>
  <si>
    <t>11Set19</t>
  </si>
  <si>
    <t>12Set19</t>
  </si>
  <si>
    <t>13Set19</t>
  </si>
  <si>
    <t>16Set19</t>
  </si>
  <si>
    <t>17Set19</t>
  </si>
  <si>
    <t>18Set19</t>
  </si>
  <si>
    <t>19Set19</t>
  </si>
  <si>
    <t>20Set19</t>
  </si>
  <si>
    <t>23Set19</t>
  </si>
  <si>
    <t>24Set19</t>
  </si>
  <si>
    <t>25Set19</t>
  </si>
  <si>
    <t>26Set19</t>
  </si>
  <si>
    <t>27Set19</t>
  </si>
  <si>
    <t>30Set19</t>
  </si>
  <si>
    <t>01Oct19</t>
  </si>
  <si>
    <t>02Oct19</t>
  </si>
  <si>
    <t>03Oct19</t>
  </si>
  <si>
    <t>04Oct19</t>
  </si>
  <si>
    <t>07Oct19</t>
  </si>
  <si>
    <t>08Oct19</t>
  </si>
  <si>
    <t>09Oct19</t>
  </si>
  <si>
    <t>10Oct19</t>
  </si>
  <si>
    <t>11Oct19</t>
  </si>
  <si>
    <t>14Oct19</t>
  </si>
  <si>
    <t>15Oct19</t>
  </si>
  <si>
    <t>16Oct19</t>
  </si>
  <si>
    <t>17Oct19</t>
  </si>
  <si>
    <t>18Oct19</t>
  </si>
  <si>
    <t>21Oct19</t>
  </si>
  <si>
    <t>22Oct19</t>
  </si>
  <si>
    <t>23Oct19</t>
  </si>
  <si>
    <t>24Oct19</t>
  </si>
  <si>
    <t>25Oct19</t>
  </si>
  <si>
    <t>28Oct19</t>
  </si>
  <si>
    <t>29Oct19</t>
  </si>
  <si>
    <t>30Oct19</t>
  </si>
  <si>
    <t>31Oct19</t>
  </si>
  <si>
    <t>01Nov19</t>
  </si>
  <si>
    <t>04Nov19</t>
  </si>
  <si>
    <t>05Nov19</t>
  </si>
  <si>
    <t>06Nov19</t>
  </si>
  <si>
    <t>07Nov19</t>
  </si>
  <si>
    <t>08Nov19</t>
  </si>
  <si>
    <t>11Nov19</t>
  </si>
  <si>
    <t>12Nov19</t>
  </si>
  <si>
    <t>13Nov19</t>
  </si>
  <si>
    <t>14Nov19</t>
  </si>
  <si>
    <t>15Nov19</t>
  </si>
  <si>
    <t>18Nov19</t>
  </si>
  <si>
    <t>19Nov19</t>
  </si>
  <si>
    <t>20Nov19</t>
  </si>
  <si>
    <t>21Nov19</t>
  </si>
  <si>
    <t>22Nov19</t>
  </si>
  <si>
    <t>25Nov19</t>
  </si>
  <si>
    <t>26Nov19</t>
  </si>
  <si>
    <t>27Nov19</t>
  </si>
  <si>
    <t>28Nov19</t>
  </si>
  <si>
    <t>29Nov19</t>
  </si>
  <si>
    <t>02Dic19</t>
  </si>
  <si>
    <t>03Dic19</t>
  </si>
  <si>
    <t>04Dic19</t>
  </si>
  <si>
    <t>05Dic19</t>
  </si>
  <si>
    <t>06Dic19</t>
  </si>
  <si>
    <t>09Dic19</t>
  </si>
  <si>
    <t>10Dic19</t>
  </si>
  <si>
    <t>11Dic19</t>
  </si>
  <si>
    <t>12Dic19</t>
  </si>
  <si>
    <t>13Dic19</t>
  </si>
  <si>
    <t>16Dic19</t>
  </si>
  <si>
    <t>17Dic19</t>
  </si>
  <si>
    <t>18Dic19</t>
  </si>
  <si>
    <t>19Dic19</t>
  </si>
  <si>
    <t>20Dic19</t>
  </si>
  <si>
    <t>23Dic19</t>
  </si>
  <si>
    <t>24Dic19</t>
  </si>
  <si>
    <t>25Dic19</t>
  </si>
  <si>
    <t>26Dic19</t>
  </si>
  <si>
    <t>27Dic19</t>
  </si>
  <si>
    <t>30Dic19</t>
  </si>
  <si>
    <t>31Dic19</t>
  </si>
  <si>
    <t>01Ene20</t>
  </si>
  <si>
    <t>02Ene20</t>
  </si>
  <si>
    <t>03Ene20</t>
  </si>
  <si>
    <t>06Ene20</t>
  </si>
  <si>
    <t>07Ene20</t>
  </si>
  <si>
    <t>08Ene20</t>
  </si>
  <si>
    <t>09Ene20</t>
  </si>
  <si>
    <t>10Ene20</t>
  </si>
  <si>
    <t>13Ene20</t>
  </si>
  <si>
    <t>14Ene20</t>
  </si>
  <si>
    <t>15Ene20</t>
  </si>
  <si>
    <t>16Ene20</t>
  </si>
  <si>
    <t>17Ene20</t>
  </si>
  <si>
    <t>20Ene20</t>
  </si>
  <si>
    <t>21Ene20</t>
  </si>
  <si>
    <t>22Ene20</t>
  </si>
  <si>
    <t>23Ene20</t>
  </si>
  <si>
    <t>24Ene20</t>
  </si>
  <si>
    <t>27Ene20</t>
  </si>
  <si>
    <t>28Ene20</t>
  </si>
  <si>
    <t>29Ene20</t>
  </si>
  <si>
    <t>30Ene20</t>
  </si>
  <si>
    <t>31Ene20</t>
  </si>
  <si>
    <t>03Feb20</t>
  </si>
  <si>
    <t>04Feb20</t>
  </si>
  <si>
    <t>05Feb20</t>
  </si>
  <si>
    <t>06Feb20</t>
  </si>
  <si>
    <t>07Feb20</t>
  </si>
  <si>
    <t>10Feb20</t>
  </si>
  <si>
    <t>11Feb20</t>
  </si>
  <si>
    <t>12Feb20</t>
  </si>
  <si>
    <t>13Feb20</t>
  </si>
  <si>
    <t>14Feb20</t>
  </si>
  <si>
    <t>17Feb20</t>
  </si>
  <si>
    <t>18Feb20</t>
  </si>
  <si>
    <t>19Feb20</t>
  </si>
  <si>
    <t>20Feb20</t>
  </si>
  <si>
    <t>21Feb20</t>
  </si>
  <si>
    <t>24Feb20</t>
  </si>
  <si>
    <t>25Feb20</t>
  </si>
  <si>
    <t>26Feb20</t>
  </si>
  <si>
    <t>27Feb20</t>
  </si>
  <si>
    <t>28Feb20</t>
  </si>
  <si>
    <t>02Mar20</t>
  </si>
  <si>
    <t>03Mar20</t>
  </si>
  <si>
    <t>04Mar20</t>
  </si>
  <si>
    <t>05Mar20</t>
  </si>
  <si>
    <t>06Mar20</t>
  </si>
  <si>
    <t>09Mar20</t>
  </si>
  <si>
    <t>10Mar20</t>
  </si>
  <si>
    <t>11Mar20</t>
  </si>
  <si>
    <t>12Mar20</t>
  </si>
  <si>
    <t>13Mar20</t>
  </si>
  <si>
    <t>16Mar20</t>
  </si>
  <si>
    <t>17Mar20</t>
  </si>
  <si>
    <t>18Mar20</t>
  </si>
  <si>
    <t>19Mar20</t>
  </si>
  <si>
    <t>20Mar20</t>
  </si>
  <si>
    <t>23Mar20</t>
  </si>
  <si>
    <t>24Mar20</t>
  </si>
  <si>
    <t>25Mar20</t>
  </si>
  <si>
    <t>26Mar20</t>
  </si>
  <si>
    <t>27Mar20</t>
  </si>
  <si>
    <t>30Mar20</t>
  </si>
  <si>
    <t>31Mar20</t>
  </si>
  <si>
    <t>01Abr20</t>
  </si>
  <si>
    <t>02Abr20</t>
  </si>
  <si>
    <t>03Abr20</t>
  </si>
  <si>
    <t>06Abr20</t>
  </si>
  <si>
    <t>07Abr20</t>
  </si>
  <si>
    <t>08Abr20</t>
  </si>
  <si>
    <t>09Abr20</t>
  </si>
  <si>
    <t>10Abr20</t>
  </si>
  <si>
    <t>13Abr20</t>
  </si>
  <si>
    <t>14Abr20</t>
  </si>
  <si>
    <t>15Abr20</t>
  </si>
  <si>
    <t>16Abr20</t>
  </si>
  <si>
    <t>17Abr20</t>
  </si>
  <si>
    <t>20Abr20</t>
  </si>
  <si>
    <t>21Abr20</t>
  </si>
  <si>
    <t>22Abr20</t>
  </si>
  <si>
    <t>23Abr20</t>
  </si>
  <si>
    <t>24Abr20</t>
  </si>
  <si>
    <t>27Abr20</t>
  </si>
  <si>
    <t>28Abr20</t>
  </si>
  <si>
    <t>29Abr20</t>
  </si>
  <si>
    <t>30Abr20</t>
  </si>
  <si>
    <t>01May20</t>
  </si>
  <si>
    <t>04May20</t>
  </si>
  <si>
    <t>05May20</t>
  </si>
  <si>
    <t>06May20</t>
  </si>
  <si>
    <t>07May20</t>
  </si>
  <si>
    <t>08May20</t>
  </si>
  <si>
    <t>11May20</t>
  </si>
  <si>
    <t>12May20</t>
  </si>
  <si>
    <t>13May20</t>
  </si>
  <si>
    <t>14May20</t>
  </si>
  <si>
    <t>15May20</t>
  </si>
  <si>
    <t>18May20</t>
  </si>
  <si>
    <t>19May20</t>
  </si>
  <si>
    <t>20May20</t>
  </si>
  <si>
    <t>21May20</t>
  </si>
  <si>
    <t>22May20</t>
  </si>
  <si>
    <t>25May20</t>
  </si>
  <si>
    <t>26May20</t>
  </si>
  <si>
    <t>27May20</t>
  </si>
  <si>
    <t>28May20</t>
  </si>
  <si>
    <t>29May20</t>
  </si>
  <si>
    <t>01Jun20</t>
  </si>
  <si>
    <t>02Jun20</t>
  </si>
  <si>
    <t>03Jun20</t>
  </si>
  <si>
    <t>04Jun20</t>
  </si>
  <si>
    <t>05Jun20</t>
  </si>
  <si>
    <t>08Jun20</t>
  </si>
  <si>
    <t>09Jun20</t>
  </si>
  <si>
    <t>10Jun20</t>
  </si>
  <si>
    <t>11Jun20</t>
  </si>
  <si>
    <t>12Jun20</t>
  </si>
  <si>
    <t>15Jun20</t>
  </si>
  <si>
    <t>16Jun20</t>
  </si>
  <si>
    <t>17Jun20</t>
  </si>
  <si>
    <t>18Jun20</t>
  </si>
  <si>
    <t>19Jun20</t>
  </si>
  <si>
    <t>22Jun20</t>
  </si>
  <si>
    <t>23Jun20</t>
  </si>
  <si>
    <t>24Jun20</t>
  </si>
  <si>
    <t>25Jun20</t>
  </si>
  <si>
    <t>26Jun20</t>
  </si>
  <si>
    <t>29Jun20</t>
  </si>
  <si>
    <t>30Jun20</t>
  </si>
  <si>
    <t>01Jul20</t>
  </si>
  <si>
    <t>02Jul20</t>
  </si>
  <si>
    <t>03Jul20</t>
  </si>
  <si>
    <t>06Jul20</t>
  </si>
  <si>
    <t>07Jul20</t>
  </si>
  <si>
    <t>08Jul20</t>
  </si>
  <si>
    <t>09Jul20</t>
  </si>
  <si>
    <t>10Jul20</t>
  </si>
  <si>
    <t>13Jul20</t>
  </si>
  <si>
    <t>14Jul20</t>
  </si>
  <si>
    <t>15Jul20</t>
  </si>
  <si>
    <t>16Jul20</t>
  </si>
  <si>
    <t>17Jul20</t>
  </si>
  <si>
    <t>20Jul20</t>
  </si>
  <si>
    <t>21Jul20</t>
  </si>
  <si>
    <t>22Jul20</t>
  </si>
  <si>
    <t>23Jul20</t>
  </si>
  <si>
    <t>24Jul20</t>
  </si>
  <si>
    <t>27Jul20</t>
  </si>
  <si>
    <t>28Jul20</t>
  </si>
  <si>
    <t>29Jul20</t>
  </si>
  <si>
    <t>30Jul20</t>
  </si>
  <si>
    <t>31Jul20</t>
  </si>
  <si>
    <t>03Ago20</t>
  </si>
  <si>
    <t>04Ago20</t>
  </si>
  <si>
    <t>05Ago20</t>
  </si>
  <si>
    <t>06Ago20</t>
  </si>
  <si>
    <t>07Ago20</t>
  </si>
  <si>
    <t>10Ago20</t>
  </si>
  <si>
    <t>11Ago20</t>
  </si>
  <si>
    <t>12Ago20</t>
  </si>
  <si>
    <t>13Ago20</t>
  </si>
  <si>
    <t>14Ago20</t>
  </si>
  <si>
    <t>17Ago20</t>
  </si>
  <si>
    <t>18Ago20</t>
  </si>
  <si>
    <t>19Ago20</t>
  </si>
  <si>
    <t>20Ago20</t>
  </si>
  <si>
    <t>21Ago20</t>
  </si>
  <si>
    <t>24Ago20</t>
  </si>
  <si>
    <t>25Ago20</t>
  </si>
  <si>
    <t>26Ago20</t>
  </si>
  <si>
    <t>27Ago20</t>
  </si>
  <si>
    <t>28Ago20</t>
  </si>
  <si>
    <t>31Ago20</t>
  </si>
  <si>
    <t>01Set20</t>
  </si>
  <si>
    <t>02Set20</t>
  </si>
  <si>
    <t>03Set20</t>
  </si>
  <si>
    <t>04Set20</t>
  </si>
  <si>
    <t>07Set20</t>
  </si>
  <si>
    <t>08Set20</t>
  </si>
  <si>
    <t>09Set20</t>
  </si>
  <si>
    <t>10Set20</t>
  </si>
  <si>
    <t>11Set20</t>
  </si>
  <si>
    <t>14Set20</t>
  </si>
  <si>
    <t>15Set20</t>
  </si>
  <si>
    <t>16Set20</t>
  </si>
  <si>
    <t>17Set20</t>
  </si>
  <si>
    <t>18Set20</t>
  </si>
  <si>
    <t>21Set20</t>
  </si>
  <si>
    <t>22Set20</t>
  </si>
  <si>
    <t>23Set20</t>
  </si>
  <si>
    <t>24Set20</t>
  </si>
  <si>
    <t>25Set20</t>
  </si>
  <si>
    <t>28Set20</t>
  </si>
  <si>
    <t>29Set20</t>
  </si>
  <si>
    <t>30Set20</t>
  </si>
  <si>
    <t>01Oct20</t>
  </si>
  <si>
    <t>02Oct20</t>
  </si>
  <si>
    <t>05Oct20</t>
  </si>
  <si>
    <t>06Oct20</t>
  </si>
  <si>
    <t>07Oct20</t>
  </si>
  <si>
    <t>08Oct20</t>
  </si>
  <si>
    <t>09Oct20</t>
  </si>
  <si>
    <t>12Oct20</t>
  </si>
  <si>
    <t>13Oct20</t>
  </si>
  <si>
    <t>14Oct20</t>
  </si>
  <si>
    <t>15Oct20</t>
  </si>
  <si>
    <t>16Oct20</t>
  </si>
  <si>
    <t>19Oct20</t>
  </si>
  <si>
    <t>20Oct20</t>
  </si>
  <si>
    <t>21Oct20</t>
  </si>
  <si>
    <t>22Oct20</t>
  </si>
  <si>
    <t>23Oct20</t>
  </si>
  <si>
    <t>26Oct20</t>
  </si>
  <si>
    <t>27Oct20</t>
  </si>
  <si>
    <t>28Oct20</t>
  </si>
  <si>
    <t>29Oct20</t>
  </si>
  <si>
    <t>30Oct20</t>
  </si>
  <si>
    <t>02Nov20</t>
  </si>
  <si>
    <t>03Nov20</t>
  </si>
  <si>
    <t>04Nov20</t>
  </si>
  <si>
    <t>05Nov20</t>
  </si>
  <si>
    <t>06Nov20</t>
  </si>
  <si>
    <t>09Nov20</t>
  </si>
  <si>
    <t>10Nov20</t>
  </si>
  <si>
    <t>11Nov20</t>
  </si>
  <si>
    <t>12Nov20</t>
  </si>
  <si>
    <t>13Nov20</t>
  </si>
  <si>
    <t>16Nov20</t>
  </si>
  <si>
    <t>17Nov20</t>
  </si>
  <si>
    <t>18Nov20</t>
  </si>
  <si>
    <t>19Nov20</t>
  </si>
  <si>
    <t>20Nov20</t>
  </si>
  <si>
    <t>23Nov20</t>
  </si>
  <si>
    <t>24Nov20</t>
  </si>
  <si>
    <t>25Nov20</t>
  </si>
  <si>
    <t>26Nov20</t>
  </si>
  <si>
    <t>27Nov20</t>
  </si>
  <si>
    <t>30Nov20</t>
  </si>
  <si>
    <t>01Dic20</t>
  </si>
  <si>
    <t>02Dic20</t>
  </si>
  <si>
    <t>03Dic20</t>
  </si>
  <si>
    <t>04Dic20</t>
  </si>
  <si>
    <t>07Dic20</t>
  </si>
  <si>
    <t>08Dic20</t>
  </si>
  <si>
    <t>09Dic20</t>
  </si>
  <si>
    <t>10Dic20</t>
  </si>
  <si>
    <t>11Dic20</t>
  </si>
  <si>
    <t>14Dic20</t>
  </si>
  <si>
    <t>15Dic20</t>
  </si>
  <si>
    <t>16Dic20</t>
  </si>
  <si>
    <t>17Dic20</t>
  </si>
  <si>
    <t>18Dic20</t>
  </si>
  <si>
    <t>21Dic20</t>
  </si>
  <si>
    <t>22Dic20</t>
  </si>
  <si>
    <t>23Dic20</t>
  </si>
  <si>
    <t>24Dic20</t>
  </si>
  <si>
    <t>25Dic20</t>
  </si>
  <si>
    <t>28Dic20</t>
  </si>
  <si>
    <t>29Dic20</t>
  </si>
  <si>
    <t>30Dic20</t>
  </si>
  <si>
    <t>31Dic20</t>
  </si>
  <si>
    <t>01Ene21</t>
  </si>
  <si>
    <t>04Ene21</t>
  </si>
  <si>
    <t>05Ene21</t>
  </si>
  <si>
    <t>06Ene21</t>
  </si>
  <si>
    <t>07Ene21</t>
  </si>
  <si>
    <t>08Ene21</t>
  </si>
  <si>
    <t>11Ene21</t>
  </si>
  <si>
    <t>12Ene21</t>
  </si>
  <si>
    <t>13Ene21</t>
  </si>
  <si>
    <t>14Ene21</t>
  </si>
  <si>
    <t>15Ene21</t>
  </si>
  <si>
    <t>18Ene21</t>
  </si>
  <si>
    <t>19Ene21</t>
  </si>
  <si>
    <t>20Ene21</t>
  </si>
  <si>
    <t>21Ene21</t>
  </si>
  <si>
    <t>22Ene21</t>
  </si>
  <si>
    <t>25Ene21</t>
  </si>
  <si>
    <t>26Ene21</t>
  </si>
  <si>
    <t>27Ene21</t>
  </si>
  <si>
    <t>28Ene21</t>
  </si>
  <si>
    <t>29Ene21</t>
  </si>
  <si>
    <t>01Feb21</t>
  </si>
  <si>
    <t>02Feb21</t>
  </si>
  <si>
    <t>03Feb21</t>
  </si>
  <si>
    <t>04Feb21</t>
  </si>
  <si>
    <t>05Feb21</t>
  </si>
  <si>
    <t>08Feb21</t>
  </si>
  <si>
    <t>09Feb21</t>
  </si>
  <si>
    <t>10Feb21</t>
  </si>
  <si>
    <t>11Feb21</t>
  </si>
  <si>
    <t>12Feb21</t>
  </si>
  <si>
    <t>15Feb21</t>
  </si>
  <si>
    <t>16Feb21</t>
  </si>
  <si>
    <t>17Feb21</t>
  </si>
  <si>
    <t>18Feb21</t>
  </si>
  <si>
    <t>19Feb21</t>
  </si>
  <si>
    <t>22Feb21</t>
  </si>
  <si>
    <t>23Feb21</t>
  </si>
  <si>
    <t>24Feb21</t>
  </si>
  <si>
    <t>25Feb21</t>
  </si>
  <si>
    <t>26Feb21</t>
  </si>
  <si>
    <t>01Mar21</t>
  </si>
  <si>
    <t>02Mar21</t>
  </si>
  <si>
    <t>03Mar21</t>
  </si>
  <si>
    <t>04Mar21</t>
  </si>
  <si>
    <t>05Mar21</t>
  </si>
  <si>
    <t>08Mar21</t>
  </si>
  <si>
    <t>09Mar21</t>
  </si>
  <si>
    <t>10Mar21</t>
  </si>
  <si>
    <t>11Mar21</t>
  </si>
  <si>
    <t>12Mar21</t>
  </si>
  <si>
    <t>15Mar21</t>
  </si>
  <si>
    <t>16Mar21</t>
  </si>
  <si>
    <t>17Mar21</t>
  </si>
  <si>
    <t>18Mar21</t>
  </si>
  <si>
    <t>19Mar21</t>
  </si>
  <si>
    <t>22Mar21</t>
  </si>
  <si>
    <t>23Mar21</t>
  </si>
  <si>
    <t>24Mar21</t>
  </si>
  <si>
    <t>25Mar21</t>
  </si>
  <si>
    <t>26Mar21</t>
  </si>
  <si>
    <t>29Mar21</t>
  </si>
  <si>
    <t>30Mar21</t>
  </si>
  <si>
    <t>31Mar21</t>
  </si>
  <si>
    <t>01Abr21</t>
  </si>
  <si>
    <t>02Abr21</t>
  </si>
  <si>
    <t>05Abr21</t>
  </si>
  <si>
    <t>06Abr21</t>
  </si>
  <si>
    <t>07Abr21</t>
  </si>
  <si>
    <t>08Abr21</t>
  </si>
  <si>
    <t>09Abr21</t>
  </si>
  <si>
    <t>12Abr21</t>
  </si>
  <si>
    <t>13Abr21</t>
  </si>
  <si>
    <t>14Abr21</t>
  </si>
  <si>
    <t>15Abr21</t>
  </si>
  <si>
    <t>16Abr21</t>
  </si>
  <si>
    <t>19Abr21</t>
  </si>
  <si>
    <t>20Abr21</t>
  </si>
  <si>
    <t>21Abr21</t>
  </si>
  <si>
    <t>22Abr21</t>
  </si>
  <si>
    <t>23Abr21</t>
  </si>
  <si>
    <t>26Abr21</t>
  </si>
  <si>
    <t>27Abr21</t>
  </si>
  <si>
    <t>28Abr21</t>
  </si>
  <si>
    <t>29Abr21</t>
  </si>
  <si>
    <t>30Abr21</t>
  </si>
  <si>
    <t>03May21</t>
  </si>
  <si>
    <t>04May21</t>
  </si>
  <si>
    <t>05May21</t>
  </si>
  <si>
    <t>06May21</t>
  </si>
  <si>
    <t>07May21</t>
  </si>
  <si>
    <t>10May21</t>
  </si>
  <si>
    <t>11May21</t>
  </si>
  <si>
    <t>12May21</t>
  </si>
  <si>
    <t>13May21</t>
  </si>
  <si>
    <t>14May21</t>
  </si>
  <si>
    <t>17May21</t>
  </si>
  <si>
    <t>18May21</t>
  </si>
  <si>
    <t>19May21</t>
  </si>
  <si>
    <t>20May21</t>
  </si>
  <si>
    <t>21May21</t>
  </si>
  <si>
    <t>24May21</t>
  </si>
  <si>
    <t>25May21</t>
  </si>
  <si>
    <t>26May21</t>
  </si>
  <si>
    <t>27May21</t>
  </si>
  <si>
    <t>28May21</t>
  </si>
  <si>
    <t>31May21</t>
  </si>
  <si>
    <t>01Jun21</t>
  </si>
  <si>
    <t>02Jun21</t>
  </si>
  <si>
    <t>03Jun21</t>
  </si>
  <si>
    <t>04Jun21</t>
  </si>
  <si>
    <t>07Jun21</t>
  </si>
  <si>
    <t>08Jun21</t>
  </si>
  <si>
    <t>09Jun21</t>
  </si>
  <si>
    <t>10Jun21</t>
  </si>
  <si>
    <t>11Jun21</t>
  </si>
  <si>
    <t>14Jun21</t>
  </si>
  <si>
    <t>15Jun21</t>
  </si>
  <si>
    <t>16Jun21</t>
  </si>
  <si>
    <t>Prom.(2017-2021)</t>
  </si>
  <si>
    <t>Ajustar el diferencial con la volatilidad adicional del mercado de valores para llegar a una prima país - Dato de Damodaran países emergentes</t>
  </si>
  <si>
    <t>Rm S&amp;P500 - Rend Histórico</t>
  </si>
  <si>
    <t>Rf (Rend.bono a 10 años EE.UU) - Rend Histórico</t>
  </si>
  <si>
    <t>Inflación EEUU - Proyección 2022 FED</t>
  </si>
  <si>
    <t>Inflación Perú -  Proyección 2022 BCRP</t>
  </si>
  <si>
    <t>Carlsberg Brewery Malaysia</t>
  </si>
  <si>
    <t>Royal Unibrew A/S</t>
  </si>
  <si>
    <t>AB InBev SA</t>
  </si>
  <si>
    <t>Heineken NV</t>
  </si>
  <si>
    <t>Beta Unleverage (Damodaran - Industry Beverage - Alcoholic) - Emerging Markets</t>
  </si>
  <si>
    <t>BETA</t>
  </si>
  <si>
    <t>PESO DE DEUDA</t>
  </si>
  <si>
    <t>CAPM</t>
  </si>
  <si>
    <t>Unión de Cervecerías Peruanas Backus y Johnston siguió dominando la categoría de cerveza en el mercado peruano en el año 2020, con una participación del 93.4%. La compañia se ha beneficiado de la fusión de SABMiller y ABInBev. Asimismo, entre sus desafíos estuvo el aumento en el impuesto selectivo al consumo de cerveza que impulsó un incremento en los precios. Por otro lado, tiene las marcas de cerveza con mayor consumo en el mercado peruano; por ejemplo, Cristal  tiene el 36.4% de participación de volumen de venta del mercado, mientras que, Pilsen Callao el 31.0%. Más aún, sus marcas se encuentran en el top 10 de mayor volumen de ventas en el mercado.</t>
  </si>
  <si>
    <t>Oportunidades</t>
  </si>
  <si>
    <t>En año 2022, luce como un año favorable para la industria cervecera pues se espera que, dado el avance en la vacunación, las restricciones de aforo y distanciamiento social se relajen. De esta manera los ingresos de las compañías cerveceras manifestarían un incremento al verse abiertos en su totalidad los bares y restaurantes.</t>
  </si>
  <si>
    <t>Empresas Comparables</t>
  </si>
  <si>
    <t> Descripción</t>
  </si>
  <si>
    <t>Carlsberg Brewery Malasia</t>
  </si>
  <si>
    <t>Producción cerveza y bebidas no alcohólicas para su distribución en el mercado nacional y  exportación.</t>
  </si>
  <si>
    <t>Produce cerveza, refrescos, jugo de naranja y agua mineral, distribuye sus productos en toda Europa.</t>
  </si>
  <si>
    <t>Principal productor de cerveza en el mundo con alrededor del 25% de participación en el mercado.</t>
  </si>
  <si>
    <t>La Compañía produce cervezas, licores, vinos y refrescos bajo diversas marcas. Segunda marca más valiosa del mundo.</t>
  </si>
  <si>
    <t>D/E</t>
  </si>
  <si>
    <t>We</t>
  </si>
  <si>
    <t>T</t>
  </si>
  <si>
    <t>B desapalancado</t>
  </si>
  <si>
    <t>Equity Risk Premium</t>
  </si>
  <si>
    <t>Backus ha venido implementando la estrategia de marketing de ligar a la cerveza con ocasiones sociales, como salir con amigos, una reunión después de un partido de fútbol, etc. Sin embargo, ante las restricciones de la pandemia, la empresa ha apostado por plataformas de comercio electrónico como BeerHouse para llegar al consumidor a través de las bodegas</t>
  </si>
  <si>
    <t>Proyecciones de volúmen de cerveza</t>
  </si>
  <si>
    <t>EBITDA/Gastos financieros</t>
  </si>
  <si>
    <t>Precio de la acción</t>
  </si>
  <si>
    <t>EV/EBITDA T12M</t>
  </si>
  <si>
    <t xml:space="preserve">Unión de Cervecerías Peruanas Backus &amp; Johnston </t>
  </si>
  <si>
    <t>MG NETO</t>
  </si>
  <si>
    <t>2021e</t>
  </si>
  <si>
    <t>2022e</t>
  </si>
  <si>
    <t>2023e</t>
  </si>
  <si>
    <t>2024e</t>
  </si>
  <si>
    <t>2025e</t>
  </si>
  <si>
    <t>2026e</t>
  </si>
  <si>
    <t>2027e</t>
  </si>
  <si>
    <t>NOPAT</t>
  </si>
  <si>
    <t xml:space="preserve">(+)Depreciacion y amortización </t>
  </si>
  <si>
    <t>17Jun21</t>
  </si>
  <si>
    <t>18Jun21</t>
  </si>
  <si>
    <t>21Jun21</t>
  </si>
  <si>
    <t>22Jun21</t>
  </si>
  <si>
    <t>23Jun21</t>
  </si>
  <si>
    <t>24Jun21</t>
  </si>
  <si>
    <t>25Jun21</t>
  </si>
  <si>
    <t>28Jun21</t>
  </si>
  <si>
    <t>29Jun21</t>
  </si>
  <si>
    <t>30Jun21</t>
  </si>
  <si>
    <t>01Jul21</t>
  </si>
  <si>
    <t>02Jul21</t>
  </si>
  <si>
    <t>05Jul21</t>
  </si>
  <si>
    <t>06Jul21</t>
  </si>
  <si>
    <t>07Jul21</t>
  </si>
  <si>
    <t>08Jul21</t>
  </si>
  <si>
    <t>09Jul21</t>
  </si>
  <si>
    <t>12Jul21</t>
  </si>
  <si>
    <t>13Jul21</t>
  </si>
  <si>
    <t>14Jul21</t>
  </si>
  <si>
    <t>15Jul21</t>
  </si>
  <si>
    <t>16Jul21</t>
  </si>
  <si>
    <t>D&amp;A</t>
  </si>
  <si>
    <t>(+) Caja (Mar.21)</t>
  </si>
  <si>
    <t>%ventas D&amp;A</t>
  </si>
  <si>
    <t>Depreciación %ventas</t>
  </si>
  <si>
    <t>Amortización %ventas</t>
  </si>
  <si>
    <t>Dividendo x acción inversión</t>
  </si>
  <si>
    <t>Apalancamiento financiero</t>
  </si>
  <si>
    <t>sin D&amp;A</t>
  </si>
  <si>
    <t>(22 julio 2021)</t>
  </si>
  <si>
    <t>Dvd yield acc. inversión</t>
  </si>
  <si>
    <t>Riesgo país (EMBIG - Historico hace 20 años)</t>
  </si>
  <si>
    <t>Fuente: Bloomberg, para el caso de Backus se utiliza la proyecciones de esta valorización.</t>
  </si>
  <si>
    <t>EV/EBITDA Backus</t>
  </si>
  <si>
    <t xml:space="preserve">PER Backus </t>
  </si>
  <si>
    <t>TV</t>
  </si>
  <si>
    <t>BACKUS</t>
  </si>
  <si>
    <t>Ke soles</t>
  </si>
  <si>
    <t>Wd</t>
  </si>
  <si>
    <t>Promedio</t>
  </si>
  <si>
    <t>Mediana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</si>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</sst>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_);_(* \(#,##0\);_(* &quot;-&quot;_);_(@_)"/>
    <numFmt numFmtId="165" formatCode="_(* #,##0.00_);_(* \(#,##0.00\);_(* &quot;-&quot;??_);_(@_)"/>
    <numFmt numFmtId="166" formatCode="0.0%"/>
    <numFmt numFmtId="167" formatCode="[$-409]dd\-mmm\-yy"/>
    <numFmt numFmtId="168" formatCode="#,##0.00\ [$€-1]"/>
    <numFmt numFmtId="169" formatCode="_-* #,##0_-;\-* #,##0_-;_-* &quot;-&quot;??_-;_-@_-"/>
    <numFmt numFmtId="170" formatCode="_ * #,##0_ ;_ * \-#,##0_ ;_ * &quot;-&quot;??_ ;_ @_ "/>
    <numFmt numFmtId="171" formatCode="_(* #,##0.00_);_(* \(#,##0.00\);_(* &quot;-&quot;_);_(@_)"/>
    <numFmt numFmtId="172" formatCode="d\.m"/>
    <numFmt numFmtId="173" formatCode="m\.yyyy"/>
    <numFmt numFmtId="174" formatCode="_-* #,##0.0_-;\-* #,##0.0_-;_-* &quot;-&quot;??_-;_-@_-"/>
    <numFmt numFmtId="175" formatCode="yyyy"/>
    <numFmt numFmtId="176" formatCode="#,##0.0"/>
    <numFmt numFmtId="177" formatCode="#,##0.000"/>
    <numFmt numFmtId="178" formatCode="_-* #,##0.00_-;\-* #,##0.00_-;_-* &quot;-&quot;??_-;_-@"/>
    <numFmt numFmtId="179" formatCode="_(* #,##0.0_);_(* \(#,##0.0\);_(* &quot;-&quot;_);_(@_)"/>
    <numFmt numFmtId="180" formatCode="0.00000"/>
    <numFmt numFmtId="181" formatCode="0.0000"/>
    <numFmt numFmtId="182" formatCode="_-* #,##0.000_-;\-* #,##0.000_-;_-* &quot;-&quot;??_-;_-@_-"/>
    <numFmt numFmtId="183" formatCode="_-* #,##0\ _€_-;\-* #,##0\ _€_-;_-* &quot;-&quot;??\ _€_-;_-@_-"/>
    <numFmt numFmtId="184" formatCode="0.00000000000000000%"/>
  </numFmts>
  <fonts count="79">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2"/>
      <color theme="1"/>
      <name val="Calibri"/>
      <family val="2"/>
    </font>
    <font>
      <sz val="11"/>
      <color theme="1"/>
      <name val="Arial"/>
      <family val="2"/>
    </font>
    <font>
      <b/>
      <sz val="12"/>
      <color theme="0"/>
      <name val="Calibri"/>
      <family val="2"/>
    </font>
    <font>
      <sz val="12"/>
      <color theme="1"/>
      <name val="Calibri"/>
      <family val="2"/>
    </font>
    <font>
      <sz val="12"/>
      <color rgb="FF4472C4"/>
      <name val="Calibri"/>
      <family val="2"/>
    </font>
    <font>
      <sz val="12"/>
      <color rgb="FF000000"/>
      <name val="Calibri"/>
      <family val="2"/>
    </font>
    <font>
      <sz val="12"/>
      <color rgb="FF595959"/>
      <name val="Calibri"/>
      <family val="2"/>
    </font>
    <font>
      <sz val="12"/>
      <color rgb="FFFF0000"/>
      <name val="Calibri"/>
      <family val="2"/>
    </font>
    <font>
      <b/>
      <sz val="12"/>
      <color rgb="FFFF0000"/>
      <name val="Calibri"/>
      <family val="2"/>
    </font>
    <font>
      <sz val="9"/>
      <color indexed="81"/>
      <name val="Tahoma"/>
      <family val="2"/>
    </font>
    <font>
      <sz val="12"/>
      <color theme="4" tint="-0.249977111117893"/>
      <name val="Calibri"/>
      <family val="2"/>
    </font>
    <font>
      <sz val="12"/>
      <color theme="3" tint="-0.499984740745262"/>
      <name val="Calibri"/>
      <family val="2"/>
    </font>
    <font>
      <b/>
      <sz val="12"/>
      <color theme="3" tint="-0.499984740745262"/>
      <name val="Calibri"/>
      <family val="2"/>
    </font>
    <font>
      <b/>
      <sz val="12"/>
      <name val="Calibri"/>
      <family val="2"/>
    </font>
    <font>
      <b/>
      <sz val="12"/>
      <color theme="0"/>
      <name val="Calibri Light"/>
      <family val="2"/>
      <scheme val="major"/>
    </font>
    <font>
      <b/>
      <sz val="12"/>
      <color theme="1"/>
      <name val="Calibri Light"/>
      <family val="2"/>
      <scheme val="major"/>
    </font>
    <font>
      <sz val="12"/>
      <color rgb="FF000000"/>
      <name val="Calibri Light"/>
      <family val="2"/>
      <scheme val="major"/>
    </font>
    <font>
      <sz val="12"/>
      <color theme="1"/>
      <name val="Calibri Light"/>
      <family val="2"/>
      <scheme val="major"/>
    </font>
    <font>
      <sz val="12"/>
      <color theme="4"/>
      <name val="Calibri Light"/>
      <family val="2"/>
      <scheme val="major"/>
    </font>
    <font>
      <sz val="12"/>
      <color rgb="FF4472C4"/>
      <name val="Calibri Light"/>
      <family val="2"/>
      <scheme val="major"/>
    </font>
    <font>
      <sz val="12"/>
      <color rgb="FF595959"/>
      <name val="Calibri Light"/>
      <family val="2"/>
      <scheme val="major"/>
    </font>
    <font>
      <b/>
      <sz val="12"/>
      <color rgb="FFFF0000"/>
      <name val="Calibri Light"/>
      <family val="2"/>
      <scheme val="major"/>
    </font>
    <font>
      <sz val="12"/>
      <name val="Calibri Light"/>
      <family val="2"/>
      <scheme val="major"/>
    </font>
    <font>
      <b/>
      <u/>
      <sz val="12"/>
      <color rgb="FF000000"/>
      <name val="Calibri Light"/>
      <family val="2"/>
      <scheme val="major"/>
    </font>
    <font>
      <i/>
      <sz val="12"/>
      <color rgb="FF000000"/>
      <name val="Calibri Light"/>
      <family val="2"/>
      <scheme val="major"/>
    </font>
    <font>
      <b/>
      <sz val="12"/>
      <color rgb="FF000000"/>
      <name val="Calibri Light"/>
      <family val="2"/>
      <scheme val="major"/>
    </font>
    <font>
      <i/>
      <sz val="12"/>
      <color theme="1"/>
      <name val="Calibri Light"/>
      <family val="2"/>
      <scheme val="major"/>
    </font>
    <font>
      <b/>
      <sz val="9"/>
      <color indexed="81"/>
      <name val="Tahoma"/>
      <family val="2"/>
    </font>
    <font>
      <b/>
      <sz val="12"/>
      <color rgb="FFF9C1BD"/>
      <name val="Calibri Light"/>
      <family val="2"/>
      <scheme val="major"/>
    </font>
    <font>
      <b/>
      <sz val="12"/>
      <color theme="9" tint="0.59999389629810485"/>
      <name val="Calibri Light"/>
      <family val="2"/>
      <scheme val="major"/>
    </font>
    <font>
      <b/>
      <sz val="12"/>
      <color rgb="FFFFFFFF"/>
      <name val="Calibri"/>
      <family val="2"/>
    </font>
    <font>
      <b/>
      <sz val="11"/>
      <color theme="1"/>
      <name val="Calibri Light"/>
      <family val="2"/>
      <scheme val="major"/>
    </font>
    <font>
      <u/>
      <sz val="12"/>
      <color theme="1"/>
      <name val="Calibri"/>
      <family val="2"/>
    </font>
    <font>
      <b/>
      <i/>
      <sz val="11"/>
      <color theme="1"/>
      <name val="Calibri"/>
      <family val="2"/>
    </font>
    <font>
      <sz val="12"/>
      <color theme="1"/>
      <name val="Calibri"/>
      <family val="2"/>
      <scheme val="minor"/>
    </font>
    <font>
      <u/>
      <sz val="12"/>
      <color theme="10"/>
      <name val="Calibri"/>
      <family val="2"/>
      <scheme val="minor"/>
    </font>
    <font>
      <b/>
      <sz val="12"/>
      <color theme="1"/>
      <name val="Calibri"/>
      <family val="2"/>
      <scheme val="minor"/>
    </font>
    <font>
      <sz val="12"/>
      <color theme="0"/>
      <name val="Calibri"/>
      <family val="2"/>
    </font>
    <font>
      <sz val="11"/>
      <color theme="4" tint="-0.249977111117893"/>
      <name val="Arial"/>
      <family val="2"/>
    </font>
    <font>
      <b/>
      <sz val="16"/>
      <color theme="4" tint="-0.499984740745262"/>
      <name val="Arial"/>
      <family val="2"/>
    </font>
    <font>
      <b/>
      <sz val="20"/>
      <name val="Calibri"/>
      <family val="2"/>
    </font>
    <font>
      <sz val="9"/>
      <color theme="0" tint="-0.499984740745262"/>
      <name val="Arial"/>
      <family val="2"/>
    </font>
    <font>
      <sz val="12"/>
      <color theme="4" tint="-0.249977111117893"/>
      <name val="Calibri"/>
      <family val="2"/>
      <scheme val="minor"/>
    </font>
    <font>
      <b/>
      <sz val="10"/>
      <color theme="1"/>
      <name val="Calibri"/>
      <family val="2"/>
    </font>
    <font>
      <b/>
      <sz val="12"/>
      <color theme="4" tint="-0.249977111117893"/>
      <name val="Calibri"/>
      <family val="2"/>
    </font>
    <font>
      <b/>
      <sz val="11"/>
      <color theme="1"/>
      <name val="Arial"/>
      <family val="2"/>
    </font>
    <font>
      <sz val="8"/>
      <color rgb="FF666666"/>
      <name val="Arial"/>
      <family val="2"/>
    </font>
    <font>
      <sz val="10"/>
      <name val="Arial"/>
      <family val="2"/>
    </font>
    <font>
      <sz val="10"/>
      <name val="Geogrotesque Rg"/>
    </font>
    <font>
      <sz val="9"/>
      <color rgb="FF0EA600"/>
      <name val="Arial"/>
      <family val="2"/>
    </font>
    <font>
      <sz val="11"/>
      <color theme="4" tint="-0.249977111117893"/>
      <name val="Calibri"/>
      <family val="2"/>
    </font>
    <font>
      <b/>
      <sz val="11"/>
      <color theme="1"/>
      <name val="Calibri"/>
      <family val="2"/>
    </font>
    <font>
      <b/>
      <sz val="12"/>
      <color rgb="FF000000"/>
      <name val="Calibri"/>
      <family val="2"/>
      <scheme val="minor"/>
    </font>
    <font>
      <i/>
      <sz val="12"/>
      <color rgb="FF000000"/>
      <name val="Calibri"/>
      <family val="2"/>
      <scheme val="minor"/>
    </font>
    <font>
      <sz val="12"/>
      <name val="Calibri"/>
      <family val="2"/>
      <scheme val="minor"/>
    </font>
    <font>
      <sz val="12"/>
      <color rgb="FF000000"/>
      <name val="Calibri"/>
      <family val="2"/>
      <scheme val="minor"/>
    </font>
    <font>
      <i/>
      <sz val="10"/>
      <name val="Verdana"/>
      <family val="2"/>
    </font>
    <font>
      <sz val="11"/>
      <color rgb="FF000000"/>
      <name val="Calibri"/>
      <family val="2"/>
    </font>
    <font>
      <sz val="12"/>
      <color theme="0"/>
      <name val="Century Gothic"/>
      <family val="2"/>
    </font>
    <font>
      <sz val="9"/>
      <color theme="0"/>
      <name val="Century Gothic"/>
      <family val="2"/>
    </font>
    <font>
      <sz val="11"/>
      <color indexed="60"/>
      <name val="Calibri"/>
      <family val="2"/>
    </font>
    <font>
      <b/>
      <sz val="11"/>
      <color indexed="8"/>
      <name val="Calibri"/>
      <family val="2"/>
    </font>
    <font>
      <sz val="10"/>
      <color indexed="8"/>
      <name val="Arial"/>
      <family val="2"/>
    </font>
    <font>
      <sz val="12"/>
      <color rgb="FF000000"/>
      <name val="Century Gothic"/>
      <family val="2"/>
    </font>
    <font>
      <b/>
      <sz val="9"/>
      <color rgb="FFFFFFFF"/>
      <name val="Century Gothic"/>
      <family val="2"/>
    </font>
    <font>
      <sz val="10"/>
      <color rgb="FF000000"/>
      <name val="Century Gothic"/>
      <family val="2"/>
    </font>
    <font>
      <b/>
      <sz val="9"/>
      <color rgb="FF000000"/>
      <name val="Century Gothic"/>
      <family val="2"/>
    </font>
    <font>
      <sz val="9"/>
      <color rgb="FF000000"/>
      <name val="Century Gothic"/>
      <family val="2"/>
    </font>
    <font>
      <sz val="12"/>
      <color theme="4" tint="-0.499984740745262"/>
      <name val="Calibri Light"/>
      <family val="2"/>
      <scheme val="major"/>
    </font>
    <font>
      <b/>
      <sz val="12"/>
      <color theme="4" tint="-0.499984740745262"/>
      <name val="Calibri Light"/>
      <family val="2"/>
      <scheme val="major"/>
    </font>
    <font>
      <sz val="12"/>
      <name val="Calibri"/>
      <family val="2"/>
    </font>
    <font>
      <sz val="11"/>
      <color theme="4" tint="-0.249977111117893"/>
      <name val="Calibri "/>
    </font>
    <font>
      <sz val="10"/>
      <color theme="1"/>
      <name val="Century Gothic"/>
      <family val="2"/>
    </font>
  </fonts>
  <fills count="30">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7F7F7F"/>
        <bgColor rgb="FF7F7F7F"/>
      </patternFill>
    </fill>
    <fill>
      <patternFill patternType="solid">
        <fgColor theme="0"/>
        <bgColor rgb="FFD8D8D8"/>
      </patternFill>
    </fill>
    <fill>
      <patternFill patternType="solid">
        <fgColor theme="0"/>
        <bgColor indexed="64"/>
      </patternFill>
    </fill>
    <fill>
      <patternFill patternType="solid">
        <fgColor theme="4" tint="-0.249977111117893"/>
        <bgColor rgb="FF7F7F7F"/>
      </patternFill>
    </fill>
    <fill>
      <patternFill patternType="solid">
        <fgColor theme="4" tint="-0.249977111117893"/>
        <bgColor rgb="FF666666"/>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theme="9"/>
      </patternFill>
    </fill>
    <fill>
      <patternFill patternType="solid">
        <fgColor rgb="FFECECEC"/>
        <bgColor rgb="FFECECEC"/>
      </patternFill>
    </fill>
    <fill>
      <patternFill patternType="solid">
        <fgColor rgb="FFF9C1BD"/>
        <bgColor indexed="64"/>
      </patternFill>
    </fill>
    <fill>
      <patternFill patternType="solid">
        <fgColor theme="9" tint="0.59999389629810485"/>
        <bgColor rgb="FFFEF2CB"/>
      </patternFill>
    </fill>
    <fill>
      <patternFill patternType="solid">
        <fgColor theme="7"/>
        <bgColor theme="7"/>
      </patternFill>
    </fill>
    <fill>
      <patternFill patternType="solid">
        <fgColor rgb="FF002060"/>
        <bgColor rgb="FF002060"/>
      </patternFill>
    </fill>
    <fill>
      <patternFill patternType="solid">
        <fgColor theme="4" tint="-0.499984740745262"/>
        <bgColor rgb="FFA5A5A5"/>
      </patternFill>
    </fill>
    <fill>
      <patternFill patternType="solid">
        <fgColor theme="0" tint="-0.14999847407452621"/>
        <bgColor rgb="FF000000"/>
      </patternFill>
    </fill>
    <fill>
      <patternFill patternType="solid">
        <fgColor theme="0" tint="-0.249977111117893"/>
        <bgColor indexed="64"/>
      </patternFill>
    </fill>
    <fill>
      <patternFill patternType="solid">
        <fgColor rgb="FFFFFF00"/>
        <bgColor indexed="64"/>
      </patternFill>
    </fill>
    <fill>
      <patternFill patternType="solid">
        <fgColor rgb="FFE9EBF5"/>
        <bgColor indexed="64"/>
      </patternFill>
    </fill>
    <fill>
      <patternFill patternType="solid">
        <fgColor indexed="43"/>
      </patternFill>
    </fill>
    <fill>
      <patternFill patternType="solid">
        <fgColor theme="0"/>
        <bgColor rgb="FF7F7F7F"/>
      </patternFill>
    </fill>
    <fill>
      <patternFill patternType="solid">
        <fgColor rgb="FF3B3838"/>
        <bgColor indexed="64"/>
      </patternFill>
    </fill>
    <fill>
      <patternFill patternType="solid">
        <fgColor theme="7" tint="0.59999389629810485"/>
        <bgColor indexed="64"/>
      </patternFill>
    </fill>
    <fill>
      <patternFill patternType="solid">
        <fgColor rgb="FF47576D"/>
        <bgColor indexed="64"/>
      </patternFill>
    </fill>
    <fill>
      <patternFill patternType="solid">
        <fgColor theme="0" tint="-4.9989318521683403E-2"/>
        <bgColor rgb="FFD8D8D8"/>
      </patternFill>
    </fill>
    <fill>
      <patternFill patternType="solid">
        <fgColor theme="8" tint="0.79998168889431442"/>
        <bgColor indexed="64"/>
      </patternFill>
    </fill>
  </fills>
  <borders count="38">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dotted">
        <color rgb="FF000000"/>
      </left>
      <right style="dotted">
        <color rgb="FF000000"/>
      </right>
      <top style="dotted">
        <color rgb="FF000000"/>
      </top>
      <bottom style="dotted">
        <color rgb="FF000000"/>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indexed="64"/>
      </right>
      <top/>
      <bottom/>
      <diagonal/>
    </border>
    <border>
      <left style="medium">
        <color indexed="64"/>
      </left>
      <right style="thin">
        <color indexed="64"/>
      </right>
      <top/>
      <bottom/>
      <diagonal/>
    </border>
    <border>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FFFFFF"/>
      </left>
      <right style="medium">
        <color rgb="FFFFFFFF"/>
      </right>
      <top style="medium">
        <color rgb="FFFFFFFF"/>
      </top>
      <bottom style="medium">
        <color rgb="FFFFFFFF"/>
      </bottom>
      <diagonal/>
    </border>
    <border>
      <left/>
      <right/>
      <top style="thin">
        <color indexed="49"/>
      </top>
      <bottom style="double">
        <color indexed="49"/>
      </bottom>
      <diagonal/>
    </border>
    <border>
      <left style="medium">
        <color rgb="FFFFFFFF"/>
      </left>
      <right style="medium">
        <color rgb="FFFFFFFF"/>
      </right>
      <top style="medium">
        <color rgb="FFFFFFFF"/>
      </top>
      <bottom style="medium">
        <color rgb="FF000000"/>
      </bottom>
      <diagonal/>
    </border>
    <border>
      <left/>
      <right/>
      <top style="medium">
        <color rgb="FF000000"/>
      </top>
      <bottom style="medium">
        <color rgb="FF000000"/>
      </bottom>
      <diagonal/>
    </border>
    <border>
      <left/>
      <right/>
      <top style="thin">
        <color rgb="FF000000"/>
      </top>
      <bottom style="thin">
        <color indexed="64"/>
      </bottom>
      <diagonal/>
    </border>
  </borders>
  <cellStyleXfs count="21">
    <xf numFmtId="0" fontId="0" fillId="0" borderId="0"/>
    <xf numFmtId="43"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40" fillId="0" borderId="0"/>
    <xf numFmtId="0" fontId="41" fillId="0" borderId="0" applyNumberFormat="0" applyFill="0" applyBorder="0" applyAlignment="0" applyProtection="0"/>
    <xf numFmtId="9" fontId="40" fillId="0" borderId="0" applyFont="0" applyFill="0" applyBorder="0" applyAlignment="0" applyProtection="0"/>
    <xf numFmtId="0" fontId="3" fillId="0" borderId="0"/>
    <xf numFmtId="0" fontId="2" fillId="0" borderId="0"/>
    <xf numFmtId="0" fontId="53" fillId="0" borderId="0"/>
    <xf numFmtId="0" fontId="1" fillId="0" borderId="0"/>
    <xf numFmtId="0" fontId="63" fillId="0" borderId="0"/>
    <xf numFmtId="0" fontId="53" fillId="0" borderId="0"/>
    <xf numFmtId="0" fontId="66" fillId="23" borderId="0" applyNumberFormat="0" applyBorder="0" applyAlignment="0" applyProtection="0"/>
    <xf numFmtId="0" fontId="53" fillId="0" borderId="0" applyNumberFormat="0" applyFill="0" applyBorder="0" applyAlignment="0" applyProtection="0"/>
    <xf numFmtId="0" fontId="67" fillId="0" borderId="34" applyNumberFormat="0" applyFill="0" applyAlignment="0" applyProtection="0"/>
    <xf numFmtId="0" fontId="68" fillId="0" borderId="0"/>
  </cellStyleXfs>
  <cellXfs count="603">
    <xf numFmtId="0" fontId="0" fillId="0" borderId="0" xfId="0"/>
    <xf numFmtId="0" fontId="5" fillId="2" borderId="0" xfId="0" applyFont="1" applyFill="1"/>
    <xf numFmtId="0" fontId="9" fillId="0" borderId="0" xfId="0" applyFont="1"/>
    <xf numFmtId="166" fontId="9" fillId="0" borderId="0" xfId="0" applyNumberFormat="1" applyFont="1"/>
    <xf numFmtId="0" fontId="6" fillId="0" borderId="0" xfId="0" applyFont="1"/>
    <xf numFmtId="9" fontId="9" fillId="0" borderId="0" xfId="0" applyNumberFormat="1" applyFont="1"/>
    <xf numFmtId="9" fontId="9" fillId="0" borderId="0" xfId="3" applyFont="1"/>
    <xf numFmtId="164" fontId="9" fillId="0" borderId="0" xfId="0" applyNumberFormat="1" applyFont="1"/>
    <xf numFmtId="9" fontId="12" fillId="0" borderId="0" xfId="0" applyNumberFormat="1" applyFont="1"/>
    <xf numFmtId="164" fontId="12" fillId="0" borderId="0" xfId="0" applyNumberFormat="1" applyFont="1"/>
    <xf numFmtId="164" fontId="13" fillId="0" borderId="0" xfId="0" applyNumberFormat="1" applyFont="1"/>
    <xf numFmtId="164" fontId="14" fillId="0" borderId="0" xfId="0" applyNumberFormat="1" applyFont="1"/>
    <xf numFmtId="0" fontId="9" fillId="0" borderId="5" xfId="0" applyFont="1" applyBorder="1"/>
    <xf numFmtId="164" fontId="9" fillId="0" borderId="5" xfId="0" applyNumberFormat="1" applyFont="1" applyBorder="1"/>
    <xf numFmtId="0" fontId="6" fillId="8" borderId="0" xfId="0" applyFont="1" applyFill="1" applyAlignment="1">
      <alignment vertical="center"/>
    </xf>
    <xf numFmtId="0" fontId="8" fillId="8" borderId="0" xfId="0" applyFont="1" applyFill="1" applyAlignment="1">
      <alignment vertical="center"/>
    </xf>
    <xf numFmtId="167" fontId="8" fillId="9" borderId="0" xfId="0" applyNumberFormat="1" applyFont="1" applyFill="1" applyAlignment="1">
      <alignment vertical="center"/>
    </xf>
    <xf numFmtId="0" fontId="17" fillId="0" borderId="1" xfId="0" applyFont="1" applyFill="1" applyBorder="1"/>
    <xf numFmtId="164" fontId="17" fillId="0" borderId="1" xfId="0" applyNumberFormat="1" applyFont="1" applyFill="1" applyBorder="1"/>
    <xf numFmtId="164" fontId="16" fillId="0" borderId="0" xfId="0" applyNumberFormat="1" applyFont="1" applyFill="1"/>
    <xf numFmtId="164" fontId="16" fillId="10" borderId="0" xfId="0" applyNumberFormat="1" applyFont="1" applyFill="1"/>
    <xf numFmtId="0" fontId="18" fillId="0" borderId="1" xfId="0" applyFont="1" applyFill="1" applyBorder="1"/>
    <xf numFmtId="164" fontId="18" fillId="0" borderId="1" xfId="0" applyNumberFormat="1" applyFont="1" applyFill="1" applyBorder="1"/>
    <xf numFmtId="164" fontId="16" fillId="10" borderId="6" xfId="0" applyNumberFormat="1" applyFont="1" applyFill="1" applyBorder="1"/>
    <xf numFmtId="164" fontId="16" fillId="10" borderId="4" xfId="0" applyNumberFormat="1" applyFont="1" applyFill="1" applyBorder="1"/>
    <xf numFmtId="9" fontId="16" fillId="10" borderId="4" xfId="2" applyFont="1" applyFill="1" applyBorder="1"/>
    <xf numFmtId="9" fontId="16" fillId="10" borderId="6" xfId="2" applyFont="1" applyFill="1" applyBorder="1"/>
    <xf numFmtId="166" fontId="16" fillId="10" borderId="4" xfId="2" applyNumberFormat="1" applyFont="1" applyFill="1" applyBorder="1"/>
    <xf numFmtId="166" fontId="16" fillId="10" borderId="0" xfId="2" applyNumberFormat="1" applyFont="1" applyFill="1"/>
    <xf numFmtId="166" fontId="16" fillId="10" borderId="6" xfId="2" applyNumberFormat="1" applyFont="1" applyFill="1" applyBorder="1"/>
    <xf numFmtId="10" fontId="16" fillId="10" borderId="4" xfId="2" applyNumberFormat="1" applyFont="1" applyFill="1" applyBorder="1"/>
    <xf numFmtId="10" fontId="16" fillId="10" borderId="0" xfId="2" applyNumberFormat="1" applyFont="1" applyFill="1"/>
    <xf numFmtId="10" fontId="16" fillId="10" borderId="6" xfId="2" applyNumberFormat="1" applyFont="1" applyFill="1" applyBorder="1"/>
    <xf numFmtId="0" fontId="19" fillId="0" borderId="0" xfId="0" applyFont="1"/>
    <xf numFmtId="0" fontId="6" fillId="5" borderId="0" xfId="4" applyFont="1" applyFill="1" applyAlignment="1">
      <alignment vertical="center"/>
    </xf>
    <xf numFmtId="0" fontId="7" fillId="0" borderId="0" xfId="4"/>
    <xf numFmtId="0" fontId="9" fillId="0" borderId="0" xfId="4" applyFont="1"/>
    <xf numFmtId="0" fontId="22" fillId="0" borderId="0" xfId="4" applyFont="1"/>
    <xf numFmtId="166" fontId="23" fillId="0" borderId="0" xfId="4" applyNumberFormat="1" applyFont="1"/>
    <xf numFmtId="168" fontId="23" fillId="0" borderId="0" xfId="4" applyNumberFormat="1" applyFont="1"/>
    <xf numFmtId="0" fontId="23" fillId="0" borderId="0" xfId="4" applyFont="1"/>
    <xf numFmtId="0" fontId="21" fillId="0" borderId="0" xfId="4" applyFont="1"/>
    <xf numFmtId="0" fontId="6" fillId="0" borderId="0" xfId="4" applyFont="1"/>
    <xf numFmtId="9" fontId="23" fillId="0" borderId="0" xfId="4" applyNumberFormat="1" applyFont="1"/>
    <xf numFmtId="9" fontId="26" fillId="0" borderId="0" xfId="4" applyNumberFormat="1" applyFont="1"/>
    <xf numFmtId="164" fontId="26" fillId="0" borderId="0" xfId="4" applyNumberFormat="1" applyFont="1"/>
    <xf numFmtId="0" fontId="22" fillId="4" borderId="0" xfId="4" applyFont="1" applyFill="1"/>
    <xf numFmtId="164" fontId="21" fillId="0" borderId="1" xfId="4" applyNumberFormat="1" applyFont="1" applyBorder="1"/>
    <xf numFmtId="0" fontId="27" fillId="0" borderId="0" xfId="4" applyFont="1"/>
    <xf numFmtId="164" fontId="9" fillId="0" borderId="0" xfId="4" applyNumberFormat="1" applyFont="1"/>
    <xf numFmtId="164" fontId="23" fillId="0" borderId="0" xfId="4" applyNumberFormat="1" applyFont="1"/>
    <xf numFmtId="164" fontId="21" fillId="0" borderId="0" xfId="4" applyNumberFormat="1" applyFont="1"/>
    <xf numFmtId="164" fontId="27" fillId="0" borderId="0" xfId="4" applyNumberFormat="1" applyFont="1"/>
    <xf numFmtId="0" fontId="21" fillId="0" borderId="3" xfId="4" applyFont="1" applyBorder="1"/>
    <xf numFmtId="164" fontId="21" fillId="0" borderId="3" xfId="4" applyNumberFormat="1" applyFont="1" applyBorder="1"/>
    <xf numFmtId="10" fontId="23" fillId="0" borderId="0" xfId="4" applyNumberFormat="1" applyFont="1"/>
    <xf numFmtId="9" fontId="9" fillId="0" borderId="0" xfId="4" applyNumberFormat="1" applyFont="1"/>
    <xf numFmtId="166" fontId="23" fillId="0" borderId="2" xfId="4" applyNumberFormat="1" applyFont="1" applyBorder="1"/>
    <xf numFmtId="166" fontId="9" fillId="0" borderId="0" xfId="4" applyNumberFormat="1" applyFont="1"/>
    <xf numFmtId="0" fontId="23" fillId="0" borderId="3" xfId="4" applyFont="1" applyBorder="1"/>
    <xf numFmtId="1" fontId="23" fillId="0" borderId="0" xfId="4" applyNumberFormat="1" applyFont="1"/>
    <xf numFmtId="9" fontId="23" fillId="0" borderId="2" xfId="4" applyNumberFormat="1" applyFont="1" applyBorder="1"/>
    <xf numFmtId="9" fontId="23" fillId="0" borderId="6" xfId="4" applyNumberFormat="1" applyFont="1" applyBorder="1"/>
    <xf numFmtId="9" fontId="23" fillId="0" borderId="3" xfId="4" applyNumberFormat="1" applyFont="1" applyBorder="1"/>
    <xf numFmtId="9" fontId="23" fillId="0" borderId="0" xfId="4" applyNumberFormat="1" applyFont="1" applyAlignment="1">
      <alignment horizontal="right"/>
    </xf>
    <xf numFmtId="9" fontId="0" fillId="0" borderId="0" xfId="3" applyFont="1" applyAlignment="1"/>
    <xf numFmtId="169" fontId="23" fillId="0" borderId="0" xfId="5" applyNumberFormat="1" applyFont="1"/>
    <xf numFmtId="0" fontId="23" fillId="0" borderId="5" xfId="4" applyFont="1" applyBorder="1"/>
    <xf numFmtId="10" fontId="9" fillId="0" borderId="0" xfId="3" applyNumberFormat="1" applyFont="1" applyFill="1" applyBorder="1" applyAlignment="1"/>
    <xf numFmtId="10" fontId="9" fillId="0" borderId="0" xfId="4" applyNumberFormat="1" applyFont="1"/>
    <xf numFmtId="3" fontId="7" fillId="0" borderId="0" xfId="4" applyNumberFormat="1"/>
    <xf numFmtId="3" fontId="23" fillId="0" borderId="0" xfId="4" applyNumberFormat="1" applyFont="1"/>
    <xf numFmtId="10" fontId="9" fillId="0" borderId="0" xfId="3" applyNumberFormat="1" applyFont="1"/>
    <xf numFmtId="4" fontId="23" fillId="0" borderId="0" xfId="4" applyNumberFormat="1" applyFont="1"/>
    <xf numFmtId="165" fontId="23" fillId="0" borderId="0" xfId="4" applyNumberFormat="1" applyFont="1"/>
    <xf numFmtId="164" fontId="9" fillId="0" borderId="3" xfId="4" applyNumberFormat="1" applyFont="1" applyBorder="1"/>
    <xf numFmtId="0" fontId="9" fillId="0" borderId="6" xfId="4" applyFont="1" applyBorder="1"/>
    <xf numFmtId="170" fontId="5" fillId="0" borderId="0" xfId="4" applyNumberFormat="1" applyFont="1" applyAlignment="1">
      <alignment horizontal="right"/>
    </xf>
    <xf numFmtId="170" fontId="23" fillId="0" borderId="0" xfId="4" applyNumberFormat="1" applyFont="1" applyAlignment="1">
      <alignment horizontal="right"/>
    </xf>
    <xf numFmtId="166" fontId="9" fillId="2" borderId="0" xfId="4" applyNumberFormat="1" applyFont="1" applyFill="1"/>
    <xf numFmtId="166" fontId="23" fillId="2" borderId="0" xfId="4" applyNumberFormat="1" applyFont="1" applyFill="1"/>
    <xf numFmtId="164" fontId="24" fillId="0" borderId="0" xfId="4" applyNumberFormat="1" applyFont="1"/>
    <xf numFmtId="0" fontId="9" fillId="2" borderId="0" xfId="4" applyFont="1" applyFill="1"/>
    <xf numFmtId="171" fontId="23" fillId="0" borderId="0" xfId="4" applyNumberFormat="1" applyFont="1"/>
    <xf numFmtId="9" fontId="23" fillId="0" borderId="0" xfId="3" applyFont="1"/>
    <xf numFmtId="10" fontId="23" fillId="0" borderId="0" xfId="3" applyNumberFormat="1" applyFont="1" applyAlignment="1"/>
    <xf numFmtId="0" fontId="23" fillId="2" borderId="0" xfId="4" applyFont="1" applyFill="1"/>
    <xf numFmtId="4" fontId="9" fillId="2" borderId="0" xfId="4" applyNumberFormat="1" applyFont="1" applyFill="1"/>
    <xf numFmtId="3" fontId="23" fillId="2" borderId="0" xfId="4" applyNumberFormat="1" applyFont="1" applyFill="1"/>
    <xf numFmtId="3" fontId="22" fillId="2" borderId="0" xfId="4" applyNumberFormat="1" applyFont="1" applyFill="1"/>
    <xf numFmtId="172" fontId="23" fillId="2" borderId="0" xfId="4" applyNumberFormat="1" applyFont="1" applyFill="1"/>
    <xf numFmtId="173" fontId="23" fillId="2" borderId="0" xfId="4" applyNumberFormat="1" applyFont="1" applyFill="1"/>
    <xf numFmtId="0" fontId="21" fillId="2" borderId="0" xfId="4" applyFont="1" applyFill="1"/>
    <xf numFmtId="3" fontId="9" fillId="2" borderId="0" xfId="4" applyNumberFormat="1" applyFont="1" applyFill="1"/>
    <xf numFmtId="164" fontId="9" fillId="2" borderId="0" xfId="4" applyNumberFormat="1" applyFont="1" applyFill="1"/>
    <xf numFmtId="164" fontId="23" fillId="2" borderId="0" xfId="4" applyNumberFormat="1" applyFont="1" applyFill="1"/>
    <xf numFmtId="0" fontId="23" fillId="2" borderId="2" xfId="4" applyFont="1" applyFill="1" applyBorder="1" applyAlignment="1">
      <alignment horizontal="left"/>
    </xf>
    <xf numFmtId="0" fontId="23" fillId="2" borderId="3" xfId="4" applyFont="1" applyFill="1" applyBorder="1" applyAlignment="1">
      <alignment horizontal="left"/>
    </xf>
    <xf numFmtId="0" fontId="29" fillId="0" borderId="0" xfId="4" applyFont="1"/>
    <xf numFmtId="0" fontId="22" fillId="0" borderId="2" xfId="4" applyFont="1" applyBorder="1"/>
    <xf numFmtId="10" fontId="9" fillId="0" borderId="4" xfId="4" applyNumberFormat="1" applyFont="1" applyBorder="1"/>
    <xf numFmtId="2" fontId="9" fillId="0" borderId="0" xfId="4" applyNumberFormat="1" applyFont="1"/>
    <xf numFmtId="2" fontId="23" fillId="0" borderId="0" xfId="4" applyNumberFormat="1" applyFont="1"/>
    <xf numFmtId="0" fontId="22" fillId="0" borderId="3" xfId="4" applyFont="1" applyBorder="1"/>
    <xf numFmtId="2" fontId="23" fillId="0" borderId="3" xfId="4" applyNumberFormat="1" applyFont="1" applyBorder="1"/>
    <xf numFmtId="10" fontId="9" fillId="0" borderId="6" xfId="4" applyNumberFormat="1" applyFont="1" applyBorder="1"/>
    <xf numFmtId="0" fontId="31" fillId="0" borderId="1" xfId="4" applyFont="1" applyBorder="1"/>
    <xf numFmtId="0" fontId="32" fillId="0" borderId="0" xfId="4" applyFont="1"/>
    <xf numFmtId="164" fontId="32" fillId="0" borderId="0" xfId="4" applyNumberFormat="1" applyFont="1"/>
    <xf numFmtId="0" fontId="9" fillId="12" borderId="0" xfId="4" applyFont="1" applyFill="1"/>
    <xf numFmtId="0" fontId="9" fillId="7" borderId="0" xfId="4" applyFont="1" applyFill="1"/>
    <xf numFmtId="169" fontId="9" fillId="7" borderId="0" xfId="5" applyNumberFormat="1" applyFont="1" applyFill="1"/>
    <xf numFmtId="166" fontId="0" fillId="0" borderId="0" xfId="3" applyNumberFormat="1" applyFont="1" applyAlignment="1"/>
    <xf numFmtId="17" fontId="8" fillId="9" borderId="0" xfId="0" applyNumberFormat="1" applyFont="1" applyFill="1" applyAlignment="1">
      <alignment vertical="center"/>
    </xf>
    <xf numFmtId="166" fontId="18" fillId="0" borderId="1" xfId="2" applyNumberFormat="1" applyFont="1" applyFill="1" applyBorder="1"/>
    <xf numFmtId="166" fontId="9" fillId="0" borderId="0" xfId="2" applyNumberFormat="1" applyFont="1"/>
    <xf numFmtId="0" fontId="7" fillId="0" borderId="0" xfId="0" applyFont="1"/>
    <xf numFmtId="166" fontId="17" fillId="0" borderId="1" xfId="2" applyNumberFormat="1" applyFont="1" applyFill="1" applyBorder="1"/>
    <xf numFmtId="0" fontId="6" fillId="8" borderId="0" xfId="4" applyFont="1" applyFill="1" applyAlignment="1">
      <alignment vertical="center"/>
    </xf>
    <xf numFmtId="0" fontId="20" fillId="8" borderId="0" xfId="4" applyFont="1" applyFill="1" applyAlignment="1">
      <alignment vertical="center"/>
    </xf>
    <xf numFmtId="167" fontId="20" fillId="8" borderId="0" xfId="4" applyNumberFormat="1" applyFont="1" applyFill="1" applyAlignment="1">
      <alignment vertical="center"/>
    </xf>
    <xf numFmtId="0" fontId="21" fillId="8" borderId="0" xfId="4" applyFont="1" applyFill="1" applyAlignment="1">
      <alignment vertical="center"/>
    </xf>
    <xf numFmtId="164" fontId="23" fillId="0" borderId="5" xfId="4" applyNumberFormat="1" applyFont="1" applyBorder="1"/>
    <xf numFmtId="10" fontId="18" fillId="0" borderId="1" xfId="2" applyNumberFormat="1" applyFont="1" applyFill="1" applyBorder="1"/>
    <xf numFmtId="0" fontId="21" fillId="0" borderId="0" xfId="4" applyFont="1" applyBorder="1"/>
    <xf numFmtId="164" fontId="16" fillId="10" borderId="0" xfId="0" applyNumberFormat="1" applyFont="1" applyFill="1" applyBorder="1"/>
    <xf numFmtId="10" fontId="16" fillId="10" borderId="0" xfId="2" applyNumberFormat="1" applyFont="1" applyFill="1" applyBorder="1"/>
    <xf numFmtId="164" fontId="21" fillId="0" borderId="0" xfId="4" applyNumberFormat="1" applyFont="1" applyBorder="1"/>
    <xf numFmtId="43" fontId="16" fillId="10" borderId="0" xfId="1" applyFont="1" applyFill="1" applyBorder="1"/>
    <xf numFmtId="174" fontId="16" fillId="10" borderId="0" xfId="1" applyNumberFormat="1" applyFont="1" applyFill="1" applyBorder="1"/>
    <xf numFmtId="169" fontId="16" fillId="10" borderId="0" xfId="1" applyNumberFormat="1" applyFont="1" applyFill="1" applyBorder="1"/>
    <xf numFmtId="0" fontId="23" fillId="0" borderId="0" xfId="4" applyFont="1" applyBorder="1"/>
    <xf numFmtId="9" fontId="16" fillId="10" borderId="0" xfId="2" applyFont="1" applyFill="1" applyBorder="1"/>
    <xf numFmtId="166" fontId="16" fillId="10" borderId="0" xfId="2" applyNumberFormat="1" applyFont="1" applyFill="1" applyBorder="1"/>
    <xf numFmtId="43" fontId="18" fillId="0" borderId="1" xfId="1" applyFont="1" applyFill="1" applyBorder="1"/>
    <xf numFmtId="169" fontId="18" fillId="0" borderId="1" xfId="1" applyNumberFormat="1" applyFont="1" applyFill="1" applyBorder="1"/>
    <xf numFmtId="43" fontId="16" fillId="10" borderId="4" xfId="1" applyFont="1" applyFill="1" applyBorder="1"/>
    <xf numFmtId="169" fontId="16" fillId="10" borderId="4" xfId="1" applyNumberFormat="1" applyFont="1" applyFill="1" applyBorder="1"/>
    <xf numFmtId="43" fontId="16" fillId="10" borderId="4" xfId="1" applyNumberFormat="1" applyFont="1" applyFill="1" applyBorder="1"/>
    <xf numFmtId="43" fontId="16" fillId="10" borderId="0" xfId="1" applyNumberFormat="1" applyFont="1" applyFill="1" applyBorder="1"/>
    <xf numFmtId="43" fontId="16" fillId="10" borderId="6" xfId="1" applyNumberFormat="1" applyFont="1" applyFill="1" applyBorder="1"/>
    <xf numFmtId="10" fontId="21" fillId="0" borderId="0" xfId="2" applyNumberFormat="1" applyFont="1"/>
    <xf numFmtId="43" fontId="16" fillId="10" borderId="6" xfId="1" applyFont="1" applyFill="1" applyBorder="1"/>
    <xf numFmtId="174" fontId="16" fillId="10" borderId="4" xfId="1" applyNumberFormat="1" applyFont="1" applyFill="1" applyBorder="1"/>
    <xf numFmtId="174" fontId="16" fillId="10" borderId="6" xfId="1" applyNumberFormat="1" applyFont="1" applyFill="1" applyBorder="1"/>
    <xf numFmtId="169" fontId="16" fillId="10" borderId="6" xfId="1" applyNumberFormat="1" applyFont="1" applyFill="1" applyBorder="1"/>
    <xf numFmtId="10" fontId="18" fillId="0" borderId="0" xfId="2" applyNumberFormat="1" applyFont="1" applyFill="1" applyBorder="1"/>
    <xf numFmtId="164" fontId="27" fillId="0" borderId="0" xfId="4" applyNumberFormat="1" applyFont="1" applyBorder="1"/>
    <xf numFmtId="164" fontId="23" fillId="0" borderId="0" xfId="4" applyNumberFormat="1" applyFont="1" applyBorder="1"/>
    <xf numFmtId="169" fontId="18" fillId="0" borderId="0" xfId="1" applyNumberFormat="1" applyFont="1" applyFill="1" applyBorder="1"/>
    <xf numFmtId="166" fontId="23" fillId="0" borderId="0" xfId="4" applyNumberFormat="1" applyFont="1" applyBorder="1"/>
    <xf numFmtId="175" fontId="34" fillId="8" borderId="0" xfId="4" applyNumberFormat="1" applyFont="1" applyFill="1" applyAlignment="1">
      <alignment vertical="center"/>
    </xf>
    <xf numFmtId="175" fontId="35" fillId="8" borderId="0" xfId="4" applyNumberFormat="1" applyFont="1" applyFill="1" applyAlignment="1">
      <alignment vertical="center"/>
    </xf>
    <xf numFmtId="0" fontId="9" fillId="0" borderId="0" xfId="4" applyFont="1" applyFill="1"/>
    <xf numFmtId="0" fontId="23" fillId="0" borderId="0" xfId="4" applyFont="1" applyFill="1"/>
    <xf numFmtId="0" fontId="7" fillId="0" borderId="0" xfId="4" applyFill="1"/>
    <xf numFmtId="10" fontId="17" fillId="0" borderId="1" xfId="2" applyNumberFormat="1" applyFont="1" applyFill="1" applyBorder="1"/>
    <xf numFmtId="10" fontId="16" fillId="0" borderId="0" xfId="2" applyNumberFormat="1" applyFont="1" applyFill="1"/>
    <xf numFmtId="10" fontId="26" fillId="0" borderId="0" xfId="2" applyNumberFormat="1" applyFont="1"/>
    <xf numFmtId="10" fontId="23" fillId="0" borderId="0" xfId="2" applyNumberFormat="1" applyFont="1"/>
    <xf numFmtId="10" fontId="16" fillId="0" borderId="0" xfId="2" applyNumberFormat="1" applyFont="1" applyFill="1" applyBorder="1"/>
    <xf numFmtId="166" fontId="9" fillId="0" borderId="0" xfId="3" applyNumberFormat="1" applyFont="1"/>
    <xf numFmtId="164" fontId="21" fillId="0" borderId="0" xfId="4" applyNumberFormat="1" applyFont="1" applyFill="1" applyBorder="1"/>
    <xf numFmtId="0" fontId="21" fillId="0" borderId="0" xfId="4" applyFont="1" applyFill="1" applyBorder="1"/>
    <xf numFmtId="0" fontId="21" fillId="0" borderId="6" xfId="4" applyFont="1" applyFill="1" applyBorder="1"/>
    <xf numFmtId="164" fontId="21" fillId="0" borderId="6" xfId="4" applyNumberFormat="1" applyFont="1" applyFill="1" applyBorder="1"/>
    <xf numFmtId="10" fontId="0" fillId="0" borderId="0" xfId="0" applyNumberFormat="1"/>
    <xf numFmtId="10" fontId="21" fillId="0" borderId="3" xfId="2" applyNumberFormat="1" applyFont="1" applyBorder="1"/>
    <xf numFmtId="10" fontId="27" fillId="0" borderId="0" xfId="2" applyNumberFormat="1" applyFont="1" applyBorder="1"/>
    <xf numFmtId="0" fontId="0" fillId="0" borderId="0" xfId="6" applyFont="1"/>
    <xf numFmtId="0" fontId="9" fillId="2" borderId="0" xfId="6" applyFont="1" applyFill="1"/>
    <xf numFmtId="0" fontId="6" fillId="2" borderId="0" xfId="6" applyFont="1" applyFill="1"/>
    <xf numFmtId="0" fontId="6" fillId="2" borderId="0" xfId="6" applyFont="1" applyFill="1" applyAlignment="1">
      <alignment horizontal="center"/>
    </xf>
    <xf numFmtId="0" fontId="6" fillId="16" borderId="0" xfId="6" applyFont="1" applyFill="1" applyAlignment="1">
      <alignment horizontal="center"/>
    </xf>
    <xf numFmtId="0" fontId="9" fillId="13" borderId="0" xfId="6" applyFont="1" applyFill="1"/>
    <xf numFmtId="0" fontId="9" fillId="2" borderId="0" xfId="6" applyFont="1" applyFill="1" applyAlignment="1">
      <alignment horizontal="center"/>
    </xf>
    <xf numFmtId="9" fontId="11" fillId="2" borderId="0" xfId="6" applyNumberFormat="1" applyFont="1" applyFill="1"/>
    <xf numFmtId="166" fontId="9" fillId="2" borderId="0" xfId="6" applyNumberFormat="1" applyFont="1" applyFill="1"/>
    <xf numFmtId="9" fontId="9" fillId="2" borderId="0" xfId="6" applyNumberFormat="1" applyFont="1" applyFill="1"/>
    <xf numFmtId="10" fontId="11" fillId="2" borderId="0" xfId="7" applyNumberFormat="1" applyFont="1" applyFill="1" applyBorder="1"/>
    <xf numFmtId="43" fontId="9" fillId="2" borderId="0" xfId="5" applyFont="1" applyFill="1" applyBorder="1"/>
    <xf numFmtId="43" fontId="11" fillId="2" borderId="0" xfId="5" applyFont="1" applyFill="1" applyBorder="1"/>
    <xf numFmtId="0" fontId="9" fillId="7" borderId="0" xfId="6" applyFont="1" applyFill="1"/>
    <xf numFmtId="43" fontId="9" fillId="7" borderId="0" xfId="5" applyFont="1" applyFill="1"/>
    <xf numFmtId="169" fontId="6" fillId="7" borderId="0" xfId="5" applyNumberFormat="1" applyFont="1" applyFill="1"/>
    <xf numFmtId="164" fontId="10" fillId="6" borderId="0" xfId="6" applyNumberFormat="1" applyFont="1" applyFill="1"/>
    <xf numFmtId="0" fontId="9" fillId="6" borderId="0" xfId="6" applyFont="1" applyFill="1"/>
    <xf numFmtId="43" fontId="9" fillId="7" borderId="0" xfId="6" applyNumberFormat="1" applyFont="1" applyFill="1"/>
    <xf numFmtId="1" fontId="9" fillId="2" borderId="0" xfId="6" applyNumberFormat="1" applyFont="1" applyFill="1"/>
    <xf numFmtId="1" fontId="9" fillId="3" borderId="7" xfId="6" applyNumberFormat="1" applyFont="1" applyFill="1" applyBorder="1"/>
    <xf numFmtId="0" fontId="6" fillId="8" borderId="0" xfId="6" applyFont="1" applyFill="1" applyAlignment="1">
      <alignment vertical="center"/>
    </xf>
    <xf numFmtId="0" fontId="8" fillId="8" borderId="0" xfId="6" applyFont="1" applyFill="1" applyAlignment="1">
      <alignment vertical="center"/>
    </xf>
    <xf numFmtId="167" fontId="8" fillId="8" borderId="0" xfId="6" applyNumberFormat="1" applyFont="1" applyFill="1" applyAlignment="1">
      <alignment horizontal="center" vertical="center"/>
    </xf>
    <xf numFmtId="167" fontId="36" fillId="8" borderId="0" xfId="6" applyNumberFormat="1" applyFont="1" applyFill="1" applyAlignment="1">
      <alignment vertical="center"/>
    </xf>
    <xf numFmtId="167" fontId="8" fillId="8" borderId="0" xfId="6" applyNumberFormat="1" applyFont="1" applyFill="1" applyAlignment="1">
      <alignment vertical="center"/>
    </xf>
    <xf numFmtId="167" fontId="8" fillId="17" borderId="0" xfId="4" applyNumberFormat="1" applyFont="1" applyFill="1" applyAlignment="1">
      <alignment vertical="center"/>
    </xf>
    <xf numFmtId="0" fontId="36" fillId="17" borderId="0" xfId="4" applyFont="1" applyFill="1" applyAlignment="1">
      <alignment horizontal="right" vertical="center"/>
    </xf>
    <xf numFmtId="176" fontId="12" fillId="0" borderId="0" xfId="4" applyNumberFormat="1" applyFont="1"/>
    <xf numFmtId="176" fontId="9" fillId="0" borderId="0" xfId="4" applyNumberFormat="1" applyFont="1"/>
    <xf numFmtId="176" fontId="9" fillId="2" borderId="0" xfId="4" applyNumberFormat="1" applyFont="1" applyFill="1"/>
    <xf numFmtId="0" fontId="9" fillId="2" borderId="0" xfId="4" applyFont="1" applyFill="1" applyAlignment="1">
      <alignment horizontal="left"/>
    </xf>
    <xf numFmtId="0" fontId="37" fillId="0" borderId="0" xfId="4" applyFont="1"/>
    <xf numFmtId="0" fontId="6" fillId="2" borderId="0" xfId="4" applyFont="1" applyFill="1"/>
    <xf numFmtId="164" fontId="6" fillId="2" borderId="0" xfId="4" applyNumberFormat="1" applyFont="1" applyFill="1"/>
    <xf numFmtId="9" fontId="9" fillId="2" borderId="0" xfId="4" applyNumberFormat="1" applyFont="1" applyFill="1"/>
    <xf numFmtId="1" fontId="9" fillId="2" borderId="0" xfId="4" applyNumberFormat="1" applyFont="1" applyFill="1"/>
    <xf numFmtId="165" fontId="9" fillId="2" borderId="0" xfId="4" applyNumberFormat="1" applyFont="1" applyFill="1"/>
    <xf numFmtId="3" fontId="9" fillId="0" borderId="0" xfId="4" applyNumberFormat="1" applyFont="1"/>
    <xf numFmtId="177" fontId="9" fillId="0" borderId="0" xfId="4" applyNumberFormat="1" applyFont="1"/>
    <xf numFmtId="0" fontId="6" fillId="0" borderId="3" xfId="4" applyFont="1" applyBorder="1"/>
    <xf numFmtId="3" fontId="9" fillId="0" borderId="3" xfId="4" applyNumberFormat="1" applyFont="1" applyBorder="1"/>
    <xf numFmtId="3" fontId="9" fillId="0" borderId="2" xfId="4" applyNumberFormat="1" applyFont="1" applyBorder="1"/>
    <xf numFmtId="3" fontId="9" fillId="0" borderId="1" xfId="4" applyNumberFormat="1" applyFont="1" applyBorder="1"/>
    <xf numFmtId="178" fontId="9" fillId="0" borderId="0" xfId="4" applyNumberFormat="1" applyFont="1"/>
    <xf numFmtId="0" fontId="38" fillId="2" borderId="0" xfId="4" applyFont="1" applyFill="1"/>
    <xf numFmtId="0" fontId="5" fillId="2" borderId="0" xfId="4" applyFont="1" applyFill="1"/>
    <xf numFmtId="43" fontId="5" fillId="2" borderId="0" xfId="5" applyFont="1" applyFill="1" applyBorder="1"/>
    <xf numFmtId="0" fontId="39" fillId="2" borderId="0" xfId="4" applyFont="1" applyFill="1"/>
    <xf numFmtId="169" fontId="5" fillId="2" borderId="0" xfId="4" applyNumberFormat="1" applyFont="1" applyFill="1"/>
    <xf numFmtId="0" fontId="40" fillId="0" borderId="0" xfId="8"/>
    <xf numFmtId="2" fontId="40" fillId="0" borderId="0" xfId="8" applyNumberFormat="1"/>
    <xf numFmtId="0" fontId="42" fillId="0" borderId="0" xfId="8" applyFont="1"/>
    <xf numFmtId="2" fontId="42" fillId="0" borderId="0" xfId="8" applyNumberFormat="1" applyFont="1"/>
    <xf numFmtId="0" fontId="40" fillId="0" borderId="0" xfId="8" applyAlignment="1">
      <alignment horizontal="center"/>
    </xf>
    <xf numFmtId="10" fontId="40" fillId="0" borderId="0" xfId="10" applyNumberFormat="1" applyFont="1" applyAlignment="1">
      <alignment horizontal="center"/>
    </xf>
    <xf numFmtId="43" fontId="9" fillId="2" borderId="0" xfId="1" applyFont="1" applyFill="1"/>
    <xf numFmtId="43" fontId="0" fillId="0" borderId="0" xfId="1" applyFont="1"/>
    <xf numFmtId="9" fontId="16" fillId="10" borderId="4" xfId="2" applyFont="1" applyFill="1" applyBorder="1" applyAlignment="1">
      <alignment horizontal="center" vertical="center"/>
    </xf>
    <xf numFmtId="9" fontId="16" fillId="10" borderId="0" xfId="2" applyFont="1" applyFill="1" applyBorder="1" applyAlignment="1">
      <alignment horizontal="center" vertical="center"/>
    </xf>
    <xf numFmtId="43" fontId="16" fillId="10" borderId="0" xfId="1" applyFont="1" applyFill="1" applyBorder="1" applyAlignment="1">
      <alignment horizontal="center" vertical="center"/>
    </xf>
    <xf numFmtId="9" fontId="16" fillId="10" borderId="6" xfId="2" applyFont="1" applyFill="1" applyBorder="1" applyAlignment="1">
      <alignment horizontal="center" vertical="center"/>
    </xf>
    <xf numFmtId="0" fontId="6" fillId="0" borderId="0" xfId="6" applyFont="1" applyFill="1"/>
    <xf numFmtId="0" fontId="9" fillId="0" borderId="0" xfId="6" applyFont="1" applyFill="1"/>
    <xf numFmtId="179" fontId="16" fillId="10" borderId="0" xfId="0" applyNumberFormat="1" applyFont="1" applyFill="1" applyBorder="1"/>
    <xf numFmtId="179" fontId="16" fillId="10" borderId="6" xfId="0" applyNumberFormat="1" applyFont="1" applyFill="1" applyBorder="1"/>
    <xf numFmtId="171" fontId="16" fillId="10" borderId="0" xfId="0" applyNumberFormat="1" applyFont="1" applyFill="1" applyBorder="1"/>
    <xf numFmtId="171" fontId="16" fillId="10" borderId="6" xfId="0" applyNumberFormat="1" applyFont="1" applyFill="1" applyBorder="1"/>
    <xf numFmtId="9" fontId="21" fillId="0" borderId="0" xfId="4" applyNumberFormat="1" applyFont="1"/>
    <xf numFmtId="171" fontId="16" fillId="10" borderId="4" xfId="0" applyNumberFormat="1" applyFont="1" applyFill="1" applyBorder="1"/>
    <xf numFmtId="164" fontId="16" fillId="10" borderId="5" xfId="0" applyNumberFormat="1" applyFont="1" applyFill="1" applyBorder="1"/>
    <xf numFmtId="166" fontId="16" fillId="10" borderId="5" xfId="2" applyNumberFormat="1" applyFont="1" applyFill="1" applyBorder="1"/>
    <xf numFmtId="10" fontId="16" fillId="10" borderId="5" xfId="2" applyNumberFormat="1" applyFont="1" applyFill="1" applyBorder="1"/>
    <xf numFmtId="0" fontId="6" fillId="7" borderId="5" xfId="6" applyFont="1" applyFill="1" applyBorder="1"/>
    <xf numFmtId="169" fontId="9" fillId="7" borderId="5" xfId="5" applyNumberFormat="1" applyFont="1" applyFill="1" applyBorder="1"/>
    <xf numFmtId="10" fontId="11" fillId="2" borderId="5" xfId="7" applyNumberFormat="1" applyFont="1" applyFill="1" applyBorder="1"/>
    <xf numFmtId="169" fontId="6" fillId="7" borderId="5" xfId="5" applyNumberFormat="1" applyFont="1" applyFill="1" applyBorder="1"/>
    <xf numFmtId="0" fontId="6" fillId="0" borderId="0" xfId="6" applyFont="1" applyFill="1" applyBorder="1"/>
    <xf numFmtId="0" fontId="9" fillId="0" borderId="0" xfId="6" applyFont="1" applyFill="1" applyBorder="1"/>
    <xf numFmtId="0" fontId="21" fillId="0" borderId="6" xfId="4" applyFont="1" applyBorder="1"/>
    <xf numFmtId="0" fontId="6" fillId="0" borderId="6" xfId="6" applyFont="1" applyFill="1" applyBorder="1"/>
    <xf numFmtId="0" fontId="9" fillId="0" borderId="6" xfId="6" applyFont="1" applyFill="1" applyBorder="1"/>
    <xf numFmtId="0" fontId="6" fillId="7" borderId="0" xfId="6" applyFont="1" applyFill="1" applyBorder="1"/>
    <xf numFmtId="169" fontId="9" fillId="7" borderId="0" xfId="5" applyNumberFormat="1" applyFont="1" applyFill="1" applyBorder="1"/>
    <xf numFmtId="169" fontId="6" fillId="7" borderId="0" xfId="5" applyNumberFormat="1" applyFont="1" applyFill="1" applyBorder="1"/>
    <xf numFmtId="164" fontId="16" fillId="0" borderId="0" xfId="0" applyNumberFormat="1" applyFont="1" applyFill="1" applyBorder="1"/>
    <xf numFmtId="0" fontId="0" fillId="0" borderId="0" xfId="0" applyFill="1"/>
    <xf numFmtId="166" fontId="16" fillId="0" borderId="0" xfId="2" applyNumberFormat="1" applyFont="1" applyFill="1" applyBorder="1"/>
    <xf numFmtId="0" fontId="0" fillId="0" borderId="0" xfId="6" applyFont="1" applyFill="1"/>
    <xf numFmtId="169" fontId="16" fillId="10" borderId="5" xfId="1" applyNumberFormat="1" applyFont="1" applyFill="1" applyBorder="1"/>
    <xf numFmtId="169" fontId="17" fillId="0" borderId="5" xfId="1" applyNumberFormat="1" applyFont="1" applyFill="1" applyBorder="1"/>
    <xf numFmtId="169" fontId="17" fillId="0" borderId="1" xfId="1" applyNumberFormat="1" applyFont="1" applyFill="1" applyBorder="1"/>
    <xf numFmtId="0" fontId="7" fillId="0" borderId="0" xfId="4" applyFont="1"/>
    <xf numFmtId="0" fontId="7" fillId="0" borderId="0" xfId="4" applyFont="1" applyFill="1"/>
    <xf numFmtId="43" fontId="16" fillId="10" borderId="5" xfId="1" applyFont="1" applyFill="1" applyBorder="1"/>
    <xf numFmtId="164" fontId="16" fillId="10" borderId="0" xfId="1" applyNumberFormat="1" applyFont="1" applyFill="1" applyBorder="1"/>
    <xf numFmtId="164" fontId="16" fillId="10" borderId="4" xfId="1" applyNumberFormat="1" applyFont="1" applyFill="1" applyBorder="1"/>
    <xf numFmtId="164" fontId="16" fillId="10" borderId="5" xfId="1" applyNumberFormat="1" applyFont="1" applyFill="1" applyBorder="1"/>
    <xf numFmtId="164" fontId="16" fillId="10" borderId="6" xfId="1" applyNumberFormat="1" applyFont="1" applyFill="1" applyBorder="1"/>
    <xf numFmtId="0" fontId="6" fillId="2" borderId="0" xfId="6" applyFont="1" applyFill="1" applyAlignment="1">
      <alignment horizontal="center" vertical="center"/>
    </xf>
    <xf numFmtId="0" fontId="9" fillId="2" borderId="0" xfId="6" applyFont="1" applyFill="1" applyAlignment="1">
      <alignment horizontal="center" vertical="center"/>
    </xf>
    <xf numFmtId="9" fontId="23" fillId="0" borderId="0" xfId="4" applyNumberFormat="1" applyFont="1" applyAlignment="1">
      <alignment horizontal="center" vertical="center"/>
    </xf>
    <xf numFmtId="164" fontId="16" fillId="10" borderId="4" xfId="0" applyNumberFormat="1" applyFont="1" applyFill="1" applyBorder="1" applyAlignment="1">
      <alignment horizontal="center" vertical="center"/>
    </xf>
    <xf numFmtId="164" fontId="16" fillId="10" borderId="6" xfId="0" applyNumberFormat="1" applyFont="1" applyFill="1" applyBorder="1" applyAlignment="1">
      <alignment horizontal="center" vertical="center"/>
    </xf>
    <xf numFmtId="164" fontId="16" fillId="10" borderId="0" xfId="0" applyNumberFormat="1" applyFont="1" applyFill="1" applyBorder="1" applyAlignment="1">
      <alignment horizontal="center" vertical="center"/>
    </xf>
    <xf numFmtId="9" fontId="23" fillId="0" borderId="6" xfId="4" applyNumberFormat="1" applyFont="1" applyBorder="1" applyAlignment="1">
      <alignment horizontal="center" vertical="center"/>
    </xf>
    <xf numFmtId="0" fontId="0" fillId="0" borderId="0" xfId="6" applyFont="1" applyAlignment="1">
      <alignment horizontal="center" vertical="center"/>
    </xf>
    <xf numFmtId="9" fontId="21" fillId="0" borderId="0" xfId="4" applyNumberFormat="1" applyFont="1" applyAlignment="1">
      <alignment horizontal="center" vertical="center"/>
    </xf>
    <xf numFmtId="0" fontId="21" fillId="0" borderId="0" xfId="4" applyFont="1" applyAlignment="1">
      <alignment horizontal="center" vertical="center"/>
    </xf>
    <xf numFmtId="169" fontId="18" fillId="0" borderId="1" xfId="1" applyNumberFormat="1" applyFont="1" applyFill="1" applyBorder="1" applyAlignment="1">
      <alignment horizontal="center" vertical="center"/>
    </xf>
    <xf numFmtId="169" fontId="18" fillId="0" borderId="0" xfId="1" applyNumberFormat="1" applyFont="1" applyFill="1" applyBorder="1" applyAlignment="1">
      <alignment horizontal="center" vertical="center"/>
    </xf>
    <xf numFmtId="169" fontId="9" fillId="7" borderId="0" xfId="5" applyNumberFormat="1" applyFont="1" applyFill="1" applyAlignment="1">
      <alignment horizontal="center" vertical="center"/>
    </xf>
    <xf numFmtId="164" fontId="16" fillId="0" borderId="0" xfId="0" applyNumberFormat="1" applyFont="1" applyFill="1" applyBorder="1" applyAlignment="1">
      <alignment horizontal="center" vertical="center"/>
    </xf>
    <xf numFmtId="164" fontId="16" fillId="10" borderId="5" xfId="0" applyNumberFormat="1" applyFont="1" applyFill="1" applyBorder="1" applyAlignment="1">
      <alignment horizontal="center" vertical="center"/>
    </xf>
    <xf numFmtId="169" fontId="9" fillId="7" borderId="5" xfId="5" applyNumberFormat="1" applyFont="1" applyFill="1" applyBorder="1" applyAlignment="1">
      <alignment horizontal="center" vertical="center"/>
    </xf>
    <xf numFmtId="169" fontId="9" fillId="7" borderId="0" xfId="5" applyNumberFormat="1" applyFont="1" applyFill="1" applyBorder="1" applyAlignment="1">
      <alignment horizontal="center" vertical="center"/>
    </xf>
    <xf numFmtId="166" fontId="16" fillId="10" borderId="4" xfId="2" applyNumberFormat="1" applyFont="1" applyFill="1" applyBorder="1" applyAlignment="1">
      <alignment horizontal="center" vertical="center"/>
    </xf>
    <xf numFmtId="166" fontId="16" fillId="10" borderId="0" xfId="2" applyNumberFormat="1" applyFont="1" applyFill="1" applyBorder="1" applyAlignment="1">
      <alignment horizontal="center" vertical="center"/>
    </xf>
    <xf numFmtId="166" fontId="16" fillId="10" borderId="6" xfId="2" applyNumberFormat="1" applyFont="1" applyFill="1" applyBorder="1" applyAlignment="1">
      <alignment horizontal="center" vertical="center"/>
    </xf>
    <xf numFmtId="166" fontId="16" fillId="0" borderId="0" xfId="2" applyNumberFormat="1" applyFont="1" applyFill="1" applyBorder="1" applyAlignment="1">
      <alignment horizontal="center" vertical="center"/>
    </xf>
    <xf numFmtId="164" fontId="10" fillId="6" borderId="0" xfId="6" applyNumberFormat="1" applyFont="1" applyFill="1" applyAlignment="1">
      <alignment horizontal="center" vertical="center"/>
    </xf>
    <xf numFmtId="0" fontId="9" fillId="0" borderId="6" xfId="4" applyFont="1" applyFill="1" applyBorder="1"/>
    <xf numFmtId="9" fontId="23" fillId="0" borderId="0" xfId="4" applyNumberFormat="1" applyFont="1" applyFill="1" applyBorder="1" applyAlignment="1">
      <alignment horizontal="center" vertical="center"/>
    </xf>
    <xf numFmtId="9" fontId="23" fillId="0" borderId="0" xfId="4" applyNumberFormat="1" applyFont="1" applyFill="1" applyBorder="1"/>
    <xf numFmtId="164" fontId="25" fillId="0" borderId="0" xfId="4" applyNumberFormat="1" applyFont="1" applyBorder="1"/>
    <xf numFmtId="164" fontId="24" fillId="0" borderId="0" xfId="4" applyNumberFormat="1" applyFont="1" applyBorder="1"/>
    <xf numFmtId="10" fontId="18" fillId="0" borderId="4" xfId="2" applyNumberFormat="1" applyFont="1" applyFill="1" applyBorder="1"/>
    <xf numFmtId="10" fontId="18" fillId="0" borderId="6" xfId="2" applyNumberFormat="1" applyFont="1" applyFill="1" applyBorder="1"/>
    <xf numFmtId="10" fontId="23" fillId="0" borderId="0" xfId="4" applyNumberFormat="1" applyFont="1" applyBorder="1"/>
    <xf numFmtId="0" fontId="6" fillId="0" borderId="0" xfId="6" applyFont="1" applyFill="1" applyAlignment="1">
      <alignment horizontal="center"/>
    </xf>
    <xf numFmtId="0" fontId="6" fillId="0" borderId="0" xfId="6" applyFont="1" applyFill="1" applyAlignment="1">
      <alignment horizontal="center" vertical="center"/>
    </xf>
    <xf numFmtId="3" fontId="6" fillId="0" borderId="0" xfId="6" applyNumberFormat="1" applyFont="1" applyFill="1"/>
    <xf numFmtId="43" fontId="16" fillId="0" borderId="0" xfId="1" applyFont="1" applyFill="1" applyBorder="1"/>
    <xf numFmtId="0" fontId="21" fillId="0" borderId="0" xfId="4" applyFont="1" applyFill="1" applyBorder="1" applyAlignment="1">
      <alignment horizontal="center" vertical="center"/>
    </xf>
    <xf numFmtId="166" fontId="16" fillId="10" borderId="5" xfId="2" applyNumberFormat="1" applyFont="1" applyFill="1" applyBorder="1" applyAlignment="1">
      <alignment horizontal="center" vertical="center"/>
    </xf>
    <xf numFmtId="0" fontId="8" fillId="8" borderId="0" xfId="4" applyFont="1" applyFill="1" applyAlignment="1">
      <alignment vertical="center"/>
    </xf>
    <xf numFmtId="167" fontId="8" fillId="8" borderId="0" xfId="4" applyNumberFormat="1" applyFont="1" applyFill="1" applyAlignment="1">
      <alignment vertical="center"/>
    </xf>
    <xf numFmtId="0" fontId="9" fillId="0" borderId="0" xfId="4" applyFont="1" applyFill="1" applyBorder="1"/>
    <xf numFmtId="0" fontId="17" fillId="0" borderId="2" xfId="0" applyFont="1" applyFill="1" applyBorder="1"/>
    <xf numFmtId="164" fontId="17" fillId="0" borderId="2" xfId="0" applyNumberFormat="1" applyFont="1" applyFill="1" applyBorder="1"/>
    <xf numFmtId="0" fontId="17" fillId="0" borderId="3" xfId="0" applyFont="1" applyFill="1" applyBorder="1"/>
    <xf numFmtId="164" fontId="17" fillId="0" borderId="3" xfId="0" applyNumberFormat="1" applyFont="1" applyFill="1" applyBorder="1"/>
    <xf numFmtId="166" fontId="43" fillId="18" borderId="0" xfId="4" applyNumberFormat="1" applyFont="1" applyFill="1" applyAlignment="1">
      <alignment horizontal="center"/>
    </xf>
    <xf numFmtId="176" fontId="43" fillId="18" borderId="0" xfId="4" applyNumberFormat="1" applyFont="1" applyFill="1"/>
    <xf numFmtId="176" fontId="43" fillId="18" borderId="0" xfId="4" applyNumberFormat="1" applyFont="1" applyFill="1" applyAlignment="1">
      <alignment horizontal="center" vertical="center"/>
    </xf>
    <xf numFmtId="171" fontId="17" fillId="0" borderId="8" xfId="0" applyNumberFormat="1" applyFont="1" applyFill="1" applyBorder="1"/>
    <xf numFmtId="2" fontId="7" fillId="0" borderId="0" xfId="4" applyNumberFormat="1"/>
    <xf numFmtId="43" fontId="21" fillId="0" borderId="3" xfId="4" applyNumberFormat="1" applyFont="1" applyBorder="1"/>
    <xf numFmtId="14" fontId="16" fillId="10" borderId="0" xfId="0" applyNumberFormat="1" applyFont="1" applyFill="1" applyBorder="1"/>
    <xf numFmtId="14" fontId="16" fillId="10" borderId="6" xfId="0" applyNumberFormat="1" applyFont="1" applyFill="1" applyBorder="1"/>
    <xf numFmtId="179" fontId="17" fillId="0" borderId="1" xfId="0" applyNumberFormat="1" applyFont="1" applyFill="1" applyBorder="1"/>
    <xf numFmtId="10" fontId="43" fillId="18" borderId="0" xfId="4" applyNumberFormat="1" applyFont="1" applyFill="1" applyAlignment="1">
      <alignment horizontal="center"/>
    </xf>
    <xf numFmtId="10" fontId="17" fillId="0" borderId="6" xfId="2" applyNumberFormat="1" applyFont="1" applyFill="1" applyBorder="1"/>
    <xf numFmtId="10" fontId="17" fillId="0" borderId="4" xfId="2" applyNumberFormat="1" applyFont="1" applyFill="1" applyBorder="1"/>
    <xf numFmtId="10" fontId="17" fillId="0" borderId="5" xfId="2" applyNumberFormat="1" applyFont="1" applyFill="1" applyBorder="1"/>
    <xf numFmtId="10" fontId="17" fillId="0" borderId="5" xfId="2" applyNumberFormat="1" applyFont="1" applyFill="1" applyBorder="1" applyAlignment="1">
      <alignment horizontal="center"/>
    </xf>
    <xf numFmtId="10" fontId="16" fillId="10" borderId="0" xfId="2" applyNumberFormat="1" applyFont="1" applyFill="1" applyBorder="1" applyAlignment="1">
      <alignment horizontal="center"/>
    </xf>
    <xf numFmtId="10" fontId="17" fillId="0" borderId="5" xfId="2" applyNumberFormat="1" applyFont="1" applyFill="1" applyBorder="1" applyAlignment="1">
      <alignment horizontal="left"/>
    </xf>
    <xf numFmtId="10" fontId="16" fillId="10" borderId="4" xfId="2" applyNumberFormat="1" applyFont="1" applyFill="1" applyBorder="1" applyAlignment="1">
      <alignment horizontal="right"/>
    </xf>
    <xf numFmtId="10" fontId="16" fillId="10" borderId="0" xfId="2" applyNumberFormat="1" applyFont="1" applyFill="1" applyBorder="1" applyAlignment="1">
      <alignment horizontal="right"/>
    </xf>
    <xf numFmtId="10" fontId="16" fillId="10" borderId="6" xfId="2" applyNumberFormat="1" applyFont="1" applyFill="1" applyBorder="1" applyAlignment="1">
      <alignment horizontal="right"/>
    </xf>
    <xf numFmtId="10" fontId="17" fillId="0" borderId="5" xfId="2" applyNumberFormat="1" applyFont="1" applyFill="1" applyBorder="1" applyAlignment="1">
      <alignment horizontal="center" vertical="center"/>
    </xf>
    <xf numFmtId="169" fontId="17" fillId="0" borderId="0" xfId="1" applyNumberFormat="1" applyFont="1" applyFill="1" applyBorder="1"/>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0" fillId="0" borderId="0" xfId="0"/>
    <xf numFmtId="0" fontId="0" fillId="0" borderId="0" xfId="0" applyAlignment="1">
      <alignment vertical="center" wrapText="1"/>
    </xf>
    <xf numFmtId="0" fontId="0" fillId="0" borderId="6" xfId="0" applyBorder="1"/>
    <xf numFmtId="0" fontId="7" fillId="0" borderId="6" xfId="0" applyFont="1" applyBorder="1"/>
    <xf numFmtId="0" fontId="0" fillId="0" borderId="0" xfId="0" applyBorder="1"/>
    <xf numFmtId="164" fontId="16" fillId="10" borderId="2" xfId="0" applyNumberFormat="1" applyFont="1" applyFill="1" applyBorder="1"/>
    <xf numFmtId="0" fontId="7" fillId="0" borderId="0" xfId="0" applyFont="1" applyBorder="1" applyAlignment="1">
      <alignment vertical="center" wrapText="1"/>
    </xf>
    <xf numFmtId="0" fontId="7" fillId="0" borderId="12" xfId="0" applyFont="1" applyBorder="1" applyAlignment="1">
      <alignment vertical="center" wrapText="1"/>
    </xf>
    <xf numFmtId="0" fontId="0" fillId="0" borderId="12" xfId="0" applyBorder="1"/>
    <xf numFmtId="0" fontId="0" fillId="0" borderId="13" xfId="0" applyBorder="1"/>
    <xf numFmtId="171" fontId="16" fillId="10" borderId="2" xfId="0" applyNumberFormat="1" applyFont="1" applyFill="1" applyBorder="1"/>
    <xf numFmtId="0" fontId="0" fillId="0" borderId="11" xfId="0" applyBorder="1"/>
    <xf numFmtId="0" fontId="47" fillId="0" borderId="0" xfId="0" applyFont="1"/>
    <xf numFmtId="0" fontId="48" fillId="0" borderId="0" xfId="0" applyFont="1" applyFill="1" applyBorder="1" applyAlignment="1">
      <alignment horizontal="left" vertical="center" wrapText="1"/>
    </xf>
    <xf numFmtId="0" fontId="3" fillId="0" borderId="0" xfId="11"/>
    <xf numFmtId="0" fontId="2" fillId="0" borderId="0" xfId="12"/>
    <xf numFmtId="14" fontId="16" fillId="10" borderId="2" xfId="0" applyNumberFormat="1" applyFont="1" applyFill="1" applyBorder="1"/>
    <xf numFmtId="180" fontId="5" fillId="2" borderId="0" xfId="4" applyNumberFormat="1" applyFont="1" applyFill="1"/>
    <xf numFmtId="43" fontId="16" fillId="10" borderId="0" xfId="0" applyNumberFormat="1" applyFont="1" applyFill="1" applyBorder="1"/>
    <xf numFmtId="43" fontId="5" fillId="2" borderId="0" xfId="1" applyFont="1" applyFill="1"/>
    <xf numFmtId="0" fontId="49" fillId="2" borderId="0" xfId="6" applyFont="1" applyFill="1"/>
    <xf numFmtId="171" fontId="50" fillId="10" borderId="4" xfId="0" applyNumberFormat="1" applyFont="1" applyFill="1" applyBorder="1"/>
    <xf numFmtId="17" fontId="16" fillId="10" borderId="0" xfId="1" applyNumberFormat="1" applyFont="1" applyFill="1" applyBorder="1"/>
    <xf numFmtId="10" fontId="7" fillId="0" borderId="0" xfId="4" applyNumberFormat="1"/>
    <xf numFmtId="17" fontId="16" fillId="10" borderId="6" xfId="1" applyNumberFormat="1" applyFont="1" applyFill="1" applyBorder="1"/>
    <xf numFmtId="4" fontId="52" fillId="0" borderId="0" xfId="0" applyNumberFormat="1" applyFont="1"/>
    <xf numFmtId="3" fontId="52" fillId="0" borderId="0" xfId="0" applyNumberFormat="1" applyFont="1"/>
    <xf numFmtId="0" fontId="54" fillId="0" borderId="0" xfId="13" applyFont="1" applyAlignment="1">
      <alignment wrapText="1"/>
    </xf>
    <xf numFmtId="14" fontId="54" fillId="0" borderId="0" xfId="13" applyNumberFormat="1" applyFont="1" applyAlignment="1">
      <alignment wrapText="1"/>
    </xf>
    <xf numFmtId="0" fontId="1" fillId="0" borderId="0" xfId="14"/>
    <xf numFmtId="9" fontId="38" fillId="0" borderId="0" xfId="2" applyFont="1"/>
    <xf numFmtId="9" fontId="38" fillId="0" borderId="0" xfId="2" applyFont="1" applyFill="1"/>
    <xf numFmtId="169" fontId="9" fillId="0" borderId="0" xfId="1" applyNumberFormat="1" applyFont="1"/>
    <xf numFmtId="9" fontId="9" fillId="2" borderId="0" xfId="2" applyFont="1" applyFill="1"/>
    <xf numFmtId="9" fontId="50" fillId="10" borderId="6" xfId="2" applyFont="1" applyFill="1" applyBorder="1"/>
    <xf numFmtId="0" fontId="7" fillId="14" borderId="0" xfId="0" applyFont="1" applyFill="1" applyAlignment="1">
      <alignment horizontal="center"/>
    </xf>
    <xf numFmtId="0" fontId="0" fillId="11" borderId="0" xfId="0" applyFill="1" applyAlignment="1">
      <alignment horizontal="center"/>
    </xf>
    <xf numFmtId="0" fontId="55" fillId="0" borderId="0" xfId="0" applyFont="1"/>
    <xf numFmtId="169" fontId="0" fillId="0" borderId="0" xfId="1" applyNumberFormat="1" applyFont="1"/>
    <xf numFmtId="10" fontId="9" fillId="0" borderId="0" xfId="2" applyNumberFormat="1" applyFont="1"/>
    <xf numFmtId="43" fontId="16" fillId="10" borderId="0" xfId="1" applyNumberFormat="1" applyFont="1" applyFill="1" applyBorder="1" applyAlignment="1">
      <alignment horizontal="left"/>
    </xf>
    <xf numFmtId="10" fontId="17" fillId="0" borderId="5" xfId="2" applyNumberFormat="1" applyFont="1" applyFill="1" applyBorder="1" applyAlignment="1">
      <alignment horizontal="center"/>
    </xf>
    <xf numFmtId="10" fontId="16" fillId="10" borderId="0" xfId="2" applyNumberFormat="1" applyFont="1" applyFill="1" applyBorder="1" applyAlignment="1">
      <alignment horizontal="left"/>
    </xf>
    <xf numFmtId="43" fontId="16" fillId="10" borderId="6" xfId="1" applyNumberFormat="1" applyFont="1" applyFill="1" applyBorder="1" applyAlignment="1">
      <alignment horizontal="left"/>
    </xf>
    <xf numFmtId="164" fontId="18" fillId="0" borderId="3" xfId="0" applyNumberFormat="1" applyFont="1" applyFill="1" applyBorder="1"/>
    <xf numFmtId="0" fontId="5" fillId="2" borderId="0" xfId="4" applyFont="1" applyFill="1" applyAlignment="1">
      <alignment horizontal="right"/>
    </xf>
    <xf numFmtId="0" fontId="57" fillId="2" borderId="0" xfId="4" applyFont="1" applyFill="1" applyAlignment="1">
      <alignment horizontal="right"/>
    </xf>
    <xf numFmtId="0" fontId="5" fillId="2" borderId="0" xfId="4" applyFont="1" applyFill="1" applyAlignment="1">
      <alignment horizontal="center"/>
    </xf>
    <xf numFmtId="10" fontId="5" fillId="2" borderId="6" xfId="2" applyNumberFormat="1" applyFont="1" applyFill="1" applyBorder="1"/>
    <xf numFmtId="0" fontId="5" fillId="2" borderId="0" xfId="4" applyFont="1" applyFill="1" applyBorder="1"/>
    <xf numFmtId="169" fontId="16" fillId="0" borderId="0" xfId="1" applyNumberFormat="1" applyFont="1" applyFill="1" applyBorder="1"/>
    <xf numFmtId="10" fontId="5" fillId="0" borderId="0" xfId="2" applyNumberFormat="1" applyFont="1" applyFill="1" applyBorder="1"/>
    <xf numFmtId="0" fontId="5" fillId="2" borderId="5" xfId="4" applyFont="1" applyFill="1" applyBorder="1"/>
    <xf numFmtId="0" fontId="5" fillId="2" borderId="6" xfId="4" applyFont="1" applyFill="1" applyBorder="1"/>
    <xf numFmtId="0" fontId="5" fillId="2" borderId="5" xfId="4" applyFont="1" applyFill="1" applyBorder="1" applyAlignment="1">
      <alignment horizontal="center"/>
    </xf>
    <xf numFmtId="166" fontId="7" fillId="0" borderId="0" xfId="2" applyNumberFormat="1" applyFont="1"/>
    <xf numFmtId="2" fontId="5" fillId="2" borderId="0" xfId="4" applyNumberFormat="1" applyFont="1" applyFill="1"/>
    <xf numFmtId="10" fontId="13" fillId="10" borderId="6" xfId="2" applyNumberFormat="1" applyFont="1" applyFill="1" applyBorder="1"/>
    <xf numFmtId="43" fontId="7" fillId="0" borderId="0" xfId="1" applyFont="1"/>
    <xf numFmtId="0" fontId="58" fillId="19" borderId="16" xfId="8" applyFont="1" applyFill="1" applyBorder="1" applyAlignment="1">
      <alignment horizontal="left"/>
    </xf>
    <xf numFmtId="0" fontId="58" fillId="19" borderId="21" xfId="8" applyFont="1" applyFill="1" applyBorder="1" applyAlignment="1">
      <alignment horizontal="left"/>
    </xf>
    <xf numFmtId="0" fontId="61" fillId="0" borderId="0" xfId="8" applyFont="1"/>
    <xf numFmtId="0" fontId="58" fillId="19" borderId="25" xfId="8" applyFont="1" applyFill="1" applyBorder="1" applyAlignment="1">
      <alignment horizontal="left"/>
    </xf>
    <xf numFmtId="2" fontId="40" fillId="0" borderId="0" xfId="8" applyNumberFormat="1" applyAlignment="1">
      <alignment horizontal="center"/>
    </xf>
    <xf numFmtId="0" fontId="40" fillId="21" borderId="8" xfId="8" applyFill="1" applyBorder="1" applyAlignment="1">
      <alignment horizontal="center"/>
    </xf>
    <xf numFmtId="10" fontId="40" fillId="21" borderId="8" xfId="8" applyNumberFormat="1" applyFill="1" applyBorder="1" applyAlignment="1">
      <alignment horizontal="center"/>
    </xf>
    <xf numFmtId="0" fontId="62" fillId="0" borderId="13" xfId="8" applyFont="1" applyBorder="1" applyAlignment="1">
      <alignment wrapText="1"/>
    </xf>
    <xf numFmtId="0" fontId="62" fillId="0" borderId="31" xfId="8" applyFont="1" applyBorder="1" applyAlignment="1">
      <alignment horizontal="center" wrapText="1"/>
    </xf>
    <xf numFmtId="2" fontId="62" fillId="0" borderId="31" xfId="8" applyNumberFormat="1" applyFont="1" applyBorder="1" applyAlignment="1">
      <alignment horizontal="center" wrapText="1"/>
    </xf>
    <xf numFmtId="10" fontId="62" fillId="0" borderId="11" xfId="10" applyNumberFormat="1" applyFont="1" applyBorder="1" applyAlignment="1">
      <alignment horizontal="center" wrapText="1"/>
    </xf>
    <xf numFmtId="0" fontId="40" fillId="0" borderId="9" xfId="8" applyBorder="1"/>
    <xf numFmtId="0" fontId="40" fillId="0" borderId="8" xfId="8" applyBorder="1" applyAlignment="1">
      <alignment horizontal="center"/>
    </xf>
    <xf numFmtId="2" fontId="40" fillId="0" borderId="8" xfId="8" applyNumberFormat="1" applyBorder="1" applyAlignment="1">
      <alignment horizontal="center"/>
    </xf>
    <xf numFmtId="10" fontId="40" fillId="0" borderId="8" xfId="8" applyNumberFormat="1" applyBorder="1" applyAlignment="1">
      <alignment horizontal="center"/>
    </xf>
    <xf numFmtId="181" fontId="40" fillId="0" borderId="8" xfId="8" applyNumberFormat="1" applyBorder="1" applyAlignment="1">
      <alignment horizontal="center"/>
    </xf>
    <xf numFmtId="10" fontId="40" fillId="0" borderId="22" xfId="10" applyNumberFormat="1" applyFont="1" applyBorder="1" applyAlignment="1">
      <alignment horizontal="center"/>
    </xf>
    <xf numFmtId="2" fontId="42" fillId="0" borderId="8" xfId="8" applyNumberFormat="1" applyFont="1" applyBorder="1" applyAlignment="1">
      <alignment horizontal="center"/>
    </xf>
    <xf numFmtId="0" fontId="40" fillId="0" borderId="15" xfId="8" applyBorder="1"/>
    <xf numFmtId="0" fontId="40" fillId="0" borderId="32" xfId="8" applyBorder="1" applyAlignment="1">
      <alignment horizontal="center"/>
    </xf>
    <xf numFmtId="2" fontId="40" fillId="0" borderId="32" xfId="8" applyNumberFormat="1" applyBorder="1" applyAlignment="1">
      <alignment horizontal="center"/>
    </xf>
    <xf numFmtId="10" fontId="40" fillId="0" borderId="32" xfId="8" applyNumberFormat="1" applyBorder="1" applyAlignment="1">
      <alignment horizontal="center"/>
    </xf>
    <xf numFmtId="181" fontId="40" fillId="0" borderId="32" xfId="8" applyNumberFormat="1" applyBorder="1" applyAlignment="1">
      <alignment horizontal="center"/>
    </xf>
    <xf numFmtId="10" fontId="40" fillId="0" borderId="14" xfId="10" applyNumberFormat="1" applyFont="1" applyBorder="1" applyAlignment="1">
      <alignment horizontal="center"/>
    </xf>
    <xf numFmtId="0" fontId="40" fillId="0" borderId="0" xfId="8" applyAlignment="1">
      <alignment horizontal="left"/>
    </xf>
    <xf numFmtId="0" fontId="63" fillId="0" borderId="0" xfId="15"/>
    <xf numFmtId="167" fontId="64" fillId="9" borderId="0" xfId="0" applyNumberFormat="1" applyFont="1" applyFill="1" applyAlignment="1">
      <alignment vertical="center"/>
    </xf>
    <xf numFmtId="167" fontId="65" fillId="9" borderId="0" xfId="0" applyNumberFormat="1" applyFont="1" applyFill="1" applyAlignment="1">
      <alignment vertical="center" wrapText="1"/>
    </xf>
    <xf numFmtId="171" fontId="16" fillId="0" borderId="0" xfId="0" applyNumberFormat="1" applyFont="1" applyFill="1" applyBorder="1"/>
    <xf numFmtId="0" fontId="47" fillId="0" borderId="0" xfId="0" applyFont="1" applyFill="1" applyBorder="1"/>
    <xf numFmtId="0" fontId="7" fillId="0" borderId="0" xfId="4" applyFill="1" applyBorder="1"/>
    <xf numFmtId="43" fontId="23" fillId="0" borderId="0" xfId="1" applyFont="1"/>
    <xf numFmtId="14" fontId="54" fillId="0" borderId="0" xfId="0" applyNumberFormat="1" applyFont="1" applyAlignment="1">
      <alignment wrapText="1"/>
    </xf>
    <xf numFmtId="0" fontId="54" fillId="0" borderId="0" xfId="13" applyFont="1" applyAlignment="1">
      <alignment wrapText="1"/>
    </xf>
    <xf numFmtId="14" fontId="54" fillId="0" borderId="0" xfId="13" applyNumberFormat="1" applyFont="1" applyAlignment="1">
      <alignment wrapText="1"/>
    </xf>
    <xf numFmtId="0" fontId="54" fillId="0" borderId="0" xfId="13" applyFont="1" applyAlignment="1">
      <alignment wrapText="1"/>
    </xf>
    <xf numFmtId="14" fontId="54" fillId="0" borderId="0" xfId="13" applyNumberFormat="1" applyFont="1" applyAlignment="1">
      <alignment wrapText="1"/>
    </xf>
    <xf numFmtId="0" fontId="69" fillId="22" borderId="33" xfId="0" applyFont="1" applyFill="1" applyBorder="1" applyAlignment="1">
      <alignment horizontal="left" vertical="center" wrapText="1" readingOrder="1"/>
    </xf>
    <xf numFmtId="43" fontId="69" fillId="22" borderId="33" xfId="1" applyNumberFormat="1" applyFont="1" applyFill="1" applyBorder="1" applyAlignment="1">
      <alignment horizontal="left" vertical="center" wrapText="1" readingOrder="1"/>
    </xf>
    <xf numFmtId="182" fontId="16" fillId="10" borderId="0" xfId="1" applyNumberFormat="1" applyFont="1" applyFill="1" applyBorder="1"/>
    <xf numFmtId="164" fontId="17" fillId="0" borderId="0" xfId="0" applyNumberFormat="1" applyFont="1" applyFill="1" applyBorder="1"/>
    <xf numFmtId="0" fontId="17" fillId="0" borderId="0" xfId="0" applyFont="1" applyFill="1" applyBorder="1"/>
    <xf numFmtId="183" fontId="17" fillId="0" borderId="0" xfId="0" applyNumberFormat="1" applyFont="1" applyFill="1" applyBorder="1"/>
    <xf numFmtId="166" fontId="7" fillId="0" borderId="0" xfId="0" applyNumberFormat="1" applyFont="1"/>
    <xf numFmtId="166" fontId="0" fillId="0" borderId="0" xfId="0" applyNumberFormat="1"/>
    <xf numFmtId="167" fontId="8" fillId="24" borderId="0" xfId="4" applyNumberFormat="1" applyFont="1" applyFill="1" applyAlignment="1">
      <alignment vertical="center"/>
    </xf>
    <xf numFmtId="14" fontId="12" fillId="0" borderId="0" xfId="4" applyNumberFormat="1" applyFont="1"/>
    <xf numFmtId="166" fontId="9" fillId="2" borderId="0" xfId="2" applyNumberFormat="1" applyFont="1" applyFill="1"/>
    <xf numFmtId="184" fontId="7" fillId="0" borderId="0" xfId="4" applyNumberFormat="1"/>
    <xf numFmtId="0" fontId="70" fillId="25" borderId="35" xfId="0" applyFont="1" applyFill="1" applyBorder="1" applyAlignment="1">
      <alignment horizontal="center" wrapText="1" readingOrder="1"/>
    </xf>
    <xf numFmtId="0" fontId="70" fillId="25" borderId="35" xfId="0" applyFont="1" applyFill="1" applyBorder="1" applyAlignment="1">
      <alignment horizontal="center" readingOrder="1"/>
    </xf>
    <xf numFmtId="0" fontId="71" fillId="22" borderId="36" xfId="0" applyFont="1" applyFill="1" applyBorder="1" applyAlignment="1">
      <alignment horizontal="right" wrapText="1" readingOrder="1"/>
    </xf>
    <xf numFmtId="10" fontId="71" fillId="22" borderId="36" xfId="0" applyNumberFormat="1" applyFont="1" applyFill="1" applyBorder="1" applyAlignment="1">
      <alignment horizontal="right" wrapText="1" readingOrder="1"/>
    </xf>
    <xf numFmtId="43" fontId="71" fillId="22" borderId="36" xfId="1" applyFont="1" applyFill="1" applyBorder="1" applyAlignment="1">
      <alignment horizontal="right" wrapText="1" readingOrder="1"/>
    </xf>
    <xf numFmtId="43" fontId="71" fillId="26" borderId="36" xfId="1" applyFont="1" applyFill="1" applyBorder="1" applyAlignment="1">
      <alignment horizontal="right" wrapText="1" readingOrder="1"/>
    </xf>
    <xf numFmtId="0" fontId="72" fillId="22" borderId="36" xfId="0" applyFont="1" applyFill="1" applyBorder="1" applyAlignment="1">
      <alignment horizontal="left" vertical="center" readingOrder="1"/>
    </xf>
    <xf numFmtId="0" fontId="73" fillId="22" borderId="36" xfId="0" applyFont="1" applyFill="1" applyBorder="1" applyAlignment="1">
      <alignment horizontal="left" vertical="center" wrapText="1" readingOrder="1"/>
    </xf>
    <xf numFmtId="10" fontId="7" fillId="0" borderId="0" xfId="2" applyNumberFormat="1" applyFont="1"/>
    <xf numFmtId="166" fontId="38" fillId="0" borderId="0" xfId="2" applyNumberFormat="1" applyFont="1" applyFill="1"/>
    <xf numFmtId="9" fontId="23" fillId="0" borderId="0" xfId="2" applyFont="1"/>
    <xf numFmtId="9" fontId="16" fillId="10" borderId="6" xfId="2" applyNumberFormat="1" applyFont="1" applyFill="1" applyBorder="1"/>
    <xf numFmtId="10" fontId="9" fillId="2" borderId="0" xfId="2" applyNumberFormat="1" applyFont="1" applyFill="1"/>
    <xf numFmtId="4" fontId="43" fillId="18" borderId="0" xfId="4" applyNumberFormat="1" applyFont="1" applyFill="1" applyAlignment="1">
      <alignment horizontal="center"/>
    </xf>
    <xf numFmtId="169" fontId="63" fillId="0" borderId="0" xfId="15" applyNumberFormat="1"/>
    <xf numFmtId="0" fontId="6" fillId="0" borderId="0" xfId="4" applyFont="1" applyBorder="1"/>
    <xf numFmtId="164" fontId="9" fillId="0" borderId="0" xfId="4" applyNumberFormat="1" applyFont="1" applyBorder="1"/>
    <xf numFmtId="3" fontId="9" fillId="0" borderId="0" xfId="4" applyNumberFormat="1" applyFont="1" applyBorder="1"/>
    <xf numFmtId="169" fontId="50" fillId="10" borderId="0" xfId="1" applyNumberFormat="1" applyFont="1" applyFill="1" applyBorder="1"/>
    <xf numFmtId="166" fontId="50" fillId="10" borderId="0" xfId="2" applyNumberFormat="1" applyFont="1" applyFill="1" applyBorder="1"/>
    <xf numFmtId="164" fontId="50" fillId="10" borderId="0" xfId="0" applyNumberFormat="1" applyFont="1" applyFill="1" applyBorder="1"/>
    <xf numFmtId="171" fontId="50" fillId="10" borderId="0" xfId="0" applyNumberFormat="1" applyFont="1" applyFill="1" applyBorder="1"/>
    <xf numFmtId="164" fontId="50" fillId="10" borderId="6" xfId="0" applyNumberFormat="1" applyFont="1" applyFill="1" applyBorder="1"/>
    <xf numFmtId="9" fontId="0" fillId="0" borderId="0" xfId="2" applyFont="1"/>
    <xf numFmtId="9" fontId="17" fillId="0" borderId="0" xfId="2" applyFont="1" applyFill="1" applyBorder="1"/>
    <xf numFmtId="0" fontId="20" fillId="27" borderId="0" xfId="4" applyFont="1" applyFill="1" applyBorder="1" applyAlignment="1">
      <alignment horizontal="center"/>
    </xf>
    <xf numFmtId="0" fontId="22" fillId="10" borderId="0" xfId="4" applyFont="1" applyFill="1"/>
    <xf numFmtId="0" fontId="23" fillId="10" borderId="0" xfId="4" applyFont="1" applyFill="1"/>
    <xf numFmtId="164" fontId="74" fillId="28" borderId="0" xfId="4" applyNumberFormat="1" applyFont="1" applyFill="1"/>
    <xf numFmtId="0" fontId="74" fillId="10" borderId="0" xfId="4" applyFont="1" applyFill="1"/>
    <xf numFmtId="170" fontId="74" fillId="10" borderId="0" xfId="4" applyNumberFormat="1" applyFont="1" applyFill="1" applyAlignment="1">
      <alignment horizontal="right"/>
    </xf>
    <xf numFmtId="2" fontId="74" fillId="10" borderId="0" xfId="4" applyNumberFormat="1" applyFont="1" applyFill="1"/>
    <xf numFmtId="4" fontId="74" fillId="10" borderId="0" xfId="4" applyNumberFormat="1" applyFont="1" applyFill="1"/>
    <xf numFmtId="171" fontId="75" fillId="28" borderId="0" xfId="4" applyNumberFormat="1" applyFont="1" applyFill="1"/>
    <xf numFmtId="171" fontId="74" fillId="28" borderId="0" xfId="4" applyNumberFormat="1" applyFont="1" applyFill="1"/>
    <xf numFmtId="10" fontId="74" fillId="10" borderId="0" xfId="4" applyNumberFormat="1" applyFont="1" applyFill="1"/>
    <xf numFmtId="43" fontId="76" fillId="7" borderId="5" xfId="1" applyFont="1" applyFill="1" applyBorder="1"/>
    <xf numFmtId="169" fontId="76" fillId="7" borderId="5" xfId="1" applyNumberFormat="1" applyFont="1" applyFill="1" applyBorder="1"/>
    <xf numFmtId="169" fontId="76" fillId="7" borderId="6" xfId="1" applyNumberFormat="1" applyFont="1" applyFill="1" applyBorder="1"/>
    <xf numFmtId="0" fontId="16" fillId="10" borderId="4" xfId="4" applyFont="1" applyFill="1" applyBorder="1"/>
    <xf numFmtId="0" fontId="16" fillId="10" borderId="0" xfId="4" applyFont="1" applyFill="1" applyBorder="1"/>
    <xf numFmtId="0" fontId="16" fillId="10" borderId="6" xfId="4" applyFont="1" applyFill="1" applyBorder="1"/>
    <xf numFmtId="10" fontId="77" fillId="10" borderId="4" xfId="2" applyNumberFormat="1" applyFont="1" applyFill="1" applyBorder="1"/>
    <xf numFmtId="10" fontId="77" fillId="10" borderId="0" xfId="2" applyNumberFormat="1" applyFont="1" applyFill="1" applyBorder="1"/>
    <xf numFmtId="10" fontId="77" fillId="10" borderId="6" xfId="2" applyNumberFormat="1" applyFont="1" applyFill="1" applyBorder="1"/>
    <xf numFmtId="0" fontId="43" fillId="7" borderId="0" xfId="4" applyNumberFormat="1" applyFont="1" applyFill="1"/>
    <xf numFmtId="3" fontId="43" fillId="7" borderId="0" xfId="4" applyNumberFormat="1" applyFont="1" applyFill="1"/>
    <xf numFmtId="3" fontId="9" fillId="0" borderId="37" xfId="4" applyNumberFormat="1" applyFont="1" applyBorder="1"/>
    <xf numFmtId="0" fontId="74" fillId="10" borderId="0" xfId="4" applyFont="1" applyFill="1" applyAlignment="1">
      <alignment horizontal="right"/>
    </xf>
    <xf numFmtId="10" fontId="74" fillId="10" borderId="0" xfId="4" applyNumberFormat="1" applyFont="1" applyFill="1" applyAlignment="1">
      <alignment horizontal="right"/>
    </xf>
    <xf numFmtId="169" fontId="74" fillId="28" borderId="0" xfId="1" applyNumberFormat="1" applyFont="1" applyFill="1"/>
    <xf numFmtId="9" fontId="69" fillId="22" borderId="33" xfId="2" applyFont="1" applyFill="1" applyBorder="1" applyAlignment="1">
      <alignment horizontal="right" vertical="center" wrapText="1" readingOrder="1"/>
    </xf>
    <xf numFmtId="167" fontId="64" fillId="9" borderId="0" xfId="0" applyNumberFormat="1" applyFont="1" applyFill="1" applyAlignment="1">
      <alignment vertical="center" wrapText="1"/>
    </xf>
    <xf numFmtId="166" fontId="69" fillId="22" borderId="33" xfId="2" applyNumberFormat="1" applyFont="1" applyFill="1" applyBorder="1" applyAlignment="1">
      <alignment horizontal="right" vertical="center" wrapText="1" readingOrder="1"/>
    </xf>
    <xf numFmtId="0" fontId="8" fillId="9" borderId="0" xfId="0" applyNumberFormat="1" applyFont="1" applyFill="1" applyAlignment="1">
      <alignment horizontal="right" vertical="center"/>
    </xf>
    <xf numFmtId="17" fontId="8" fillId="9" borderId="0" xfId="0" applyNumberFormat="1" applyFont="1" applyFill="1" applyAlignment="1">
      <alignment horizontal="right" vertical="center"/>
    </xf>
    <xf numFmtId="9" fontId="16" fillId="0" borderId="0" xfId="2" applyFont="1" applyFill="1" applyBorder="1"/>
    <xf numFmtId="164" fontId="76" fillId="10" borderId="4" xfId="0" applyNumberFormat="1" applyFont="1" applyFill="1" applyBorder="1"/>
    <xf numFmtId="164" fontId="76" fillId="10" borderId="0" xfId="0" applyNumberFormat="1" applyFont="1" applyFill="1" applyBorder="1"/>
    <xf numFmtId="164" fontId="76" fillId="10" borderId="6" xfId="0" applyNumberFormat="1" applyFont="1" applyFill="1" applyBorder="1"/>
    <xf numFmtId="166" fontId="16" fillId="2" borderId="0" xfId="7" applyNumberFormat="1" applyFont="1" applyFill="1" applyBorder="1"/>
    <xf numFmtId="164" fontId="16" fillId="20" borderId="0" xfId="0" applyNumberFormat="1" applyFont="1" applyFill="1"/>
    <xf numFmtId="183" fontId="16" fillId="20" borderId="0" xfId="0" applyNumberFormat="1" applyFont="1" applyFill="1"/>
    <xf numFmtId="0" fontId="51" fillId="0" borderId="0" xfId="4" applyFont="1"/>
    <xf numFmtId="10" fontId="18" fillId="29" borderId="6" xfId="2" applyNumberFormat="1" applyFont="1" applyFill="1" applyBorder="1"/>
    <xf numFmtId="164" fontId="9" fillId="10" borderId="0" xfId="0" applyNumberFormat="1" applyFont="1" applyFill="1"/>
    <xf numFmtId="164" fontId="9" fillId="0" borderId="1" xfId="0" applyNumberFormat="1" applyFont="1" applyFill="1" applyBorder="1"/>
    <xf numFmtId="0" fontId="9" fillId="0" borderId="1" xfId="0" applyFont="1" applyFill="1" applyBorder="1"/>
    <xf numFmtId="164" fontId="9" fillId="10" borderId="4" xfId="0" applyNumberFormat="1" applyFont="1" applyFill="1" applyBorder="1"/>
    <xf numFmtId="183" fontId="9" fillId="10" borderId="4" xfId="0" applyNumberFormat="1" applyFont="1" applyFill="1" applyBorder="1"/>
    <xf numFmtId="164" fontId="9" fillId="10" borderId="0" xfId="0" applyNumberFormat="1" applyFont="1" applyFill="1" applyBorder="1"/>
    <xf numFmtId="183" fontId="9" fillId="10" borderId="0" xfId="0" applyNumberFormat="1" applyFont="1" applyFill="1" applyBorder="1"/>
    <xf numFmtId="2" fontId="9" fillId="2" borderId="0" xfId="4" applyNumberFormat="1" applyFont="1" applyFill="1"/>
    <xf numFmtId="10" fontId="78" fillId="22" borderId="36" xfId="0" applyNumberFormat="1" applyFont="1" applyFill="1" applyBorder="1" applyAlignment="1">
      <alignment horizontal="right" wrapText="1" readingOrder="1"/>
    </xf>
    <xf numFmtId="49" fontId="56" fillId="10" borderId="4" xfId="0" applyNumberFormat="1" applyFont="1" applyFill="1" applyBorder="1" applyAlignment="1">
      <alignment horizontal="left" vertical="center" wrapText="1"/>
    </xf>
    <xf numFmtId="49" fontId="56" fillId="10" borderId="0" xfId="0" applyNumberFormat="1" applyFont="1" applyFill="1" applyBorder="1" applyAlignment="1">
      <alignment horizontal="left" vertical="center" wrapText="1"/>
    </xf>
    <xf numFmtId="49" fontId="56" fillId="10" borderId="6" xfId="0" applyNumberFormat="1" applyFont="1" applyFill="1" applyBorder="1" applyAlignment="1">
      <alignment horizontal="left" vertical="center" wrapText="1"/>
    </xf>
    <xf numFmtId="164" fontId="16" fillId="10" borderId="5" xfId="0" applyNumberFormat="1" applyFont="1" applyFill="1" applyBorder="1" applyAlignment="1">
      <alignment horizontal="left" vertical="center"/>
    </xf>
    <xf numFmtId="49" fontId="16" fillId="10" borderId="4" xfId="1" quotePrefix="1" applyNumberFormat="1" applyFont="1" applyFill="1" applyBorder="1" applyAlignment="1">
      <alignment horizontal="left" vertical="center" wrapText="1"/>
    </xf>
    <xf numFmtId="49" fontId="16" fillId="10" borderId="4" xfId="1" applyNumberFormat="1" applyFont="1" applyFill="1" applyBorder="1" applyAlignment="1">
      <alignment horizontal="left" vertical="center" wrapText="1"/>
    </xf>
    <xf numFmtId="49" fontId="16" fillId="10" borderId="0" xfId="1" applyNumberFormat="1" applyFont="1" applyFill="1" applyBorder="1" applyAlignment="1">
      <alignment horizontal="left" vertical="center" wrapText="1"/>
    </xf>
    <xf numFmtId="49" fontId="16" fillId="10" borderId="6" xfId="1" applyNumberFormat="1" applyFont="1" applyFill="1" applyBorder="1" applyAlignment="1">
      <alignment horizontal="left" vertical="center" wrapText="1"/>
    </xf>
    <xf numFmtId="49" fontId="16" fillId="10" borderId="4" xfId="0" quotePrefix="1" applyNumberFormat="1" applyFont="1" applyFill="1" applyBorder="1" applyAlignment="1">
      <alignment horizontal="left" vertical="center" wrapText="1"/>
    </xf>
    <xf numFmtId="49" fontId="16" fillId="10" borderId="4" xfId="0" applyNumberFormat="1" applyFont="1" applyFill="1" applyBorder="1" applyAlignment="1">
      <alignment horizontal="left" vertical="center" wrapText="1"/>
    </xf>
    <xf numFmtId="49" fontId="16" fillId="10" borderId="0" xfId="0" applyNumberFormat="1" applyFont="1" applyFill="1" applyBorder="1" applyAlignment="1">
      <alignment horizontal="left" vertical="center" wrapText="1"/>
    </xf>
    <xf numFmtId="49" fontId="16" fillId="10" borderId="6" xfId="0" applyNumberFormat="1" applyFont="1" applyFill="1" applyBorder="1" applyAlignment="1">
      <alignment horizontal="left" vertical="center" wrapText="1"/>
    </xf>
    <xf numFmtId="0" fontId="23" fillId="14" borderId="0" xfId="4" applyFont="1" applyFill="1" applyAlignment="1">
      <alignment horizontal="center"/>
    </xf>
    <xf numFmtId="0" fontId="28" fillId="15" borderId="0" xfId="4" applyFont="1" applyFill="1" applyAlignment="1">
      <alignment horizontal="center"/>
    </xf>
    <xf numFmtId="0" fontId="7" fillId="14" borderId="0" xfId="0" applyFont="1" applyFill="1" applyAlignment="1">
      <alignment horizontal="center"/>
    </xf>
    <xf numFmtId="0" fontId="7" fillId="11" borderId="0" xfId="0" applyFont="1" applyFill="1" applyAlignment="1">
      <alignment horizontal="center"/>
    </xf>
    <xf numFmtId="0" fontId="0" fillId="11" borderId="0" xfId="0" applyFill="1" applyAlignment="1">
      <alignment horizontal="center"/>
    </xf>
    <xf numFmtId="10" fontId="18" fillId="0" borderId="6" xfId="2" applyNumberFormat="1" applyFont="1" applyFill="1" applyBorder="1" applyAlignment="1">
      <alignment horizontal="center"/>
    </xf>
    <xf numFmtId="176" fontId="43" fillId="18" borderId="0" xfId="4" applyNumberFormat="1" applyFont="1" applyFill="1" applyAlignment="1">
      <alignment horizontal="center"/>
    </xf>
    <xf numFmtId="176" fontId="43" fillId="18" borderId="0" xfId="4" applyNumberFormat="1" applyFont="1" applyFill="1" applyAlignment="1">
      <alignment horizontal="center" vertical="center"/>
    </xf>
    <xf numFmtId="164" fontId="16" fillId="10" borderId="4" xfId="0" applyNumberFormat="1" applyFont="1" applyFill="1" applyBorder="1" applyAlignment="1">
      <alignment horizontal="left" vertical="center" wrapText="1"/>
    </xf>
    <xf numFmtId="164" fontId="16" fillId="10" borderId="0" xfId="0" applyNumberFormat="1" applyFont="1" applyFill="1" applyBorder="1" applyAlignment="1">
      <alignment horizontal="left" vertical="center" wrapText="1"/>
    </xf>
    <xf numFmtId="164" fontId="16" fillId="10" borderId="6" xfId="0" applyNumberFormat="1" applyFont="1" applyFill="1" applyBorder="1" applyAlignment="1">
      <alignment horizontal="left" vertical="center" wrapText="1"/>
    </xf>
    <xf numFmtId="0" fontId="45" fillId="0" borderId="5" xfId="0" applyFont="1" applyBorder="1" applyAlignment="1">
      <alignment horizontal="center" vertical="center"/>
    </xf>
    <xf numFmtId="0" fontId="7" fillId="10" borderId="0" xfId="0" applyFont="1" applyFill="1" applyBorder="1" applyAlignment="1">
      <alignment horizontal="left" vertical="center" wrapText="1"/>
    </xf>
    <xf numFmtId="0" fontId="7" fillId="0" borderId="5"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 xfId="0" applyFont="1" applyBorder="1" applyAlignment="1">
      <alignment horizontal="center"/>
    </xf>
    <xf numFmtId="0" fontId="0" fillId="0" borderId="5" xfId="0" applyBorder="1" applyAlignment="1">
      <alignment horizontal="center"/>
    </xf>
    <xf numFmtId="0" fontId="7" fillId="0" borderId="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44" fillId="10" borderId="4" xfId="0" applyFont="1" applyFill="1" applyBorder="1" applyAlignment="1">
      <alignment horizontal="left" wrapText="1"/>
    </xf>
    <xf numFmtId="0" fontId="44" fillId="10" borderId="6" xfId="0" applyFont="1" applyFill="1" applyBorder="1" applyAlignment="1">
      <alignment horizontal="left" wrapText="1"/>
    </xf>
    <xf numFmtId="0" fontId="46" fillId="0" borderId="5" xfId="0" applyFont="1" applyBorder="1" applyAlignment="1">
      <alignment horizontal="center"/>
    </xf>
    <xf numFmtId="0" fontId="7" fillId="10" borderId="4" xfId="0" applyFont="1" applyFill="1" applyBorder="1" applyAlignment="1">
      <alignment horizontal="left" vertical="center" wrapText="1"/>
    </xf>
    <xf numFmtId="0" fontId="7" fillId="10" borderId="15" xfId="0" applyFont="1" applyFill="1" applyBorder="1" applyAlignment="1">
      <alignment horizontal="left" vertical="center" wrapText="1"/>
    </xf>
    <xf numFmtId="0" fontId="7" fillId="10" borderId="12" xfId="0" applyFont="1" applyFill="1" applyBorder="1" applyAlignment="1">
      <alignment horizontal="left" vertical="center" wrapText="1"/>
    </xf>
    <xf numFmtId="0" fontId="7" fillId="10" borderId="6" xfId="0" applyFont="1" applyFill="1" applyBorder="1" applyAlignment="1">
      <alignment horizontal="left" vertical="center" wrapText="1"/>
    </xf>
    <xf numFmtId="0" fontId="7" fillId="10" borderId="13" xfId="0" applyFont="1" applyFill="1" applyBorder="1" applyAlignment="1">
      <alignment horizontal="left" vertical="center" wrapText="1"/>
    </xf>
    <xf numFmtId="0" fontId="7" fillId="0" borderId="8" xfId="0" applyFont="1" applyBorder="1" applyAlignment="1">
      <alignment horizontal="center" vertical="center" textRotation="45" wrapText="1"/>
    </xf>
    <xf numFmtId="0" fontId="0" fillId="0" borderId="8" xfId="0" applyBorder="1" applyAlignment="1">
      <alignment horizontal="center" vertical="center" textRotation="45" wrapText="1"/>
    </xf>
    <xf numFmtId="0" fontId="0" fillId="0" borderId="14"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6" xfId="0" applyBorder="1" applyAlignment="1">
      <alignment horizontal="center"/>
    </xf>
    <xf numFmtId="0" fontId="48" fillId="10" borderId="4" xfId="0" applyFont="1" applyFill="1" applyBorder="1" applyAlignment="1">
      <alignment horizontal="left" vertical="center" wrapText="1"/>
    </xf>
    <xf numFmtId="0" fontId="48" fillId="10" borderId="0" xfId="0" applyFont="1" applyFill="1" applyBorder="1" applyAlignment="1">
      <alignment horizontal="left" vertical="center" wrapText="1"/>
    </xf>
    <xf numFmtId="0" fontId="48" fillId="10" borderId="6" xfId="0" applyFont="1" applyFill="1" applyBorder="1" applyAlignment="1">
      <alignment horizontal="left" vertical="center" wrapText="1"/>
    </xf>
    <xf numFmtId="0" fontId="16" fillId="10" borderId="4" xfId="0" applyNumberFormat="1" applyFont="1" applyFill="1" applyBorder="1" applyAlignment="1">
      <alignment horizontal="left" vertical="center" wrapText="1"/>
    </xf>
    <xf numFmtId="0" fontId="16" fillId="10" borderId="0" xfId="0" applyNumberFormat="1" applyFont="1" applyFill="1" applyBorder="1" applyAlignment="1">
      <alignment horizontal="left" vertical="center" wrapText="1"/>
    </xf>
    <xf numFmtId="0" fontId="16" fillId="10" borderId="6" xfId="0" applyNumberFormat="1" applyFont="1" applyFill="1" applyBorder="1" applyAlignment="1">
      <alignment horizontal="left" vertical="center" wrapText="1"/>
    </xf>
    <xf numFmtId="43" fontId="16" fillId="10" borderId="0" xfId="1" applyNumberFormat="1" applyFont="1" applyFill="1" applyBorder="1" applyAlignment="1">
      <alignment horizontal="left"/>
    </xf>
    <xf numFmtId="43" fontId="16" fillId="10" borderId="0" xfId="1" applyNumberFormat="1" applyFont="1" applyFill="1" applyBorder="1" applyAlignment="1">
      <alignment horizontal="center" vertical="center"/>
    </xf>
    <xf numFmtId="43" fontId="16" fillId="10" borderId="4" xfId="1" applyNumberFormat="1" applyFont="1" applyFill="1" applyBorder="1" applyAlignment="1">
      <alignment horizontal="left"/>
    </xf>
    <xf numFmtId="0" fontId="42" fillId="0" borderId="28" xfId="8" applyFont="1" applyBorder="1" applyAlignment="1">
      <alignment horizontal="center"/>
    </xf>
    <xf numFmtId="0" fontId="42" fillId="0" borderId="29" xfId="8" applyFont="1" applyBorder="1" applyAlignment="1">
      <alignment horizontal="center"/>
    </xf>
    <xf numFmtId="0" fontId="42" fillId="0" borderId="30" xfId="8" applyFont="1" applyBorder="1" applyAlignment="1">
      <alignment horizontal="center"/>
    </xf>
    <xf numFmtId="15" fontId="59" fillId="19" borderId="17" xfId="8" applyNumberFormat="1" applyFont="1" applyFill="1" applyBorder="1" applyAlignment="1">
      <alignment horizontal="left"/>
    </xf>
    <xf numFmtId="15" fontId="59" fillId="19" borderId="18" xfId="8" applyNumberFormat="1" applyFont="1" applyFill="1" applyBorder="1" applyAlignment="1">
      <alignment horizontal="left"/>
    </xf>
    <xf numFmtId="15" fontId="59" fillId="19" borderId="19" xfId="8" applyNumberFormat="1" applyFont="1" applyFill="1" applyBorder="1" applyAlignment="1">
      <alignment horizontal="left"/>
    </xf>
    <xf numFmtId="0" fontId="41" fillId="20" borderId="20" xfId="9" applyFill="1" applyBorder="1" applyAlignment="1">
      <alignment horizontal="left" vertical="top" wrapText="1"/>
    </xf>
    <xf numFmtId="0" fontId="41" fillId="20" borderId="24" xfId="9" applyFill="1" applyBorder="1" applyAlignment="1">
      <alignment horizontal="left" vertical="top" wrapText="1"/>
    </xf>
    <xf numFmtId="0" fontId="41" fillId="20" borderId="27" xfId="9" applyFill="1" applyBorder="1" applyAlignment="1">
      <alignment horizontal="left" vertical="top" wrapText="1"/>
    </xf>
    <xf numFmtId="0" fontId="41" fillId="19" borderId="22" xfId="9" applyFill="1" applyBorder="1" applyAlignment="1">
      <alignment horizontal="left"/>
    </xf>
    <xf numFmtId="0" fontId="41" fillId="19" borderId="5" xfId="9" applyFill="1" applyBorder="1" applyAlignment="1">
      <alignment horizontal="left"/>
    </xf>
    <xf numFmtId="0" fontId="41" fillId="19" borderId="23" xfId="9" applyFill="1" applyBorder="1" applyAlignment="1">
      <alignment horizontal="left"/>
    </xf>
    <xf numFmtId="0" fontId="60" fillId="19" borderId="22" xfId="8" applyFont="1" applyFill="1" applyBorder="1" applyAlignment="1">
      <alignment horizontal="left"/>
    </xf>
    <xf numFmtId="0" fontId="60" fillId="19" borderId="5" xfId="8" applyFont="1" applyFill="1" applyBorder="1" applyAlignment="1">
      <alignment horizontal="left"/>
    </xf>
    <xf numFmtId="0" fontId="60" fillId="19" borderId="9" xfId="8" applyFont="1" applyFill="1" applyBorder="1" applyAlignment="1">
      <alignment horizontal="left"/>
    </xf>
    <xf numFmtId="0" fontId="60" fillId="19" borderId="23" xfId="8" applyFont="1" applyFill="1" applyBorder="1" applyAlignment="1">
      <alignment horizontal="left"/>
    </xf>
    <xf numFmtId="15" fontId="41" fillId="19" borderId="22" xfId="9" applyNumberFormat="1" applyFill="1" applyBorder="1" applyAlignment="1">
      <alignment horizontal="left"/>
    </xf>
    <xf numFmtId="15" fontId="41" fillId="19" borderId="5" xfId="9" applyNumberFormat="1" applyFill="1" applyBorder="1" applyAlignment="1">
      <alignment horizontal="left"/>
    </xf>
    <xf numFmtId="15" fontId="41" fillId="19" borderId="23" xfId="9" applyNumberFormat="1" applyFill="1" applyBorder="1" applyAlignment="1">
      <alignment horizontal="left"/>
    </xf>
    <xf numFmtId="0" fontId="41" fillId="19" borderId="22" xfId="9" applyFill="1" applyBorder="1"/>
    <xf numFmtId="0" fontId="41" fillId="19" borderId="5" xfId="9" applyFill="1" applyBorder="1"/>
    <xf numFmtId="0" fontId="41" fillId="19" borderId="23" xfId="9" applyFill="1" applyBorder="1"/>
    <xf numFmtId="0" fontId="41" fillId="19" borderId="14" xfId="9" applyFill="1" applyBorder="1" applyAlignment="1">
      <alignment horizontal="left"/>
    </xf>
    <xf numFmtId="0" fontId="41" fillId="19" borderId="4" xfId="9" applyFill="1" applyBorder="1" applyAlignment="1">
      <alignment horizontal="left"/>
    </xf>
    <xf numFmtId="0" fontId="41" fillId="19" borderId="26" xfId="9" applyFill="1" applyBorder="1" applyAlignment="1">
      <alignment horizontal="left"/>
    </xf>
    <xf numFmtId="10" fontId="17" fillId="0" borderId="5" xfId="2" applyNumberFormat="1" applyFont="1" applyFill="1" applyBorder="1" applyAlignment="1">
      <alignment horizontal="center"/>
    </xf>
    <xf numFmtId="164" fontId="16" fillId="21" borderId="0" xfId="0" applyNumberFormat="1" applyFont="1" applyFill="1"/>
  </cellXfs>
  <cellStyles count="21">
    <cellStyle name="_x000a_bidires=100_x000d_" xfId="16" xr:uid="{00000000-0005-0000-0000-000000000000}"/>
    <cellStyle name="Hipervínculo 2" xfId="9" xr:uid="{00000000-0005-0000-0000-000001000000}"/>
    <cellStyle name="Millares" xfId="1" builtinId="3"/>
    <cellStyle name="Millares 2" xfId="5" xr:uid="{00000000-0005-0000-0000-000003000000}"/>
    <cellStyle name="Neutral 2" xfId="17" xr:uid="{00000000-0005-0000-0000-000004000000}"/>
    <cellStyle name="Normal" xfId="0" builtinId="0"/>
    <cellStyle name="Normal 2" xfId="4" xr:uid="{00000000-0005-0000-0000-000006000000}"/>
    <cellStyle name="Normal 2 2" xfId="8" xr:uid="{00000000-0005-0000-0000-000007000000}"/>
    <cellStyle name="Normal 2 3" xfId="13" xr:uid="{00000000-0005-0000-0000-000008000000}"/>
    <cellStyle name="Normal 3" xfId="11" xr:uid="{00000000-0005-0000-0000-000009000000}"/>
    <cellStyle name="Normal 4" xfId="6" xr:uid="{00000000-0005-0000-0000-00000A000000}"/>
    <cellStyle name="Normal 5" xfId="12" xr:uid="{00000000-0005-0000-0000-00000B000000}"/>
    <cellStyle name="Normal 6" xfId="14" xr:uid="{00000000-0005-0000-0000-00000C000000}"/>
    <cellStyle name="Normal 7" xfId="15" xr:uid="{00000000-0005-0000-0000-00000D000000}"/>
    <cellStyle name="Porcentaje" xfId="2" builtinId="5"/>
    <cellStyle name="Porcentaje 2" xfId="3" xr:uid="{00000000-0005-0000-0000-00000F000000}"/>
    <cellStyle name="Porcentaje 2 2" xfId="7" xr:uid="{00000000-0005-0000-0000-000010000000}"/>
    <cellStyle name="Porcentaje 2 3" xfId="10" xr:uid="{00000000-0005-0000-0000-000011000000}"/>
    <cellStyle name="Style 1" xfId="18" xr:uid="{00000000-0005-0000-0000-000012000000}"/>
    <cellStyle name="Total 2" xfId="19" xr:uid="{00000000-0005-0000-0000-000013000000}"/>
    <cellStyle name="Обычный_RTS_select_issues" xfId="20" xr:uid="{00000000-0005-0000-0000-000014000000}"/>
  </cellStyles>
  <dxfs count="19">
    <dxf>
      <numFmt numFmtId="2" formatCode="0.00"/>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181" formatCode="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strike val="0"/>
        <condense val="0"/>
        <extend val="0"/>
        <outline val="0"/>
        <shadow val="0"/>
        <u val="none"/>
        <vertAlign val="baseline"/>
        <sz val="10"/>
        <color auto="1"/>
        <name val="Verdana"/>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47576D"/>
      <color rgb="FF245AB0"/>
      <color rgb="FF0000CC"/>
      <color rgb="FFCC9900"/>
      <color rgb="FF996600"/>
      <color rgb="FFF9C1BD"/>
      <color rgb="FF507BC8"/>
      <color rgb="FF485A70"/>
      <color rgb="FF3E4D60"/>
      <color rgb="FF576C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'EEFF hist'!$B$300</c:f>
              <c:strCache>
                <c:ptCount val="1"/>
                <c:pt idx="0">
                  <c:v>Dividendo x acción inversión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'EEFF hist'!$C$306:$J$306</c:f>
              <c:strCache>
                <c:ptCount val="8"/>
                <c:pt idx="0">
                  <c:v>2014</c:v>
                </c:pt>
                <c:pt idx="1">
                  <c:v>2015</c:v>
                </c:pt>
                <c:pt idx="2">
                  <c:v>2016</c:v>
                </c:pt>
                <c:pt idx="3">
                  <c:v>2017</c:v>
                </c:pt>
                <c:pt idx="4">
                  <c:v>2018</c:v>
                </c:pt>
                <c:pt idx="5">
                  <c:v>2019</c:v>
                </c:pt>
                <c:pt idx="6">
                  <c:v>2020</c:v>
                </c:pt>
                <c:pt idx="7">
                  <c:v>2021E</c:v>
                </c:pt>
              </c:strCache>
            </c:strRef>
          </c:cat>
          <c:val>
            <c:numRef>
              <c:f>'EEFF hist'!$C$300:$J$300</c:f>
              <c:numCache>
                <c:formatCode>#,##0.00</c:formatCode>
                <c:ptCount val="8"/>
                <c:pt idx="0">
                  <c:v>0.68039906572036524</c:v>
                </c:pt>
                <c:pt idx="1">
                  <c:v>0.82695413761170344</c:v>
                </c:pt>
                <c:pt idx="2">
                  <c:v>0.70347249587747718</c:v>
                </c:pt>
                <c:pt idx="3">
                  <c:v>0.4743083345967628</c:v>
                </c:pt>
                <c:pt idx="4">
                  <c:v>1.670315833718186</c:v>
                </c:pt>
                <c:pt idx="5">
                  <c:v>1.4878639018133186</c:v>
                </c:pt>
                <c:pt idx="6">
                  <c:v>0.40775854228806013</c:v>
                </c:pt>
                <c:pt idx="7">
                  <c:v>1.3627987318316341</c:v>
                </c:pt>
              </c:numCache>
            </c:numRef>
          </c:val>
          <c:extLst>
            <c:ext xmlns:c16="http://schemas.microsoft.com/office/drawing/2014/chart" uri="{C3380CC4-5D6E-409C-BE32-E72D297353CC}">
              <c16:uniqueId val="{00000000-8156-4A04-91FA-A4A1FAD19702}"/>
            </c:ext>
          </c:extLst>
        </c:ser>
        <c:dLbls>
          <c:showLegendKey val="0"/>
          <c:showVal val="0"/>
          <c:showCatName val="0"/>
          <c:showSerName val="0"/>
          <c:showPercent val="0"/>
          <c:showBubbleSize val="0"/>
        </c:dLbls>
        <c:gapWidth val="219"/>
        <c:overlap val="-27"/>
        <c:axId val="350628304"/>
        <c:axId val="350627320"/>
      </c:barChart>
      <c:lineChart>
        <c:grouping val="standard"/>
        <c:varyColors val="0"/>
        <c:ser>
          <c:idx val="1"/>
          <c:order val="1"/>
          <c:tx>
            <c:strRef>
              <c:f>'EEFF hist'!$B$309</c:f>
              <c:strCache>
                <c:ptCount val="1"/>
                <c:pt idx="0">
                  <c:v>Dvd yield acc. inversión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5"/>
              <c:layout>
                <c:manualLayout>
                  <c:x val="-4.9145888013998253E-2"/>
                  <c:y val="-0.136539442986293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39-4344-868B-B413724318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'EEFF hist'!$C$309:$J$309</c:f>
              <c:numCache>
                <c:formatCode>0.00%</c:formatCode>
                <c:ptCount val="8"/>
                <c:pt idx="0">
                  <c:v>5.5770415222980763E-2</c:v>
                </c:pt>
                <c:pt idx="1">
                  <c:v>6.4605792000914333E-2</c:v>
                </c:pt>
                <c:pt idx="2">
                  <c:v>4.3967030992342324E-2</c:v>
                </c:pt>
                <c:pt idx="3">
                  <c:v>2.577762688025885E-2</c:v>
                </c:pt>
                <c:pt idx="4">
                  <c:v>7.592344698719028E-2</c:v>
                </c:pt>
                <c:pt idx="5">
                  <c:v>5.5106070437530318E-2</c:v>
                </c:pt>
                <c:pt idx="6">
                  <c:v>2.0387927114403008E-2</c:v>
                </c:pt>
                <c:pt idx="7">
                  <c:v>5.7907253045064944E-2</c:v>
                </c:pt>
              </c:numCache>
            </c:numRef>
          </c:val>
          <c:smooth val="0"/>
          <c:extLst>
            <c:ext xmlns:c16="http://schemas.microsoft.com/office/drawing/2014/chart" uri="{C3380CC4-5D6E-409C-BE32-E72D297353CC}">
              <c16:uniqueId val="{00000001-8156-4A04-91FA-A4A1FAD19702}"/>
            </c:ext>
          </c:extLst>
        </c:ser>
        <c:dLbls>
          <c:showLegendKey val="0"/>
          <c:showVal val="0"/>
          <c:showCatName val="0"/>
          <c:showSerName val="0"/>
          <c:showPercent val="0"/>
          <c:showBubbleSize val="0"/>
        </c:dLbls>
        <c:marker val="1"/>
        <c:smooth val="0"/>
        <c:axId val="350634536"/>
        <c:axId val="350629288"/>
      </c:lineChart>
      <c:catAx>
        <c:axId val="35062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627320"/>
        <c:crosses val="autoZero"/>
        <c:auto val="1"/>
        <c:lblAlgn val="ctr"/>
        <c:lblOffset val="100"/>
        <c:noMultiLvlLbl val="0"/>
      </c:catAx>
      <c:valAx>
        <c:axId val="3506273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628304"/>
        <c:crosses val="autoZero"/>
        <c:crossBetween val="between"/>
      </c:valAx>
      <c:valAx>
        <c:axId val="35062928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634536"/>
        <c:crosses val="max"/>
        <c:crossBetween val="between"/>
      </c:valAx>
      <c:catAx>
        <c:axId val="350634536"/>
        <c:scaling>
          <c:orientation val="minMax"/>
        </c:scaling>
        <c:delete val="1"/>
        <c:axPos val="b"/>
        <c:majorTickMark val="out"/>
        <c:minorTickMark val="none"/>
        <c:tickLblPos val="nextTo"/>
        <c:crossAx val="350629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C00000">
                <a:alpha val="50000"/>
              </a:srgbClr>
            </a:solidFill>
            <a:ln>
              <a:noFill/>
            </a:ln>
            <a:effectLst/>
          </c:spPr>
          <c:invertIfNegative val="0"/>
          <c:dPt>
            <c:idx val="0"/>
            <c:invertIfNegative val="0"/>
            <c:bubble3D val="0"/>
            <c:spPr>
              <a:solidFill>
                <a:srgbClr val="C00000">
                  <a:alpha val="50000"/>
                </a:srgbClr>
              </a:solidFill>
              <a:ln>
                <a:noFill/>
              </a:ln>
              <a:effectLst/>
            </c:spPr>
            <c:extLst>
              <c:ext xmlns:c16="http://schemas.microsoft.com/office/drawing/2014/chart" uri="{C3380CC4-5D6E-409C-BE32-E72D297353CC}">
                <c16:uniqueId val="{00000001-CD9D-4173-8202-B43B6EACD859}"/>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CD9D-4173-8202-B43B6EACD859}"/>
              </c:ext>
            </c:extLst>
          </c:dPt>
          <c:dPt>
            <c:idx val="2"/>
            <c:invertIfNegative val="0"/>
            <c:bubble3D val="0"/>
            <c:spPr>
              <a:solidFill>
                <a:srgbClr val="C00000">
                  <a:alpha val="50000"/>
                </a:srgbClr>
              </a:solidFill>
              <a:ln>
                <a:noFill/>
              </a:ln>
              <a:effectLst/>
            </c:spPr>
            <c:extLst>
              <c:ext xmlns:c16="http://schemas.microsoft.com/office/drawing/2014/chart" uri="{C3380CC4-5D6E-409C-BE32-E72D297353CC}">
                <c16:uniqueId val="{00000005-CD9D-4173-8202-B43B6EACD859}"/>
              </c:ext>
            </c:extLst>
          </c:dPt>
          <c:dPt>
            <c:idx val="3"/>
            <c:invertIfNegative val="0"/>
            <c:bubble3D val="0"/>
            <c:spPr>
              <a:solidFill>
                <a:srgbClr val="C00000">
                  <a:alpha val="50000"/>
                </a:srgbClr>
              </a:solidFill>
              <a:ln>
                <a:noFill/>
              </a:ln>
              <a:effectLst/>
            </c:spPr>
            <c:extLst>
              <c:ext xmlns:c16="http://schemas.microsoft.com/office/drawing/2014/chart" uri="{C3380CC4-5D6E-409C-BE32-E72D297353CC}">
                <c16:uniqueId val="{00000007-CD9D-4173-8202-B43B6EACD859}"/>
              </c:ext>
            </c:extLst>
          </c:dPt>
          <c:dPt>
            <c:idx val="4"/>
            <c:invertIfNegative val="0"/>
            <c:bubble3D val="0"/>
            <c:spPr>
              <a:solidFill>
                <a:srgbClr val="C00000">
                  <a:alpha val="50000"/>
                </a:srgbClr>
              </a:solidFill>
              <a:ln>
                <a:noFill/>
              </a:ln>
              <a:effectLst/>
            </c:spPr>
            <c:extLst>
              <c:ext xmlns:c16="http://schemas.microsoft.com/office/drawing/2014/chart" uri="{C3380CC4-5D6E-409C-BE32-E72D297353CC}">
                <c16:uniqueId val="{00000009-CD9D-4173-8202-B43B6EACD859}"/>
              </c:ext>
            </c:extLst>
          </c:dPt>
          <c:dPt>
            <c:idx val="5"/>
            <c:invertIfNegative val="0"/>
            <c:bubble3D val="0"/>
            <c:spPr>
              <a:solidFill>
                <a:srgbClr val="C00000">
                  <a:alpha val="50000"/>
                </a:srgbClr>
              </a:solidFill>
              <a:ln>
                <a:noFill/>
              </a:ln>
              <a:effectLst/>
            </c:spPr>
            <c:extLst>
              <c:ext xmlns:c16="http://schemas.microsoft.com/office/drawing/2014/chart" uri="{C3380CC4-5D6E-409C-BE32-E72D297353CC}">
                <c16:uniqueId val="{0000000B-CD9D-4173-8202-B43B6EACD859}"/>
              </c:ext>
            </c:extLst>
          </c:dPt>
          <c:dPt>
            <c:idx val="6"/>
            <c:invertIfNegative val="0"/>
            <c:bubble3D val="0"/>
            <c:spPr>
              <a:solidFill>
                <a:schemeClr val="tx2">
                  <a:lumMod val="75000"/>
                  <a:alpha val="50000"/>
                </a:schemeClr>
              </a:solidFill>
              <a:ln>
                <a:noFill/>
              </a:ln>
              <a:effectLst/>
            </c:spPr>
            <c:extLst>
              <c:ext xmlns:c16="http://schemas.microsoft.com/office/drawing/2014/chart" uri="{C3380CC4-5D6E-409C-BE32-E72D297353CC}">
                <c16:uniqueId val="{0000000D-CD9D-4173-8202-B43B6EACD859}"/>
              </c:ext>
            </c:extLst>
          </c:dPt>
          <c:dPt>
            <c:idx val="7"/>
            <c:invertIfNegative val="0"/>
            <c:bubble3D val="0"/>
            <c:spPr>
              <a:solidFill>
                <a:srgbClr val="C00000">
                  <a:alpha val="50000"/>
                </a:srgbClr>
              </a:solidFill>
              <a:ln>
                <a:noFill/>
              </a:ln>
              <a:effectLst/>
            </c:spPr>
            <c:extLst>
              <c:ext xmlns:c16="http://schemas.microsoft.com/office/drawing/2014/chart" uri="{C3380CC4-5D6E-409C-BE32-E72D297353CC}">
                <c16:uniqueId val="{0000000F-CD9D-4173-8202-B43B6EACD859}"/>
              </c:ext>
            </c:extLst>
          </c:dPt>
          <c:dPt>
            <c:idx val="8"/>
            <c:invertIfNegative val="0"/>
            <c:bubble3D val="0"/>
            <c:spPr>
              <a:solidFill>
                <a:srgbClr val="C00000">
                  <a:alpha val="50000"/>
                </a:srgbClr>
              </a:solidFill>
              <a:ln>
                <a:noFill/>
              </a:ln>
              <a:effectLst/>
            </c:spPr>
            <c:extLst>
              <c:ext xmlns:c16="http://schemas.microsoft.com/office/drawing/2014/chart" uri="{C3380CC4-5D6E-409C-BE32-E72D297353CC}">
                <c16:uniqueId val="{00000011-CD9D-4173-8202-B43B6EACD859}"/>
              </c:ext>
            </c:extLst>
          </c:dPt>
          <c:dPt>
            <c:idx val="9"/>
            <c:invertIfNegative val="0"/>
            <c:bubble3D val="0"/>
            <c:spPr>
              <a:solidFill>
                <a:srgbClr val="C00000">
                  <a:alpha val="50000"/>
                </a:srgbClr>
              </a:solidFill>
              <a:ln>
                <a:noFill/>
              </a:ln>
              <a:effectLst/>
            </c:spPr>
            <c:extLst>
              <c:ext xmlns:c16="http://schemas.microsoft.com/office/drawing/2014/chart" uri="{C3380CC4-5D6E-409C-BE32-E72D297353CC}">
                <c16:uniqueId val="{00000013-CD9D-4173-8202-B43B6EACD859}"/>
              </c:ext>
            </c:extLst>
          </c:dPt>
          <c:dLbls>
            <c:delete val="1"/>
          </c:dLbls>
          <c:cat>
            <c:strRef>
              <c:f>Comparables!$R$29:$R$38</c:f>
              <c:strCache>
                <c:ptCount val="10"/>
                <c:pt idx="0">
                  <c:v> Budweiser </c:v>
                </c:pt>
                <c:pt idx="1">
                  <c:v> Heineken </c:v>
                </c:pt>
                <c:pt idx="2">
                  <c:v> Stella Artois </c:v>
                </c:pt>
                <c:pt idx="3">
                  <c:v> Bud Light </c:v>
                </c:pt>
                <c:pt idx="4">
                  <c:v> Corona </c:v>
                </c:pt>
                <c:pt idx="5">
                  <c:v> Skol </c:v>
                </c:pt>
                <c:pt idx="6">
                  <c:v> Guinness </c:v>
                </c:pt>
                <c:pt idx="7">
                  <c:v> Brahma </c:v>
                </c:pt>
                <c:pt idx="8">
                  <c:v> Aguila </c:v>
                </c:pt>
                <c:pt idx="9">
                  <c:v> Modelo </c:v>
                </c:pt>
              </c:strCache>
            </c:strRef>
          </c:cat>
          <c:val>
            <c:numRef>
              <c:f>Comparables!$S$29:$S$38</c:f>
              <c:numCache>
                <c:formatCode>_(* #,##0.00_);_(* \(#,##0.00\);_(* "-"_);_(@_)</c:formatCode>
                <c:ptCount val="10"/>
                <c:pt idx="0">
                  <c:v>14.65</c:v>
                </c:pt>
                <c:pt idx="1">
                  <c:v>11.14</c:v>
                </c:pt>
                <c:pt idx="2">
                  <c:v>9.98</c:v>
                </c:pt>
                <c:pt idx="3">
                  <c:v>9.6999999999999993</c:v>
                </c:pt>
                <c:pt idx="4">
                  <c:v>7.85</c:v>
                </c:pt>
                <c:pt idx="5">
                  <c:v>6.82</c:v>
                </c:pt>
                <c:pt idx="6">
                  <c:v>3.93</c:v>
                </c:pt>
                <c:pt idx="7">
                  <c:v>3.73</c:v>
                </c:pt>
                <c:pt idx="8">
                  <c:v>3.38</c:v>
                </c:pt>
                <c:pt idx="9">
                  <c:v>3.33</c:v>
                </c:pt>
              </c:numCache>
            </c:numRef>
          </c:val>
          <c:extLst>
            <c:ext xmlns:c16="http://schemas.microsoft.com/office/drawing/2014/chart" uri="{C3380CC4-5D6E-409C-BE32-E72D297353CC}">
              <c16:uniqueId val="{00000014-CD9D-4173-8202-B43B6EACD859}"/>
            </c:ext>
          </c:extLst>
        </c:ser>
        <c:dLbls>
          <c:dLblPos val="outEnd"/>
          <c:showLegendKey val="0"/>
          <c:showVal val="1"/>
          <c:showCatName val="0"/>
          <c:showSerName val="0"/>
          <c:showPercent val="0"/>
          <c:showBubbleSize val="0"/>
        </c:dLbls>
        <c:gapWidth val="60"/>
        <c:axId val="2115686527"/>
        <c:axId val="2115673631"/>
      </c:barChart>
      <c:catAx>
        <c:axId val="21156865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2115673631"/>
        <c:crosses val="autoZero"/>
        <c:auto val="1"/>
        <c:lblAlgn val="ctr"/>
        <c:lblOffset val="100"/>
        <c:noMultiLvlLbl val="0"/>
      </c:catAx>
      <c:valAx>
        <c:axId val="2115673631"/>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900">
                    <a:latin typeface="Century Gothic" panose="020B0502020202020204" pitchFamily="34" charset="0"/>
                  </a:rPr>
                  <a:t>Millones de USD</a:t>
                </a:r>
              </a:p>
            </c:rich>
          </c:tx>
          <c:layout>
            <c:manualLayout>
              <c:xMode val="edge"/>
              <c:yMode val="edge"/>
              <c:x val="0.33107911872401052"/>
              <c:y val="0.884423076923076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5686527"/>
        <c:crosses val="autoZero"/>
        <c:crossBetween val="between"/>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'CARL-B.CO'!$B$2</c:f>
              <c:strCache>
                <c:ptCount val="1"/>
                <c:pt idx="0">
                  <c:v>Volumen (millones)</c:v>
                </c:pt>
              </c:strCache>
            </c:strRef>
          </c:tx>
          <c:spPr>
            <a:solidFill>
              <a:schemeClr val="accent6">
                <a:lumMod val="75000"/>
              </a:schemeClr>
            </a:solidFill>
            <a:ln>
              <a:noFill/>
            </a:ln>
            <a:effectLst/>
          </c:spPr>
          <c:invertIfNegative val="0"/>
          <c:cat>
            <c:numRef>
              <c:f>'CARL-B.CO'!$A$3:$A$1309</c:f>
              <c:numCache>
                <c:formatCode>m/d/yyyy</c:formatCode>
                <c:ptCount val="1307"/>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42485</c:v>
                </c:pt>
                <c:pt idx="77">
                  <c:v>42486</c:v>
                </c:pt>
                <c:pt idx="78">
                  <c:v>42487</c:v>
                </c:pt>
                <c:pt idx="79">
                  <c:v>42488</c:v>
                </c:pt>
                <c:pt idx="80">
                  <c:v>42489</c:v>
                </c:pt>
                <c:pt idx="81">
                  <c:v>42492</c:v>
                </c:pt>
                <c:pt idx="82">
                  <c:v>42493</c:v>
                </c:pt>
                <c:pt idx="83">
                  <c:v>42494</c:v>
                </c:pt>
                <c:pt idx="84">
                  <c:v>42499</c:v>
                </c:pt>
                <c:pt idx="85">
                  <c:v>42500</c:v>
                </c:pt>
                <c:pt idx="86">
                  <c:v>42501</c:v>
                </c:pt>
                <c:pt idx="87">
                  <c:v>42502</c:v>
                </c:pt>
                <c:pt idx="88">
                  <c:v>42503</c:v>
                </c:pt>
                <c:pt idx="89">
                  <c:v>42507</c:v>
                </c:pt>
                <c:pt idx="90">
                  <c:v>42508</c:v>
                </c:pt>
                <c:pt idx="91">
                  <c:v>42509</c:v>
                </c:pt>
                <c:pt idx="92">
                  <c:v>42510</c:v>
                </c:pt>
                <c:pt idx="93">
                  <c:v>42513</c:v>
                </c:pt>
                <c:pt idx="94">
                  <c:v>42514</c:v>
                </c:pt>
                <c:pt idx="95">
                  <c:v>42515</c:v>
                </c:pt>
                <c:pt idx="96">
                  <c:v>42516</c:v>
                </c:pt>
                <c:pt idx="97">
                  <c:v>42517</c:v>
                </c:pt>
                <c:pt idx="98">
                  <c:v>42520</c:v>
                </c:pt>
                <c:pt idx="99">
                  <c:v>42521</c:v>
                </c:pt>
                <c:pt idx="100">
                  <c:v>42522</c:v>
                </c:pt>
                <c:pt idx="101">
                  <c:v>42523</c:v>
                </c:pt>
                <c:pt idx="102">
                  <c:v>42524</c:v>
                </c:pt>
                <c:pt idx="103">
                  <c:v>42527</c:v>
                </c:pt>
                <c:pt idx="104">
                  <c:v>42528</c:v>
                </c:pt>
                <c:pt idx="105">
                  <c:v>42529</c:v>
                </c:pt>
                <c:pt idx="106">
                  <c:v>42530</c:v>
                </c:pt>
                <c:pt idx="107">
                  <c:v>42531</c:v>
                </c:pt>
                <c:pt idx="108">
                  <c:v>42534</c:v>
                </c:pt>
                <c:pt idx="109">
                  <c:v>42535</c:v>
                </c:pt>
                <c:pt idx="110">
                  <c:v>42536</c:v>
                </c:pt>
                <c:pt idx="111">
                  <c:v>42537</c:v>
                </c:pt>
                <c:pt idx="112">
                  <c:v>42538</c:v>
                </c:pt>
                <c:pt idx="113">
                  <c:v>42541</c:v>
                </c:pt>
                <c:pt idx="114">
                  <c:v>42542</c:v>
                </c:pt>
                <c:pt idx="115">
                  <c:v>42543</c:v>
                </c:pt>
                <c:pt idx="116">
                  <c:v>42544</c:v>
                </c:pt>
                <c:pt idx="117">
                  <c:v>42545</c:v>
                </c:pt>
                <c:pt idx="118">
                  <c:v>42548</c:v>
                </c:pt>
                <c:pt idx="119">
                  <c:v>42549</c:v>
                </c:pt>
                <c:pt idx="120">
                  <c:v>42550</c:v>
                </c:pt>
                <c:pt idx="121">
                  <c:v>42551</c:v>
                </c:pt>
                <c:pt idx="122">
                  <c:v>42552</c:v>
                </c:pt>
                <c:pt idx="123">
                  <c:v>42555</c:v>
                </c:pt>
                <c:pt idx="124">
                  <c:v>42556</c:v>
                </c:pt>
                <c:pt idx="125">
                  <c:v>42557</c:v>
                </c:pt>
                <c:pt idx="126">
                  <c:v>42558</c:v>
                </c:pt>
                <c:pt idx="127">
                  <c:v>42559</c:v>
                </c:pt>
                <c:pt idx="128">
                  <c:v>42562</c:v>
                </c:pt>
                <c:pt idx="129">
                  <c:v>42563</c:v>
                </c:pt>
                <c:pt idx="130">
                  <c:v>42564</c:v>
                </c:pt>
                <c:pt idx="131">
                  <c:v>42565</c:v>
                </c:pt>
                <c:pt idx="132">
                  <c:v>42566</c:v>
                </c:pt>
                <c:pt idx="133">
                  <c:v>42569</c:v>
                </c:pt>
                <c:pt idx="134">
                  <c:v>42570</c:v>
                </c:pt>
                <c:pt idx="135">
                  <c:v>42571</c:v>
                </c:pt>
                <c:pt idx="136">
                  <c:v>42572</c:v>
                </c:pt>
                <c:pt idx="137">
                  <c:v>42573</c:v>
                </c:pt>
                <c:pt idx="138">
                  <c:v>42576</c:v>
                </c:pt>
                <c:pt idx="139">
                  <c:v>42577</c:v>
                </c:pt>
                <c:pt idx="140">
                  <c:v>42578</c:v>
                </c:pt>
                <c:pt idx="141">
                  <c:v>42579</c:v>
                </c:pt>
                <c:pt idx="142">
                  <c:v>42580</c:v>
                </c:pt>
                <c:pt idx="143">
                  <c:v>42583</c:v>
                </c:pt>
                <c:pt idx="144">
                  <c:v>42584</c:v>
                </c:pt>
                <c:pt idx="145">
                  <c:v>42585</c:v>
                </c:pt>
                <c:pt idx="146">
                  <c:v>42586</c:v>
                </c:pt>
                <c:pt idx="147">
                  <c:v>42587</c:v>
                </c:pt>
                <c:pt idx="148">
                  <c:v>42590</c:v>
                </c:pt>
                <c:pt idx="149">
                  <c:v>42591</c:v>
                </c:pt>
                <c:pt idx="150">
                  <c:v>42592</c:v>
                </c:pt>
                <c:pt idx="151">
                  <c:v>42593</c:v>
                </c:pt>
                <c:pt idx="152">
                  <c:v>42594</c:v>
                </c:pt>
                <c:pt idx="153">
                  <c:v>42597</c:v>
                </c:pt>
                <c:pt idx="154">
                  <c:v>42598</c:v>
                </c:pt>
                <c:pt idx="155">
                  <c:v>42599</c:v>
                </c:pt>
                <c:pt idx="156">
                  <c:v>42600</c:v>
                </c:pt>
                <c:pt idx="157">
                  <c:v>42601</c:v>
                </c:pt>
                <c:pt idx="158">
                  <c:v>42604</c:v>
                </c:pt>
                <c:pt idx="159">
                  <c:v>42605</c:v>
                </c:pt>
                <c:pt idx="160">
                  <c:v>42606</c:v>
                </c:pt>
                <c:pt idx="161">
                  <c:v>42607</c:v>
                </c:pt>
                <c:pt idx="162">
                  <c:v>42608</c:v>
                </c:pt>
                <c:pt idx="163">
                  <c:v>42611</c:v>
                </c:pt>
                <c:pt idx="164">
                  <c:v>42612</c:v>
                </c:pt>
                <c:pt idx="165">
                  <c:v>42613</c:v>
                </c:pt>
                <c:pt idx="166">
                  <c:v>42614</c:v>
                </c:pt>
                <c:pt idx="167">
                  <c:v>42615</c:v>
                </c:pt>
                <c:pt idx="168">
                  <c:v>42618</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42653</c:v>
                </c:pt>
                <c:pt idx="194">
                  <c:v>42654</c:v>
                </c:pt>
                <c:pt idx="195">
                  <c:v>42655</c:v>
                </c:pt>
                <c:pt idx="196">
                  <c:v>42656</c:v>
                </c:pt>
                <c:pt idx="197">
                  <c:v>42657</c:v>
                </c:pt>
                <c:pt idx="198">
                  <c:v>42660</c:v>
                </c:pt>
                <c:pt idx="199">
                  <c:v>42661</c:v>
                </c:pt>
                <c:pt idx="200">
                  <c:v>42662</c:v>
                </c:pt>
                <c:pt idx="201">
                  <c:v>42663</c:v>
                </c:pt>
                <c:pt idx="202">
                  <c:v>42664</c:v>
                </c:pt>
                <c:pt idx="203">
                  <c:v>42667</c:v>
                </c:pt>
                <c:pt idx="204">
                  <c:v>42668</c:v>
                </c:pt>
                <c:pt idx="205">
                  <c:v>42669</c:v>
                </c:pt>
                <c:pt idx="206">
                  <c:v>42670</c:v>
                </c:pt>
                <c:pt idx="207">
                  <c:v>42671</c:v>
                </c:pt>
                <c:pt idx="208">
                  <c:v>42674</c:v>
                </c:pt>
                <c:pt idx="209">
                  <c:v>42675</c:v>
                </c:pt>
                <c:pt idx="210">
                  <c:v>42676</c:v>
                </c:pt>
                <c:pt idx="211">
                  <c:v>42677</c:v>
                </c:pt>
                <c:pt idx="212">
                  <c:v>42678</c:v>
                </c:pt>
                <c:pt idx="213">
                  <c:v>42681</c:v>
                </c:pt>
                <c:pt idx="214">
                  <c:v>42682</c:v>
                </c:pt>
                <c:pt idx="215">
                  <c:v>42683</c:v>
                </c:pt>
                <c:pt idx="216">
                  <c:v>42684</c:v>
                </c:pt>
                <c:pt idx="217">
                  <c:v>42685</c:v>
                </c:pt>
                <c:pt idx="218">
                  <c:v>42688</c:v>
                </c:pt>
                <c:pt idx="219">
                  <c:v>42689</c:v>
                </c:pt>
                <c:pt idx="220">
                  <c:v>42690</c:v>
                </c:pt>
                <c:pt idx="221">
                  <c:v>42691</c:v>
                </c:pt>
                <c:pt idx="222">
                  <c:v>42692</c:v>
                </c:pt>
                <c:pt idx="223">
                  <c:v>42695</c:v>
                </c:pt>
                <c:pt idx="224">
                  <c:v>42696</c:v>
                </c:pt>
                <c:pt idx="225">
                  <c:v>42697</c:v>
                </c:pt>
                <c:pt idx="226">
                  <c:v>42698</c:v>
                </c:pt>
                <c:pt idx="227">
                  <c:v>42699</c:v>
                </c:pt>
                <c:pt idx="228">
                  <c:v>42702</c:v>
                </c:pt>
                <c:pt idx="229">
                  <c:v>42703</c:v>
                </c:pt>
                <c:pt idx="230">
                  <c:v>42704</c:v>
                </c:pt>
                <c:pt idx="231">
                  <c:v>42705</c:v>
                </c:pt>
                <c:pt idx="232">
                  <c:v>42706</c:v>
                </c:pt>
                <c:pt idx="233">
                  <c:v>42709</c:v>
                </c:pt>
                <c:pt idx="234">
                  <c:v>42710</c:v>
                </c:pt>
                <c:pt idx="235">
                  <c:v>42711</c:v>
                </c:pt>
                <c:pt idx="236">
                  <c:v>42712</c:v>
                </c:pt>
                <c:pt idx="237">
                  <c:v>42713</c:v>
                </c:pt>
                <c:pt idx="238">
                  <c:v>42716</c:v>
                </c:pt>
                <c:pt idx="239">
                  <c:v>42717</c:v>
                </c:pt>
                <c:pt idx="240">
                  <c:v>42718</c:v>
                </c:pt>
                <c:pt idx="241">
                  <c:v>42719</c:v>
                </c:pt>
                <c:pt idx="242">
                  <c:v>42720</c:v>
                </c:pt>
                <c:pt idx="243">
                  <c:v>42723</c:v>
                </c:pt>
                <c:pt idx="244">
                  <c:v>42724</c:v>
                </c:pt>
                <c:pt idx="245">
                  <c:v>42725</c:v>
                </c:pt>
                <c:pt idx="246">
                  <c:v>42726</c:v>
                </c:pt>
                <c:pt idx="247">
                  <c:v>42727</c:v>
                </c:pt>
                <c:pt idx="248">
                  <c:v>42731</c:v>
                </c:pt>
                <c:pt idx="249">
                  <c:v>42732</c:v>
                </c:pt>
                <c:pt idx="250">
                  <c:v>42733</c:v>
                </c:pt>
                <c:pt idx="251">
                  <c:v>42734</c:v>
                </c:pt>
                <c:pt idx="252">
                  <c:v>42737</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42843</c:v>
                </c:pt>
                <c:pt idx="326">
                  <c:v>42844</c:v>
                </c:pt>
                <c:pt idx="327">
                  <c:v>42845</c:v>
                </c:pt>
                <c:pt idx="328">
                  <c:v>42846</c:v>
                </c:pt>
                <c:pt idx="329">
                  <c:v>42849</c:v>
                </c:pt>
                <c:pt idx="330">
                  <c:v>42850</c:v>
                </c:pt>
                <c:pt idx="331">
                  <c:v>42851</c:v>
                </c:pt>
                <c:pt idx="332">
                  <c:v>42852</c:v>
                </c:pt>
                <c:pt idx="333">
                  <c:v>42853</c:v>
                </c:pt>
                <c:pt idx="334">
                  <c:v>42856</c:v>
                </c:pt>
                <c:pt idx="335">
                  <c:v>42857</c:v>
                </c:pt>
                <c:pt idx="336">
                  <c:v>42858</c:v>
                </c:pt>
                <c:pt idx="337">
                  <c:v>42859</c:v>
                </c:pt>
                <c:pt idx="338">
                  <c:v>42860</c:v>
                </c:pt>
                <c:pt idx="339">
                  <c:v>42863</c:v>
                </c:pt>
                <c:pt idx="340">
                  <c:v>42864</c:v>
                </c:pt>
                <c:pt idx="341">
                  <c:v>42865</c:v>
                </c:pt>
                <c:pt idx="342">
                  <c:v>42866</c:v>
                </c:pt>
                <c:pt idx="343">
                  <c:v>42870</c:v>
                </c:pt>
                <c:pt idx="344">
                  <c:v>42871</c:v>
                </c:pt>
                <c:pt idx="345">
                  <c:v>42872</c:v>
                </c:pt>
                <c:pt idx="346">
                  <c:v>42873</c:v>
                </c:pt>
                <c:pt idx="347">
                  <c:v>42874</c:v>
                </c:pt>
                <c:pt idx="348">
                  <c:v>42877</c:v>
                </c:pt>
                <c:pt idx="349">
                  <c:v>42878</c:v>
                </c:pt>
                <c:pt idx="350">
                  <c:v>42879</c:v>
                </c:pt>
                <c:pt idx="351">
                  <c:v>42884</c:v>
                </c:pt>
                <c:pt idx="352">
                  <c:v>42885</c:v>
                </c:pt>
                <c:pt idx="353">
                  <c:v>42886</c:v>
                </c:pt>
                <c:pt idx="354">
                  <c:v>42887</c:v>
                </c:pt>
                <c:pt idx="355">
                  <c:v>42888</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43096</c:v>
                </c:pt>
                <c:pt idx="501">
                  <c:v>43097</c:v>
                </c:pt>
                <c:pt idx="502">
                  <c:v>43098</c:v>
                </c:pt>
                <c:pt idx="503">
                  <c:v>43102</c:v>
                </c:pt>
                <c:pt idx="504">
                  <c:v>43103</c:v>
                </c:pt>
                <c:pt idx="505">
                  <c:v>43104</c:v>
                </c:pt>
                <c:pt idx="506">
                  <c:v>43105</c:v>
                </c:pt>
                <c:pt idx="507">
                  <c:v>43108</c:v>
                </c:pt>
                <c:pt idx="508">
                  <c:v>43109</c:v>
                </c:pt>
                <c:pt idx="509">
                  <c:v>43110</c:v>
                </c:pt>
                <c:pt idx="510">
                  <c:v>43111</c:v>
                </c:pt>
                <c:pt idx="511">
                  <c:v>43112</c:v>
                </c:pt>
                <c:pt idx="512">
                  <c:v>43115</c:v>
                </c:pt>
                <c:pt idx="513">
                  <c:v>43116</c:v>
                </c:pt>
                <c:pt idx="514">
                  <c:v>43117</c:v>
                </c:pt>
                <c:pt idx="515">
                  <c:v>43118</c:v>
                </c:pt>
                <c:pt idx="516">
                  <c:v>43119</c:v>
                </c:pt>
                <c:pt idx="517">
                  <c:v>43122</c:v>
                </c:pt>
                <c:pt idx="518">
                  <c:v>43123</c:v>
                </c:pt>
                <c:pt idx="519">
                  <c:v>43124</c:v>
                </c:pt>
                <c:pt idx="520">
                  <c:v>43125</c:v>
                </c:pt>
                <c:pt idx="521">
                  <c:v>43126</c:v>
                </c:pt>
                <c:pt idx="522">
                  <c:v>43129</c:v>
                </c:pt>
                <c:pt idx="523">
                  <c:v>43130</c:v>
                </c:pt>
                <c:pt idx="524">
                  <c:v>43131</c:v>
                </c:pt>
                <c:pt idx="525">
                  <c:v>43132</c:v>
                </c:pt>
                <c:pt idx="526">
                  <c:v>43133</c:v>
                </c:pt>
                <c:pt idx="527">
                  <c:v>43136</c:v>
                </c:pt>
                <c:pt idx="528">
                  <c:v>43137</c:v>
                </c:pt>
                <c:pt idx="529">
                  <c:v>43138</c:v>
                </c:pt>
                <c:pt idx="530">
                  <c:v>43139</c:v>
                </c:pt>
                <c:pt idx="531">
                  <c:v>43140</c:v>
                </c:pt>
                <c:pt idx="532">
                  <c:v>43143</c:v>
                </c:pt>
                <c:pt idx="533">
                  <c:v>43144</c:v>
                </c:pt>
                <c:pt idx="534">
                  <c:v>43145</c:v>
                </c:pt>
                <c:pt idx="535">
                  <c:v>43146</c:v>
                </c:pt>
                <c:pt idx="536">
                  <c:v>43147</c:v>
                </c:pt>
                <c:pt idx="537">
                  <c:v>43150</c:v>
                </c:pt>
                <c:pt idx="538">
                  <c:v>43151</c:v>
                </c:pt>
                <c:pt idx="539">
                  <c:v>43152</c:v>
                </c:pt>
                <c:pt idx="540">
                  <c:v>43153</c:v>
                </c:pt>
                <c:pt idx="541">
                  <c:v>43154</c:v>
                </c:pt>
                <c:pt idx="542">
                  <c:v>43157</c:v>
                </c:pt>
                <c:pt idx="543">
                  <c:v>43158</c:v>
                </c:pt>
                <c:pt idx="544">
                  <c:v>43159</c:v>
                </c:pt>
                <c:pt idx="545">
                  <c:v>43160</c:v>
                </c:pt>
                <c:pt idx="546">
                  <c:v>43161</c:v>
                </c:pt>
                <c:pt idx="547">
                  <c:v>43164</c:v>
                </c:pt>
                <c:pt idx="548">
                  <c:v>43165</c:v>
                </c:pt>
                <c:pt idx="549">
                  <c:v>43166</c:v>
                </c:pt>
                <c:pt idx="550">
                  <c:v>43167</c:v>
                </c:pt>
                <c:pt idx="551">
                  <c:v>43168</c:v>
                </c:pt>
                <c:pt idx="552">
                  <c:v>43171</c:v>
                </c:pt>
                <c:pt idx="553">
                  <c:v>43172</c:v>
                </c:pt>
                <c:pt idx="554">
                  <c:v>43173</c:v>
                </c:pt>
                <c:pt idx="555">
                  <c:v>43174</c:v>
                </c:pt>
                <c:pt idx="556">
                  <c:v>43175</c:v>
                </c:pt>
                <c:pt idx="557">
                  <c:v>43178</c:v>
                </c:pt>
                <c:pt idx="558">
                  <c:v>43179</c:v>
                </c:pt>
                <c:pt idx="559">
                  <c:v>43180</c:v>
                </c:pt>
                <c:pt idx="560">
                  <c:v>43181</c:v>
                </c:pt>
                <c:pt idx="561">
                  <c:v>43182</c:v>
                </c:pt>
                <c:pt idx="562">
                  <c:v>43185</c:v>
                </c:pt>
                <c:pt idx="563">
                  <c:v>43186</c:v>
                </c:pt>
                <c:pt idx="564">
                  <c:v>43187</c:v>
                </c:pt>
                <c:pt idx="565">
                  <c:v>43193</c:v>
                </c:pt>
                <c:pt idx="566">
                  <c:v>43194</c:v>
                </c:pt>
                <c:pt idx="567">
                  <c:v>43195</c:v>
                </c:pt>
                <c:pt idx="568">
                  <c:v>43196</c:v>
                </c:pt>
                <c:pt idx="569">
                  <c:v>43199</c:v>
                </c:pt>
                <c:pt idx="570">
                  <c:v>43200</c:v>
                </c:pt>
                <c:pt idx="571">
                  <c:v>43201</c:v>
                </c:pt>
                <c:pt idx="572">
                  <c:v>43202</c:v>
                </c:pt>
                <c:pt idx="573">
                  <c:v>43203</c:v>
                </c:pt>
                <c:pt idx="574">
                  <c:v>43206</c:v>
                </c:pt>
                <c:pt idx="575">
                  <c:v>43207</c:v>
                </c:pt>
                <c:pt idx="576">
                  <c:v>43208</c:v>
                </c:pt>
                <c:pt idx="577">
                  <c:v>43209</c:v>
                </c:pt>
                <c:pt idx="578">
                  <c:v>43210</c:v>
                </c:pt>
                <c:pt idx="579">
                  <c:v>43213</c:v>
                </c:pt>
                <c:pt idx="580">
                  <c:v>43214</c:v>
                </c:pt>
                <c:pt idx="581">
                  <c:v>43215</c:v>
                </c:pt>
                <c:pt idx="582">
                  <c:v>43216</c:v>
                </c:pt>
                <c:pt idx="583">
                  <c:v>43220</c:v>
                </c:pt>
                <c:pt idx="584">
                  <c:v>43221</c:v>
                </c:pt>
                <c:pt idx="585">
                  <c:v>43222</c:v>
                </c:pt>
                <c:pt idx="586">
                  <c:v>43223</c:v>
                </c:pt>
                <c:pt idx="587">
                  <c:v>43224</c:v>
                </c:pt>
                <c:pt idx="588">
                  <c:v>43227</c:v>
                </c:pt>
                <c:pt idx="589">
                  <c:v>43228</c:v>
                </c:pt>
                <c:pt idx="590">
                  <c:v>43229</c:v>
                </c:pt>
                <c:pt idx="591">
                  <c:v>43234</c:v>
                </c:pt>
                <c:pt idx="592">
                  <c:v>43235</c:v>
                </c:pt>
                <c:pt idx="593">
                  <c:v>43236</c:v>
                </c:pt>
                <c:pt idx="594">
                  <c:v>43237</c:v>
                </c:pt>
                <c:pt idx="595">
                  <c:v>43238</c:v>
                </c:pt>
                <c:pt idx="596">
                  <c:v>43242</c:v>
                </c:pt>
                <c:pt idx="597">
                  <c:v>43243</c:v>
                </c:pt>
                <c:pt idx="598">
                  <c:v>43244</c:v>
                </c:pt>
                <c:pt idx="599">
                  <c:v>43245</c:v>
                </c:pt>
                <c:pt idx="600">
                  <c:v>43248</c:v>
                </c:pt>
                <c:pt idx="601">
                  <c:v>43249</c:v>
                </c:pt>
                <c:pt idx="602">
                  <c:v>43250</c:v>
                </c:pt>
                <c:pt idx="603">
                  <c:v>43251</c:v>
                </c:pt>
                <c:pt idx="604">
                  <c:v>43252</c:v>
                </c:pt>
                <c:pt idx="605">
                  <c:v>43255</c:v>
                </c:pt>
                <c:pt idx="606">
                  <c:v>43257</c:v>
                </c:pt>
                <c:pt idx="607">
                  <c:v>43258</c:v>
                </c:pt>
                <c:pt idx="608">
                  <c:v>43259</c:v>
                </c:pt>
                <c:pt idx="609">
                  <c:v>43262</c:v>
                </c:pt>
                <c:pt idx="610">
                  <c:v>43263</c:v>
                </c:pt>
                <c:pt idx="611">
                  <c:v>43264</c:v>
                </c:pt>
                <c:pt idx="612">
                  <c:v>43265</c:v>
                </c:pt>
                <c:pt idx="613">
                  <c:v>43266</c:v>
                </c:pt>
                <c:pt idx="614">
                  <c:v>43269</c:v>
                </c:pt>
                <c:pt idx="615">
                  <c:v>43270</c:v>
                </c:pt>
                <c:pt idx="616">
                  <c:v>43271</c:v>
                </c:pt>
                <c:pt idx="617">
                  <c:v>43272</c:v>
                </c:pt>
                <c:pt idx="618">
                  <c:v>43273</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43327</c:v>
                </c:pt>
                <c:pt idx="657">
                  <c:v>43328</c:v>
                </c:pt>
                <c:pt idx="658">
                  <c:v>43329</c:v>
                </c:pt>
                <c:pt idx="659">
                  <c:v>43332</c:v>
                </c:pt>
                <c:pt idx="660">
                  <c:v>43333</c:v>
                </c:pt>
                <c:pt idx="661">
                  <c:v>43334</c:v>
                </c:pt>
                <c:pt idx="662">
                  <c:v>43335</c:v>
                </c:pt>
                <c:pt idx="663">
                  <c:v>43336</c:v>
                </c:pt>
                <c:pt idx="664">
                  <c:v>43339</c:v>
                </c:pt>
                <c:pt idx="665">
                  <c:v>43340</c:v>
                </c:pt>
                <c:pt idx="666">
                  <c:v>43341</c:v>
                </c:pt>
                <c:pt idx="667">
                  <c:v>43342</c:v>
                </c:pt>
                <c:pt idx="668">
                  <c:v>43343</c:v>
                </c:pt>
                <c:pt idx="669">
                  <c:v>43346</c:v>
                </c:pt>
                <c:pt idx="670">
                  <c:v>43347</c:v>
                </c:pt>
                <c:pt idx="671">
                  <c:v>43348</c:v>
                </c:pt>
                <c:pt idx="672">
                  <c:v>43349</c:v>
                </c:pt>
                <c:pt idx="673">
                  <c:v>43350</c:v>
                </c:pt>
                <c:pt idx="674">
                  <c:v>43353</c:v>
                </c:pt>
                <c:pt idx="675">
                  <c:v>43354</c:v>
                </c:pt>
                <c:pt idx="676">
                  <c:v>43355</c:v>
                </c:pt>
                <c:pt idx="677">
                  <c:v>43356</c:v>
                </c:pt>
                <c:pt idx="678">
                  <c:v>43357</c:v>
                </c:pt>
                <c:pt idx="679">
                  <c:v>43360</c:v>
                </c:pt>
                <c:pt idx="680">
                  <c:v>43361</c:v>
                </c:pt>
                <c:pt idx="681">
                  <c:v>43362</c:v>
                </c:pt>
                <c:pt idx="682">
                  <c:v>43363</c:v>
                </c:pt>
                <c:pt idx="683">
                  <c:v>43364</c:v>
                </c:pt>
                <c:pt idx="684">
                  <c:v>43367</c:v>
                </c:pt>
                <c:pt idx="685">
                  <c:v>43368</c:v>
                </c:pt>
                <c:pt idx="686">
                  <c:v>43369</c:v>
                </c:pt>
                <c:pt idx="687">
                  <c:v>43370</c:v>
                </c:pt>
                <c:pt idx="688">
                  <c:v>43371</c:v>
                </c:pt>
                <c:pt idx="689">
                  <c:v>43374</c:v>
                </c:pt>
                <c:pt idx="690">
                  <c:v>43375</c:v>
                </c:pt>
                <c:pt idx="691">
                  <c:v>43376</c:v>
                </c:pt>
                <c:pt idx="692">
                  <c:v>43377</c:v>
                </c:pt>
                <c:pt idx="693">
                  <c:v>43378</c:v>
                </c:pt>
                <c:pt idx="694">
                  <c:v>43381</c:v>
                </c:pt>
                <c:pt idx="695">
                  <c:v>43382</c:v>
                </c:pt>
                <c:pt idx="696">
                  <c:v>43383</c:v>
                </c:pt>
                <c:pt idx="697">
                  <c:v>43384</c:v>
                </c:pt>
                <c:pt idx="698">
                  <c:v>43385</c:v>
                </c:pt>
                <c:pt idx="699">
                  <c:v>43388</c:v>
                </c:pt>
                <c:pt idx="700">
                  <c:v>43389</c:v>
                </c:pt>
                <c:pt idx="701">
                  <c:v>43390</c:v>
                </c:pt>
                <c:pt idx="702">
                  <c:v>43391</c:v>
                </c:pt>
                <c:pt idx="703">
                  <c:v>43392</c:v>
                </c:pt>
                <c:pt idx="704">
                  <c:v>43395</c:v>
                </c:pt>
                <c:pt idx="705">
                  <c:v>43396</c:v>
                </c:pt>
                <c:pt idx="706">
                  <c:v>43397</c:v>
                </c:pt>
                <c:pt idx="707">
                  <c:v>43398</c:v>
                </c:pt>
                <c:pt idx="708">
                  <c:v>43399</c:v>
                </c:pt>
                <c:pt idx="709">
                  <c:v>43402</c:v>
                </c:pt>
                <c:pt idx="710">
                  <c:v>43403</c:v>
                </c:pt>
                <c:pt idx="711">
                  <c:v>43404</c:v>
                </c:pt>
                <c:pt idx="712">
                  <c:v>43405</c:v>
                </c:pt>
                <c:pt idx="713">
                  <c:v>43406</c:v>
                </c:pt>
                <c:pt idx="714">
                  <c:v>43409</c:v>
                </c:pt>
                <c:pt idx="715">
                  <c:v>43410</c:v>
                </c:pt>
                <c:pt idx="716">
                  <c:v>43411</c:v>
                </c:pt>
                <c:pt idx="717">
                  <c:v>43412</c:v>
                </c:pt>
                <c:pt idx="718">
                  <c:v>43413</c:v>
                </c:pt>
                <c:pt idx="719">
                  <c:v>43416</c:v>
                </c:pt>
                <c:pt idx="720">
                  <c:v>43417</c:v>
                </c:pt>
                <c:pt idx="721">
                  <c:v>43418</c:v>
                </c:pt>
                <c:pt idx="722">
                  <c:v>43419</c:v>
                </c:pt>
                <c:pt idx="723">
                  <c:v>43420</c:v>
                </c:pt>
                <c:pt idx="724">
                  <c:v>43423</c:v>
                </c:pt>
                <c:pt idx="725">
                  <c:v>43424</c:v>
                </c:pt>
                <c:pt idx="726">
                  <c:v>43425</c:v>
                </c:pt>
                <c:pt idx="727">
                  <c:v>43426</c:v>
                </c:pt>
                <c:pt idx="728">
                  <c:v>43427</c:v>
                </c:pt>
                <c:pt idx="729">
                  <c:v>43430</c:v>
                </c:pt>
                <c:pt idx="730">
                  <c:v>43431</c:v>
                </c:pt>
                <c:pt idx="731">
                  <c:v>43432</c:v>
                </c:pt>
                <c:pt idx="732">
                  <c:v>43433</c:v>
                </c:pt>
                <c:pt idx="733">
                  <c:v>43434</c:v>
                </c:pt>
                <c:pt idx="734">
                  <c:v>43437</c:v>
                </c:pt>
                <c:pt idx="735">
                  <c:v>43438</c:v>
                </c:pt>
                <c:pt idx="736">
                  <c:v>43439</c:v>
                </c:pt>
                <c:pt idx="737">
                  <c:v>43440</c:v>
                </c:pt>
                <c:pt idx="738">
                  <c:v>43441</c:v>
                </c:pt>
                <c:pt idx="739">
                  <c:v>43444</c:v>
                </c:pt>
                <c:pt idx="740">
                  <c:v>43445</c:v>
                </c:pt>
                <c:pt idx="741">
                  <c:v>43446</c:v>
                </c:pt>
                <c:pt idx="742">
                  <c:v>43447</c:v>
                </c:pt>
                <c:pt idx="743">
                  <c:v>43448</c:v>
                </c:pt>
                <c:pt idx="744">
                  <c:v>43451</c:v>
                </c:pt>
                <c:pt idx="745">
                  <c:v>43452</c:v>
                </c:pt>
                <c:pt idx="746">
                  <c:v>43453</c:v>
                </c:pt>
                <c:pt idx="747">
                  <c:v>43454</c:v>
                </c:pt>
                <c:pt idx="748">
                  <c:v>43455</c:v>
                </c:pt>
                <c:pt idx="749">
                  <c:v>43461</c:v>
                </c:pt>
                <c:pt idx="750">
                  <c:v>43462</c:v>
                </c:pt>
                <c:pt idx="751">
                  <c:v>43467</c:v>
                </c:pt>
                <c:pt idx="752">
                  <c:v>43468</c:v>
                </c:pt>
                <c:pt idx="753">
                  <c:v>43469</c:v>
                </c:pt>
                <c:pt idx="754">
                  <c:v>43472</c:v>
                </c:pt>
                <c:pt idx="755">
                  <c:v>43473</c:v>
                </c:pt>
                <c:pt idx="756">
                  <c:v>43474</c:v>
                </c:pt>
                <c:pt idx="757">
                  <c:v>43475</c:v>
                </c:pt>
                <c:pt idx="758">
                  <c:v>43476</c:v>
                </c:pt>
                <c:pt idx="759">
                  <c:v>43479</c:v>
                </c:pt>
                <c:pt idx="760">
                  <c:v>43480</c:v>
                </c:pt>
                <c:pt idx="761">
                  <c:v>43481</c:v>
                </c:pt>
                <c:pt idx="762">
                  <c:v>43482</c:v>
                </c:pt>
                <c:pt idx="763">
                  <c:v>43483</c:v>
                </c:pt>
                <c:pt idx="764">
                  <c:v>43486</c:v>
                </c:pt>
                <c:pt idx="765">
                  <c:v>43487</c:v>
                </c:pt>
                <c:pt idx="766">
                  <c:v>43488</c:v>
                </c:pt>
                <c:pt idx="767">
                  <c:v>43489</c:v>
                </c:pt>
                <c:pt idx="768">
                  <c:v>43490</c:v>
                </c:pt>
                <c:pt idx="769">
                  <c:v>43493</c:v>
                </c:pt>
                <c:pt idx="770">
                  <c:v>43494</c:v>
                </c:pt>
                <c:pt idx="771">
                  <c:v>43495</c:v>
                </c:pt>
                <c:pt idx="772">
                  <c:v>43496</c:v>
                </c:pt>
                <c:pt idx="773">
                  <c:v>43497</c:v>
                </c:pt>
                <c:pt idx="774">
                  <c:v>43500</c:v>
                </c:pt>
                <c:pt idx="775">
                  <c:v>43501</c:v>
                </c:pt>
                <c:pt idx="776">
                  <c:v>43502</c:v>
                </c:pt>
                <c:pt idx="777">
                  <c:v>43503</c:v>
                </c:pt>
                <c:pt idx="778">
                  <c:v>43504</c:v>
                </c:pt>
                <c:pt idx="779">
                  <c:v>43507</c:v>
                </c:pt>
                <c:pt idx="780">
                  <c:v>43508</c:v>
                </c:pt>
                <c:pt idx="781">
                  <c:v>43509</c:v>
                </c:pt>
                <c:pt idx="782">
                  <c:v>43510</c:v>
                </c:pt>
                <c:pt idx="783">
                  <c:v>43511</c:v>
                </c:pt>
                <c:pt idx="784">
                  <c:v>43514</c:v>
                </c:pt>
                <c:pt idx="785">
                  <c:v>43515</c:v>
                </c:pt>
                <c:pt idx="786">
                  <c:v>43516</c:v>
                </c:pt>
                <c:pt idx="787">
                  <c:v>43517</c:v>
                </c:pt>
                <c:pt idx="788">
                  <c:v>43518</c:v>
                </c:pt>
                <c:pt idx="789">
                  <c:v>43521</c:v>
                </c:pt>
                <c:pt idx="790">
                  <c:v>43522</c:v>
                </c:pt>
                <c:pt idx="791">
                  <c:v>43523</c:v>
                </c:pt>
                <c:pt idx="792">
                  <c:v>43524</c:v>
                </c:pt>
                <c:pt idx="793">
                  <c:v>43525</c:v>
                </c:pt>
                <c:pt idx="794">
                  <c:v>43528</c:v>
                </c:pt>
                <c:pt idx="795">
                  <c:v>43529</c:v>
                </c:pt>
                <c:pt idx="796">
                  <c:v>43530</c:v>
                </c:pt>
                <c:pt idx="797">
                  <c:v>43531</c:v>
                </c:pt>
                <c:pt idx="798">
                  <c:v>43532</c:v>
                </c:pt>
                <c:pt idx="799">
                  <c:v>43535</c:v>
                </c:pt>
                <c:pt idx="800">
                  <c:v>43536</c:v>
                </c:pt>
                <c:pt idx="801">
                  <c:v>43537</c:v>
                </c:pt>
                <c:pt idx="802">
                  <c:v>43538</c:v>
                </c:pt>
                <c:pt idx="803">
                  <c:v>43539</c:v>
                </c:pt>
                <c:pt idx="804">
                  <c:v>43542</c:v>
                </c:pt>
                <c:pt idx="805">
                  <c:v>43543</c:v>
                </c:pt>
                <c:pt idx="806">
                  <c:v>43544</c:v>
                </c:pt>
                <c:pt idx="807">
                  <c:v>43545</c:v>
                </c:pt>
                <c:pt idx="808">
                  <c:v>43546</c:v>
                </c:pt>
                <c:pt idx="809">
                  <c:v>43549</c:v>
                </c:pt>
                <c:pt idx="810">
                  <c:v>43550</c:v>
                </c:pt>
                <c:pt idx="811">
                  <c:v>43551</c:v>
                </c:pt>
                <c:pt idx="812">
                  <c:v>43552</c:v>
                </c:pt>
                <c:pt idx="813">
                  <c:v>43553</c:v>
                </c:pt>
                <c:pt idx="814">
                  <c:v>43556</c:v>
                </c:pt>
                <c:pt idx="815">
                  <c:v>43557</c:v>
                </c:pt>
                <c:pt idx="816">
                  <c:v>43558</c:v>
                </c:pt>
                <c:pt idx="817">
                  <c:v>43559</c:v>
                </c:pt>
                <c:pt idx="818">
                  <c:v>43560</c:v>
                </c:pt>
                <c:pt idx="819">
                  <c:v>43563</c:v>
                </c:pt>
                <c:pt idx="820">
                  <c:v>43564</c:v>
                </c:pt>
                <c:pt idx="821">
                  <c:v>43565</c:v>
                </c:pt>
                <c:pt idx="822">
                  <c:v>43566</c:v>
                </c:pt>
                <c:pt idx="823">
                  <c:v>43567</c:v>
                </c:pt>
                <c:pt idx="824">
                  <c:v>43570</c:v>
                </c:pt>
                <c:pt idx="825">
                  <c:v>43571</c:v>
                </c:pt>
                <c:pt idx="826">
                  <c:v>43572</c:v>
                </c:pt>
                <c:pt idx="827">
                  <c:v>43578</c:v>
                </c:pt>
                <c:pt idx="828">
                  <c:v>43579</c:v>
                </c:pt>
                <c:pt idx="829">
                  <c:v>43580</c:v>
                </c:pt>
                <c:pt idx="830">
                  <c:v>43581</c:v>
                </c:pt>
                <c:pt idx="831">
                  <c:v>43584</c:v>
                </c:pt>
                <c:pt idx="832">
                  <c:v>43585</c:v>
                </c:pt>
                <c:pt idx="833">
                  <c:v>43586</c:v>
                </c:pt>
                <c:pt idx="834">
                  <c:v>43587</c:v>
                </c:pt>
                <c:pt idx="835">
                  <c:v>43588</c:v>
                </c:pt>
                <c:pt idx="836">
                  <c:v>43591</c:v>
                </c:pt>
                <c:pt idx="837">
                  <c:v>43592</c:v>
                </c:pt>
                <c:pt idx="838">
                  <c:v>43593</c:v>
                </c:pt>
                <c:pt idx="839">
                  <c:v>43594</c:v>
                </c:pt>
                <c:pt idx="840">
                  <c:v>43595</c:v>
                </c:pt>
                <c:pt idx="841">
                  <c:v>43598</c:v>
                </c:pt>
                <c:pt idx="842">
                  <c:v>43599</c:v>
                </c:pt>
                <c:pt idx="843">
                  <c:v>43600</c:v>
                </c:pt>
                <c:pt idx="844">
                  <c:v>43601</c:v>
                </c:pt>
                <c:pt idx="845">
                  <c:v>43605</c:v>
                </c:pt>
                <c:pt idx="846">
                  <c:v>43606</c:v>
                </c:pt>
                <c:pt idx="847">
                  <c:v>43607</c:v>
                </c:pt>
                <c:pt idx="848">
                  <c:v>43608</c:v>
                </c:pt>
                <c:pt idx="849">
                  <c:v>43609</c:v>
                </c:pt>
                <c:pt idx="850">
                  <c:v>43612</c:v>
                </c:pt>
                <c:pt idx="851">
                  <c:v>43613</c:v>
                </c:pt>
                <c:pt idx="852">
                  <c:v>43614</c:v>
                </c:pt>
                <c:pt idx="853">
                  <c:v>43619</c:v>
                </c:pt>
                <c:pt idx="854">
                  <c:v>43620</c:v>
                </c:pt>
                <c:pt idx="855">
                  <c:v>43622</c:v>
                </c:pt>
                <c:pt idx="856">
                  <c:v>43623</c:v>
                </c:pt>
                <c:pt idx="857">
                  <c:v>43627</c:v>
                </c:pt>
                <c:pt idx="858">
                  <c:v>43628</c:v>
                </c:pt>
                <c:pt idx="859">
                  <c:v>43629</c:v>
                </c:pt>
                <c:pt idx="860">
                  <c:v>43630</c:v>
                </c:pt>
                <c:pt idx="861">
                  <c:v>43633</c:v>
                </c:pt>
                <c:pt idx="862">
                  <c:v>43634</c:v>
                </c:pt>
                <c:pt idx="863">
                  <c:v>43635</c:v>
                </c:pt>
                <c:pt idx="864">
                  <c:v>43636</c:v>
                </c:pt>
                <c:pt idx="865">
                  <c:v>43637</c:v>
                </c:pt>
                <c:pt idx="866">
                  <c:v>43640</c:v>
                </c:pt>
                <c:pt idx="867">
                  <c:v>43641</c:v>
                </c:pt>
                <c:pt idx="868">
                  <c:v>43642</c:v>
                </c:pt>
                <c:pt idx="869">
                  <c:v>43643</c:v>
                </c:pt>
                <c:pt idx="870">
                  <c:v>43644</c:v>
                </c:pt>
                <c:pt idx="871">
                  <c:v>43647</c:v>
                </c:pt>
                <c:pt idx="872">
                  <c:v>43648</c:v>
                </c:pt>
                <c:pt idx="873">
                  <c:v>43649</c:v>
                </c:pt>
                <c:pt idx="874">
                  <c:v>43650</c:v>
                </c:pt>
                <c:pt idx="875">
                  <c:v>43651</c:v>
                </c:pt>
                <c:pt idx="876">
                  <c:v>43654</c:v>
                </c:pt>
                <c:pt idx="877">
                  <c:v>43655</c:v>
                </c:pt>
                <c:pt idx="878">
                  <c:v>43656</c:v>
                </c:pt>
                <c:pt idx="879">
                  <c:v>43657</c:v>
                </c:pt>
                <c:pt idx="880">
                  <c:v>43658</c:v>
                </c:pt>
                <c:pt idx="881">
                  <c:v>43661</c:v>
                </c:pt>
                <c:pt idx="882">
                  <c:v>43662</c:v>
                </c:pt>
                <c:pt idx="883">
                  <c:v>43663</c:v>
                </c:pt>
                <c:pt idx="884">
                  <c:v>43664</c:v>
                </c:pt>
                <c:pt idx="885">
                  <c:v>43665</c:v>
                </c:pt>
                <c:pt idx="886">
                  <c:v>43668</c:v>
                </c:pt>
                <c:pt idx="887">
                  <c:v>43669</c:v>
                </c:pt>
                <c:pt idx="888">
                  <c:v>43670</c:v>
                </c:pt>
                <c:pt idx="889">
                  <c:v>43671</c:v>
                </c:pt>
                <c:pt idx="890">
                  <c:v>43672</c:v>
                </c:pt>
                <c:pt idx="891">
                  <c:v>43675</c:v>
                </c:pt>
                <c:pt idx="892">
                  <c:v>43676</c:v>
                </c:pt>
                <c:pt idx="893">
                  <c:v>43677</c:v>
                </c:pt>
                <c:pt idx="894">
                  <c:v>43678</c:v>
                </c:pt>
                <c:pt idx="895">
                  <c:v>43679</c:v>
                </c:pt>
                <c:pt idx="896">
                  <c:v>43682</c:v>
                </c:pt>
                <c:pt idx="897">
                  <c:v>43683</c:v>
                </c:pt>
                <c:pt idx="898">
                  <c:v>43684</c:v>
                </c:pt>
                <c:pt idx="899">
                  <c:v>43685</c:v>
                </c:pt>
                <c:pt idx="900">
                  <c:v>43686</c:v>
                </c:pt>
                <c:pt idx="901">
                  <c:v>43689</c:v>
                </c:pt>
                <c:pt idx="902">
                  <c:v>43690</c:v>
                </c:pt>
                <c:pt idx="903">
                  <c:v>43691</c:v>
                </c:pt>
                <c:pt idx="904">
                  <c:v>43692</c:v>
                </c:pt>
                <c:pt idx="905">
                  <c:v>43693</c:v>
                </c:pt>
                <c:pt idx="906">
                  <c:v>43696</c:v>
                </c:pt>
                <c:pt idx="907">
                  <c:v>43697</c:v>
                </c:pt>
                <c:pt idx="908">
                  <c:v>43698</c:v>
                </c:pt>
                <c:pt idx="909">
                  <c:v>43699</c:v>
                </c:pt>
                <c:pt idx="910">
                  <c:v>43700</c:v>
                </c:pt>
                <c:pt idx="911">
                  <c:v>43703</c:v>
                </c:pt>
                <c:pt idx="912">
                  <c:v>43704</c:v>
                </c:pt>
                <c:pt idx="913">
                  <c:v>43705</c:v>
                </c:pt>
                <c:pt idx="914">
                  <c:v>43706</c:v>
                </c:pt>
                <c:pt idx="915">
                  <c:v>43707</c:v>
                </c:pt>
                <c:pt idx="916">
                  <c:v>43710</c:v>
                </c:pt>
                <c:pt idx="917">
                  <c:v>43711</c:v>
                </c:pt>
                <c:pt idx="918">
                  <c:v>43712</c:v>
                </c:pt>
                <c:pt idx="919">
                  <c:v>43713</c:v>
                </c:pt>
                <c:pt idx="920">
                  <c:v>43714</c:v>
                </c:pt>
                <c:pt idx="921">
                  <c:v>43717</c:v>
                </c:pt>
                <c:pt idx="922">
                  <c:v>43718</c:v>
                </c:pt>
                <c:pt idx="923">
                  <c:v>43719</c:v>
                </c:pt>
                <c:pt idx="924">
                  <c:v>43720</c:v>
                </c:pt>
                <c:pt idx="925">
                  <c:v>43721</c:v>
                </c:pt>
                <c:pt idx="926">
                  <c:v>43724</c:v>
                </c:pt>
                <c:pt idx="927">
                  <c:v>43725</c:v>
                </c:pt>
                <c:pt idx="928">
                  <c:v>43726</c:v>
                </c:pt>
                <c:pt idx="929">
                  <c:v>43727</c:v>
                </c:pt>
                <c:pt idx="930">
                  <c:v>43728</c:v>
                </c:pt>
                <c:pt idx="931">
                  <c:v>43731</c:v>
                </c:pt>
                <c:pt idx="932">
                  <c:v>43732</c:v>
                </c:pt>
                <c:pt idx="933">
                  <c:v>43733</c:v>
                </c:pt>
                <c:pt idx="934">
                  <c:v>43734</c:v>
                </c:pt>
                <c:pt idx="935">
                  <c:v>43735</c:v>
                </c:pt>
                <c:pt idx="936">
                  <c:v>43738</c:v>
                </c:pt>
                <c:pt idx="937">
                  <c:v>43739</c:v>
                </c:pt>
                <c:pt idx="938">
                  <c:v>43740</c:v>
                </c:pt>
                <c:pt idx="939">
                  <c:v>43741</c:v>
                </c:pt>
                <c:pt idx="940">
                  <c:v>43742</c:v>
                </c:pt>
                <c:pt idx="941">
                  <c:v>43745</c:v>
                </c:pt>
                <c:pt idx="942">
                  <c:v>43746</c:v>
                </c:pt>
                <c:pt idx="943">
                  <c:v>43747</c:v>
                </c:pt>
                <c:pt idx="944">
                  <c:v>43748</c:v>
                </c:pt>
                <c:pt idx="945">
                  <c:v>43749</c:v>
                </c:pt>
                <c:pt idx="946">
                  <c:v>43752</c:v>
                </c:pt>
                <c:pt idx="947">
                  <c:v>43753</c:v>
                </c:pt>
                <c:pt idx="948">
                  <c:v>43754</c:v>
                </c:pt>
                <c:pt idx="949">
                  <c:v>43755</c:v>
                </c:pt>
                <c:pt idx="950">
                  <c:v>43756</c:v>
                </c:pt>
                <c:pt idx="951">
                  <c:v>43759</c:v>
                </c:pt>
                <c:pt idx="952">
                  <c:v>43760</c:v>
                </c:pt>
                <c:pt idx="953">
                  <c:v>43761</c:v>
                </c:pt>
                <c:pt idx="954">
                  <c:v>43762</c:v>
                </c:pt>
                <c:pt idx="955">
                  <c:v>43763</c:v>
                </c:pt>
                <c:pt idx="956">
                  <c:v>43766</c:v>
                </c:pt>
                <c:pt idx="957">
                  <c:v>43767</c:v>
                </c:pt>
                <c:pt idx="958">
                  <c:v>43768</c:v>
                </c:pt>
                <c:pt idx="959">
                  <c:v>43769</c:v>
                </c:pt>
                <c:pt idx="960">
                  <c:v>43770</c:v>
                </c:pt>
                <c:pt idx="961">
                  <c:v>43773</c:v>
                </c:pt>
                <c:pt idx="962">
                  <c:v>43774</c:v>
                </c:pt>
                <c:pt idx="963">
                  <c:v>43775</c:v>
                </c:pt>
                <c:pt idx="964">
                  <c:v>43776</c:v>
                </c:pt>
                <c:pt idx="965">
                  <c:v>43777</c:v>
                </c:pt>
                <c:pt idx="966">
                  <c:v>43780</c:v>
                </c:pt>
                <c:pt idx="967">
                  <c:v>43781</c:v>
                </c:pt>
                <c:pt idx="968">
                  <c:v>43782</c:v>
                </c:pt>
                <c:pt idx="969">
                  <c:v>43783</c:v>
                </c:pt>
                <c:pt idx="970">
                  <c:v>43784</c:v>
                </c:pt>
                <c:pt idx="971">
                  <c:v>43787</c:v>
                </c:pt>
                <c:pt idx="972">
                  <c:v>43788</c:v>
                </c:pt>
                <c:pt idx="973">
                  <c:v>43789</c:v>
                </c:pt>
                <c:pt idx="974">
                  <c:v>43790</c:v>
                </c:pt>
                <c:pt idx="975">
                  <c:v>43791</c:v>
                </c:pt>
                <c:pt idx="976">
                  <c:v>43794</c:v>
                </c:pt>
                <c:pt idx="977">
                  <c:v>43795</c:v>
                </c:pt>
                <c:pt idx="978">
                  <c:v>43796</c:v>
                </c:pt>
                <c:pt idx="979">
                  <c:v>43797</c:v>
                </c:pt>
                <c:pt idx="980">
                  <c:v>43798</c:v>
                </c:pt>
                <c:pt idx="981">
                  <c:v>43801</c:v>
                </c:pt>
                <c:pt idx="982">
                  <c:v>43802</c:v>
                </c:pt>
                <c:pt idx="983">
                  <c:v>43803</c:v>
                </c:pt>
                <c:pt idx="984">
                  <c:v>43804</c:v>
                </c:pt>
                <c:pt idx="985">
                  <c:v>43805</c:v>
                </c:pt>
                <c:pt idx="986">
                  <c:v>43808</c:v>
                </c:pt>
                <c:pt idx="987">
                  <c:v>43809</c:v>
                </c:pt>
                <c:pt idx="988">
                  <c:v>43810</c:v>
                </c:pt>
                <c:pt idx="989">
                  <c:v>43811</c:v>
                </c:pt>
                <c:pt idx="990">
                  <c:v>43812</c:v>
                </c:pt>
                <c:pt idx="991">
                  <c:v>43815</c:v>
                </c:pt>
                <c:pt idx="992">
                  <c:v>43816</c:v>
                </c:pt>
                <c:pt idx="993">
                  <c:v>43817</c:v>
                </c:pt>
                <c:pt idx="994">
                  <c:v>43818</c:v>
                </c:pt>
                <c:pt idx="995">
                  <c:v>43819</c:v>
                </c:pt>
                <c:pt idx="996">
                  <c:v>43822</c:v>
                </c:pt>
                <c:pt idx="997">
                  <c:v>43826</c:v>
                </c:pt>
                <c:pt idx="998">
                  <c:v>43829</c:v>
                </c:pt>
                <c:pt idx="999">
                  <c:v>43832</c:v>
                </c:pt>
                <c:pt idx="1000">
                  <c:v>43833</c:v>
                </c:pt>
                <c:pt idx="1001">
                  <c:v>43836</c:v>
                </c:pt>
                <c:pt idx="1002">
                  <c:v>43837</c:v>
                </c:pt>
                <c:pt idx="1003">
                  <c:v>43838</c:v>
                </c:pt>
                <c:pt idx="1004">
                  <c:v>43839</c:v>
                </c:pt>
                <c:pt idx="1005">
                  <c:v>43840</c:v>
                </c:pt>
                <c:pt idx="1006">
                  <c:v>43843</c:v>
                </c:pt>
                <c:pt idx="1007">
                  <c:v>43844</c:v>
                </c:pt>
                <c:pt idx="1008">
                  <c:v>43845</c:v>
                </c:pt>
                <c:pt idx="1009">
                  <c:v>43846</c:v>
                </c:pt>
                <c:pt idx="1010">
                  <c:v>43847</c:v>
                </c:pt>
                <c:pt idx="1011">
                  <c:v>43850</c:v>
                </c:pt>
                <c:pt idx="1012">
                  <c:v>43851</c:v>
                </c:pt>
                <c:pt idx="1013">
                  <c:v>43852</c:v>
                </c:pt>
                <c:pt idx="1014">
                  <c:v>43853</c:v>
                </c:pt>
                <c:pt idx="1015">
                  <c:v>43854</c:v>
                </c:pt>
                <c:pt idx="1016">
                  <c:v>43857</c:v>
                </c:pt>
                <c:pt idx="1017">
                  <c:v>43858</c:v>
                </c:pt>
                <c:pt idx="1018">
                  <c:v>43859</c:v>
                </c:pt>
                <c:pt idx="1019">
                  <c:v>43860</c:v>
                </c:pt>
                <c:pt idx="1020">
                  <c:v>43861</c:v>
                </c:pt>
                <c:pt idx="1021">
                  <c:v>43864</c:v>
                </c:pt>
                <c:pt idx="1022">
                  <c:v>43865</c:v>
                </c:pt>
                <c:pt idx="1023">
                  <c:v>43866</c:v>
                </c:pt>
                <c:pt idx="1024">
                  <c:v>43867</c:v>
                </c:pt>
                <c:pt idx="1025">
                  <c:v>43868</c:v>
                </c:pt>
                <c:pt idx="1026">
                  <c:v>43871</c:v>
                </c:pt>
                <c:pt idx="1027">
                  <c:v>43872</c:v>
                </c:pt>
                <c:pt idx="1028">
                  <c:v>43873</c:v>
                </c:pt>
                <c:pt idx="1029">
                  <c:v>43874</c:v>
                </c:pt>
                <c:pt idx="1030">
                  <c:v>43875</c:v>
                </c:pt>
                <c:pt idx="1031">
                  <c:v>43878</c:v>
                </c:pt>
                <c:pt idx="1032">
                  <c:v>43879</c:v>
                </c:pt>
                <c:pt idx="1033">
                  <c:v>43880</c:v>
                </c:pt>
                <c:pt idx="1034">
                  <c:v>43881</c:v>
                </c:pt>
                <c:pt idx="1035">
                  <c:v>43882</c:v>
                </c:pt>
                <c:pt idx="1036">
                  <c:v>43885</c:v>
                </c:pt>
                <c:pt idx="1037">
                  <c:v>43886</c:v>
                </c:pt>
                <c:pt idx="1038">
                  <c:v>43887</c:v>
                </c:pt>
                <c:pt idx="1039">
                  <c:v>43888</c:v>
                </c:pt>
                <c:pt idx="1040">
                  <c:v>43889</c:v>
                </c:pt>
                <c:pt idx="1041">
                  <c:v>43892</c:v>
                </c:pt>
                <c:pt idx="1042">
                  <c:v>43893</c:v>
                </c:pt>
                <c:pt idx="1043">
                  <c:v>43894</c:v>
                </c:pt>
                <c:pt idx="1044">
                  <c:v>43895</c:v>
                </c:pt>
                <c:pt idx="1045">
                  <c:v>43896</c:v>
                </c:pt>
                <c:pt idx="1046">
                  <c:v>43899</c:v>
                </c:pt>
                <c:pt idx="1047">
                  <c:v>43900</c:v>
                </c:pt>
                <c:pt idx="1048">
                  <c:v>43901</c:v>
                </c:pt>
                <c:pt idx="1049">
                  <c:v>43902</c:v>
                </c:pt>
                <c:pt idx="1050">
                  <c:v>43903</c:v>
                </c:pt>
                <c:pt idx="1051">
                  <c:v>43906</c:v>
                </c:pt>
                <c:pt idx="1052">
                  <c:v>43907</c:v>
                </c:pt>
                <c:pt idx="1053">
                  <c:v>43908</c:v>
                </c:pt>
                <c:pt idx="1054">
                  <c:v>43909</c:v>
                </c:pt>
                <c:pt idx="1055">
                  <c:v>43910</c:v>
                </c:pt>
                <c:pt idx="1056">
                  <c:v>43913</c:v>
                </c:pt>
                <c:pt idx="1057">
                  <c:v>43914</c:v>
                </c:pt>
                <c:pt idx="1058">
                  <c:v>43915</c:v>
                </c:pt>
                <c:pt idx="1059">
                  <c:v>43916</c:v>
                </c:pt>
                <c:pt idx="1060">
                  <c:v>43917</c:v>
                </c:pt>
                <c:pt idx="1061">
                  <c:v>43920</c:v>
                </c:pt>
                <c:pt idx="1062">
                  <c:v>43921</c:v>
                </c:pt>
                <c:pt idx="1063">
                  <c:v>43922</c:v>
                </c:pt>
                <c:pt idx="1064">
                  <c:v>43923</c:v>
                </c:pt>
                <c:pt idx="1065">
                  <c:v>43924</c:v>
                </c:pt>
                <c:pt idx="1066">
                  <c:v>43927</c:v>
                </c:pt>
                <c:pt idx="1067">
                  <c:v>43928</c:v>
                </c:pt>
                <c:pt idx="1068">
                  <c:v>43929</c:v>
                </c:pt>
                <c:pt idx="1069">
                  <c:v>43935</c:v>
                </c:pt>
                <c:pt idx="1070">
                  <c:v>43936</c:v>
                </c:pt>
                <c:pt idx="1071">
                  <c:v>43937</c:v>
                </c:pt>
                <c:pt idx="1072">
                  <c:v>43938</c:v>
                </c:pt>
                <c:pt idx="1073">
                  <c:v>43941</c:v>
                </c:pt>
                <c:pt idx="1074">
                  <c:v>43942</c:v>
                </c:pt>
                <c:pt idx="1075">
                  <c:v>43943</c:v>
                </c:pt>
                <c:pt idx="1076">
                  <c:v>43944</c:v>
                </c:pt>
                <c:pt idx="1077">
                  <c:v>43945</c:v>
                </c:pt>
                <c:pt idx="1078">
                  <c:v>43948</c:v>
                </c:pt>
                <c:pt idx="1079">
                  <c:v>43949</c:v>
                </c:pt>
                <c:pt idx="1080">
                  <c:v>43950</c:v>
                </c:pt>
                <c:pt idx="1081">
                  <c:v>43951</c:v>
                </c:pt>
                <c:pt idx="1082">
                  <c:v>43952</c:v>
                </c:pt>
                <c:pt idx="1083">
                  <c:v>43955</c:v>
                </c:pt>
                <c:pt idx="1084">
                  <c:v>43956</c:v>
                </c:pt>
                <c:pt idx="1085">
                  <c:v>43957</c:v>
                </c:pt>
                <c:pt idx="1086">
                  <c:v>43958</c:v>
                </c:pt>
                <c:pt idx="1087">
                  <c:v>43962</c:v>
                </c:pt>
                <c:pt idx="1088">
                  <c:v>43963</c:v>
                </c:pt>
                <c:pt idx="1089">
                  <c:v>43964</c:v>
                </c:pt>
                <c:pt idx="1090">
                  <c:v>43965</c:v>
                </c:pt>
                <c:pt idx="1091">
                  <c:v>43966</c:v>
                </c:pt>
                <c:pt idx="1092">
                  <c:v>43969</c:v>
                </c:pt>
                <c:pt idx="1093">
                  <c:v>43970</c:v>
                </c:pt>
                <c:pt idx="1094">
                  <c:v>43971</c:v>
                </c:pt>
                <c:pt idx="1095">
                  <c:v>43976</c:v>
                </c:pt>
                <c:pt idx="1096">
                  <c:v>43977</c:v>
                </c:pt>
                <c:pt idx="1097">
                  <c:v>43978</c:v>
                </c:pt>
                <c:pt idx="1098">
                  <c:v>43979</c:v>
                </c:pt>
                <c:pt idx="1099">
                  <c:v>43980</c:v>
                </c:pt>
                <c:pt idx="1100">
                  <c:v>43984</c:v>
                </c:pt>
                <c:pt idx="1101">
                  <c:v>43985</c:v>
                </c:pt>
                <c:pt idx="1102">
                  <c:v>43986</c:v>
                </c:pt>
                <c:pt idx="1103">
                  <c:v>43990</c:v>
                </c:pt>
                <c:pt idx="1104">
                  <c:v>43991</c:v>
                </c:pt>
                <c:pt idx="1105">
                  <c:v>43992</c:v>
                </c:pt>
                <c:pt idx="1106">
                  <c:v>43993</c:v>
                </c:pt>
                <c:pt idx="1107">
                  <c:v>43994</c:v>
                </c:pt>
                <c:pt idx="1108">
                  <c:v>43997</c:v>
                </c:pt>
                <c:pt idx="1109">
                  <c:v>43998</c:v>
                </c:pt>
                <c:pt idx="1110">
                  <c:v>43999</c:v>
                </c:pt>
                <c:pt idx="1111">
                  <c:v>44000</c:v>
                </c:pt>
                <c:pt idx="1112">
                  <c:v>44001</c:v>
                </c:pt>
                <c:pt idx="1113">
                  <c:v>44004</c:v>
                </c:pt>
                <c:pt idx="1114">
                  <c:v>44005</c:v>
                </c:pt>
                <c:pt idx="1115">
                  <c:v>44006</c:v>
                </c:pt>
                <c:pt idx="1116">
                  <c:v>44007</c:v>
                </c:pt>
                <c:pt idx="1117">
                  <c:v>44008</c:v>
                </c:pt>
                <c:pt idx="1118">
                  <c:v>44011</c:v>
                </c:pt>
                <c:pt idx="1119">
                  <c:v>44012</c:v>
                </c:pt>
                <c:pt idx="1120">
                  <c:v>44013</c:v>
                </c:pt>
                <c:pt idx="1121">
                  <c:v>44014</c:v>
                </c:pt>
                <c:pt idx="1122">
                  <c:v>44015</c:v>
                </c:pt>
                <c:pt idx="1123">
                  <c:v>44018</c:v>
                </c:pt>
                <c:pt idx="1124">
                  <c:v>44019</c:v>
                </c:pt>
                <c:pt idx="1125">
                  <c:v>44020</c:v>
                </c:pt>
                <c:pt idx="1126">
                  <c:v>44021</c:v>
                </c:pt>
                <c:pt idx="1127">
                  <c:v>44022</c:v>
                </c:pt>
                <c:pt idx="1128">
                  <c:v>44025</c:v>
                </c:pt>
                <c:pt idx="1129">
                  <c:v>44026</c:v>
                </c:pt>
                <c:pt idx="1130">
                  <c:v>44027</c:v>
                </c:pt>
                <c:pt idx="1131">
                  <c:v>44028</c:v>
                </c:pt>
                <c:pt idx="1132">
                  <c:v>44029</c:v>
                </c:pt>
                <c:pt idx="1133">
                  <c:v>44032</c:v>
                </c:pt>
                <c:pt idx="1134">
                  <c:v>44033</c:v>
                </c:pt>
                <c:pt idx="1135">
                  <c:v>44034</c:v>
                </c:pt>
                <c:pt idx="1136">
                  <c:v>44035</c:v>
                </c:pt>
                <c:pt idx="1137">
                  <c:v>44036</c:v>
                </c:pt>
                <c:pt idx="1138">
                  <c:v>44039</c:v>
                </c:pt>
                <c:pt idx="1139">
                  <c:v>44040</c:v>
                </c:pt>
                <c:pt idx="1140">
                  <c:v>44041</c:v>
                </c:pt>
                <c:pt idx="1141">
                  <c:v>44042</c:v>
                </c:pt>
                <c:pt idx="1142">
                  <c:v>44043</c:v>
                </c:pt>
                <c:pt idx="1143">
                  <c:v>44046</c:v>
                </c:pt>
                <c:pt idx="1144">
                  <c:v>44047</c:v>
                </c:pt>
                <c:pt idx="1145">
                  <c:v>44048</c:v>
                </c:pt>
                <c:pt idx="1146">
                  <c:v>44049</c:v>
                </c:pt>
                <c:pt idx="1147">
                  <c:v>44050</c:v>
                </c:pt>
                <c:pt idx="1148">
                  <c:v>44053</c:v>
                </c:pt>
                <c:pt idx="1149">
                  <c:v>44054</c:v>
                </c:pt>
                <c:pt idx="1150">
                  <c:v>44055</c:v>
                </c:pt>
                <c:pt idx="1151">
                  <c:v>44056</c:v>
                </c:pt>
                <c:pt idx="1152">
                  <c:v>44057</c:v>
                </c:pt>
                <c:pt idx="1153">
                  <c:v>44060</c:v>
                </c:pt>
                <c:pt idx="1154">
                  <c:v>44061</c:v>
                </c:pt>
                <c:pt idx="1155">
                  <c:v>44062</c:v>
                </c:pt>
                <c:pt idx="1156">
                  <c:v>44063</c:v>
                </c:pt>
                <c:pt idx="1157">
                  <c:v>44064</c:v>
                </c:pt>
                <c:pt idx="1158">
                  <c:v>44067</c:v>
                </c:pt>
                <c:pt idx="1159">
                  <c:v>44068</c:v>
                </c:pt>
                <c:pt idx="1160">
                  <c:v>44069</c:v>
                </c:pt>
                <c:pt idx="1161">
                  <c:v>44070</c:v>
                </c:pt>
                <c:pt idx="1162">
                  <c:v>44071</c:v>
                </c:pt>
                <c:pt idx="1163">
                  <c:v>44074</c:v>
                </c:pt>
                <c:pt idx="1164">
                  <c:v>44075</c:v>
                </c:pt>
                <c:pt idx="1165">
                  <c:v>44076</c:v>
                </c:pt>
                <c:pt idx="1166">
                  <c:v>44077</c:v>
                </c:pt>
                <c:pt idx="1167">
                  <c:v>44078</c:v>
                </c:pt>
                <c:pt idx="1168">
                  <c:v>44081</c:v>
                </c:pt>
                <c:pt idx="1169">
                  <c:v>44082</c:v>
                </c:pt>
                <c:pt idx="1170">
                  <c:v>44083</c:v>
                </c:pt>
                <c:pt idx="1171">
                  <c:v>44084</c:v>
                </c:pt>
                <c:pt idx="1172">
                  <c:v>44085</c:v>
                </c:pt>
                <c:pt idx="1173">
                  <c:v>44088</c:v>
                </c:pt>
                <c:pt idx="1174">
                  <c:v>44089</c:v>
                </c:pt>
                <c:pt idx="1175">
                  <c:v>44090</c:v>
                </c:pt>
                <c:pt idx="1176">
                  <c:v>44091</c:v>
                </c:pt>
                <c:pt idx="1177">
                  <c:v>44092</c:v>
                </c:pt>
                <c:pt idx="1178">
                  <c:v>44095</c:v>
                </c:pt>
                <c:pt idx="1179">
                  <c:v>44096</c:v>
                </c:pt>
                <c:pt idx="1180">
                  <c:v>44097</c:v>
                </c:pt>
                <c:pt idx="1181">
                  <c:v>44098</c:v>
                </c:pt>
                <c:pt idx="1182">
                  <c:v>44099</c:v>
                </c:pt>
                <c:pt idx="1183">
                  <c:v>44102</c:v>
                </c:pt>
                <c:pt idx="1184">
                  <c:v>44103</c:v>
                </c:pt>
                <c:pt idx="1185">
                  <c:v>44104</c:v>
                </c:pt>
                <c:pt idx="1186">
                  <c:v>44105</c:v>
                </c:pt>
                <c:pt idx="1187">
                  <c:v>44106</c:v>
                </c:pt>
                <c:pt idx="1188">
                  <c:v>44109</c:v>
                </c:pt>
                <c:pt idx="1189">
                  <c:v>44110</c:v>
                </c:pt>
                <c:pt idx="1190">
                  <c:v>44111</c:v>
                </c:pt>
                <c:pt idx="1191">
                  <c:v>44112</c:v>
                </c:pt>
                <c:pt idx="1192">
                  <c:v>44113</c:v>
                </c:pt>
                <c:pt idx="1193">
                  <c:v>44116</c:v>
                </c:pt>
                <c:pt idx="1194">
                  <c:v>44117</c:v>
                </c:pt>
                <c:pt idx="1195">
                  <c:v>44118</c:v>
                </c:pt>
                <c:pt idx="1196">
                  <c:v>44119</c:v>
                </c:pt>
                <c:pt idx="1197">
                  <c:v>44120</c:v>
                </c:pt>
                <c:pt idx="1198">
                  <c:v>44123</c:v>
                </c:pt>
                <c:pt idx="1199">
                  <c:v>44124</c:v>
                </c:pt>
                <c:pt idx="1200">
                  <c:v>44125</c:v>
                </c:pt>
                <c:pt idx="1201">
                  <c:v>44126</c:v>
                </c:pt>
                <c:pt idx="1202">
                  <c:v>44127</c:v>
                </c:pt>
                <c:pt idx="1203">
                  <c:v>44130</c:v>
                </c:pt>
                <c:pt idx="1204">
                  <c:v>44131</c:v>
                </c:pt>
                <c:pt idx="1205">
                  <c:v>44132</c:v>
                </c:pt>
                <c:pt idx="1206">
                  <c:v>44133</c:v>
                </c:pt>
                <c:pt idx="1207">
                  <c:v>44134</c:v>
                </c:pt>
                <c:pt idx="1208">
                  <c:v>44137</c:v>
                </c:pt>
                <c:pt idx="1209">
                  <c:v>44138</c:v>
                </c:pt>
                <c:pt idx="1210">
                  <c:v>44139</c:v>
                </c:pt>
                <c:pt idx="1211">
                  <c:v>44140</c:v>
                </c:pt>
                <c:pt idx="1212">
                  <c:v>44141</c:v>
                </c:pt>
                <c:pt idx="1213">
                  <c:v>44144</c:v>
                </c:pt>
                <c:pt idx="1214">
                  <c:v>44145</c:v>
                </c:pt>
                <c:pt idx="1215">
                  <c:v>44146</c:v>
                </c:pt>
                <c:pt idx="1216">
                  <c:v>44147</c:v>
                </c:pt>
                <c:pt idx="1217">
                  <c:v>44148</c:v>
                </c:pt>
                <c:pt idx="1218">
                  <c:v>44151</c:v>
                </c:pt>
                <c:pt idx="1219">
                  <c:v>44152</c:v>
                </c:pt>
                <c:pt idx="1220">
                  <c:v>44153</c:v>
                </c:pt>
                <c:pt idx="1221">
                  <c:v>44154</c:v>
                </c:pt>
                <c:pt idx="1222">
                  <c:v>44155</c:v>
                </c:pt>
                <c:pt idx="1223">
                  <c:v>44158</c:v>
                </c:pt>
                <c:pt idx="1224">
                  <c:v>44159</c:v>
                </c:pt>
                <c:pt idx="1225">
                  <c:v>44160</c:v>
                </c:pt>
                <c:pt idx="1226">
                  <c:v>44161</c:v>
                </c:pt>
                <c:pt idx="1227">
                  <c:v>44162</c:v>
                </c:pt>
                <c:pt idx="1228">
                  <c:v>44165</c:v>
                </c:pt>
                <c:pt idx="1229">
                  <c:v>44166</c:v>
                </c:pt>
                <c:pt idx="1230">
                  <c:v>44167</c:v>
                </c:pt>
                <c:pt idx="1231">
                  <c:v>44168</c:v>
                </c:pt>
                <c:pt idx="1232">
                  <c:v>44169</c:v>
                </c:pt>
                <c:pt idx="1233">
                  <c:v>44172</c:v>
                </c:pt>
                <c:pt idx="1234">
                  <c:v>44173</c:v>
                </c:pt>
                <c:pt idx="1235">
                  <c:v>44174</c:v>
                </c:pt>
                <c:pt idx="1236">
                  <c:v>44175</c:v>
                </c:pt>
                <c:pt idx="1237">
                  <c:v>44176</c:v>
                </c:pt>
                <c:pt idx="1238">
                  <c:v>44179</c:v>
                </c:pt>
                <c:pt idx="1239">
                  <c:v>44180</c:v>
                </c:pt>
                <c:pt idx="1240">
                  <c:v>44181</c:v>
                </c:pt>
                <c:pt idx="1241">
                  <c:v>44182</c:v>
                </c:pt>
                <c:pt idx="1242">
                  <c:v>44183</c:v>
                </c:pt>
                <c:pt idx="1243">
                  <c:v>44186</c:v>
                </c:pt>
                <c:pt idx="1244">
                  <c:v>44187</c:v>
                </c:pt>
                <c:pt idx="1245">
                  <c:v>44188</c:v>
                </c:pt>
                <c:pt idx="1246">
                  <c:v>44193</c:v>
                </c:pt>
                <c:pt idx="1247">
                  <c:v>44194</c:v>
                </c:pt>
                <c:pt idx="1248">
                  <c:v>44195</c:v>
                </c:pt>
                <c:pt idx="1249">
                  <c:v>44200</c:v>
                </c:pt>
                <c:pt idx="1250">
                  <c:v>44201</c:v>
                </c:pt>
                <c:pt idx="1251">
                  <c:v>44202</c:v>
                </c:pt>
                <c:pt idx="1252">
                  <c:v>44203</c:v>
                </c:pt>
                <c:pt idx="1253">
                  <c:v>44204</c:v>
                </c:pt>
                <c:pt idx="1254">
                  <c:v>44207</c:v>
                </c:pt>
                <c:pt idx="1255">
                  <c:v>44208</c:v>
                </c:pt>
                <c:pt idx="1256">
                  <c:v>44209</c:v>
                </c:pt>
                <c:pt idx="1257">
                  <c:v>44210</c:v>
                </c:pt>
                <c:pt idx="1258">
                  <c:v>44211</c:v>
                </c:pt>
                <c:pt idx="1259">
                  <c:v>44214</c:v>
                </c:pt>
                <c:pt idx="1260">
                  <c:v>44215</c:v>
                </c:pt>
                <c:pt idx="1261">
                  <c:v>44216</c:v>
                </c:pt>
                <c:pt idx="1262">
                  <c:v>44217</c:v>
                </c:pt>
                <c:pt idx="1263">
                  <c:v>44218</c:v>
                </c:pt>
                <c:pt idx="1264">
                  <c:v>44221</c:v>
                </c:pt>
                <c:pt idx="1265">
                  <c:v>44222</c:v>
                </c:pt>
                <c:pt idx="1266">
                  <c:v>44223</c:v>
                </c:pt>
                <c:pt idx="1267">
                  <c:v>44224</c:v>
                </c:pt>
                <c:pt idx="1268">
                  <c:v>44225</c:v>
                </c:pt>
                <c:pt idx="1269">
                  <c:v>44228</c:v>
                </c:pt>
                <c:pt idx="1270">
                  <c:v>44229</c:v>
                </c:pt>
                <c:pt idx="1271">
                  <c:v>44230</c:v>
                </c:pt>
                <c:pt idx="1272">
                  <c:v>44231</c:v>
                </c:pt>
                <c:pt idx="1273">
                  <c:v>44232</c:v>
                </c:pt>
                <c:pt idx="1274">
                  <c:v>44235</c:v>
                </c:pt>
                <c:pt idx="1275">
                  <c:v>44236</c:v>
                </c:pt>
                <c:pt idx="1276">
                  <c:v>44237</c:v>
                </c:pt>
                <c:pt idx="1277">
                  <c:v>44238</c:v>
                </c:pt>
                <c:pt idx="1278">
                  <c:v>44239</c:v>
                </c:pt>
                <c:pt idx="1279">
                  <c:v>44242</c:v>
                </c:pt>
                <c:pt idx="1280">
                  <c:v>44243</c:v>
                </c:pt>
                <c:pt idx="1281">
                  <c:v>44244</c:v>
                </c:pt>
                <c:pt idx="1282">
                  <c:v>44245</c:v>
                </c:pt>
                <c:pt idx="1283">
                  <c:v>44246</c:v>
                </c:pt>
                <c:pt idx="1284">
                  <c:v>44249</c:v>
                </c:pt>
                <c:pt idx="1285">
                  <c:v>44250</c:v>
                </c:pt>
                <c:pt idx="1286">
                  <c:v>44251</c:v>
                </c:pt>
                <c:pt idx="1287">
                  <c:v>44252</c:v>
                </c:pt>
                <c:pt idx="1288">
                  <c:v>44253</c:v>
                </c:pt>
                <c:pt idx="1289">
                  <c:v>44256</c:v>
                </c:pt>
                <c:pt idx="1290">
                  <c:v>44257</c:v>
                </c:pt>
                <c:pt idx="1291">
                  <c:v>44258</c:v>
                </c:pt>
                <c:pt idx="1292">
                  <c:v>44259</c:v>
                </c:pt>
                <c:pt idx="1293">
                  <c:v>44260</c:v>
                </c:pt>
                <c:pt idx="1294">
                  <c:v>44263</c:v>
                </c:pt>
                <c:pt idx="1295">
                  <c:v>44264</c:v>
                </c:pt>
                <c:pt idx="1296">
                  <c:v>44265</c:v>
                </c:pt>
                <c:pt idx="1297">
                  <c:v>44266</c:v>
                </c:pt>
                <c:pt idx="1298">
                  <c:v>44267</c:v>
                </c:pt>
                <c:pt idx="1299">
                  <c:v>44270</c:v>
                </c:pt>
                <c:pt idx="1300">
                  <c:v>44271</c:v>
                </c:pt>
                <c:pt idx="1301">
                  <c:v>44272</c:v>
                </c:pt>
                <c:pt idx="1302">
                  <c:v>44273</c:v>
                </c:pt>
                <c:pt idx="1303">
                  <c:v>44274</c:v>
                </c:pt>
                <c:pt idx="1304">
                  <c:v>44277</c:v>
                </c:pt>
                <c:pt idx="1305">
                  <c:v>44278</c:v>
                </c:pt>
                <c:pt idx="1306">
                  <c:v>44279</c:v>
                </c:pt>
              </c:numCache>
            </c:numRef>
          </c:cat>
          <c:val>
            <c:numRef>
              <c:f>'CARL-B.CO'!$B$3:$B$1309</c:f>
              <c:numCache>
                <c:formatCode>_(* #,##0.00_);_(* \(#,##0.00\);_(* "-"_);_(@_)</c:formatCode>
                <c:ptCount val="1307"/>
                <c:pt idx="0">
                  <c:v>4.3000000000000002E-5</c:v>
                </c:pt>
                <c:pt idx="1">
                  <c:v>0.22839599999999999</c:v>
                </c:pt>
                <c:pt idx="2">
                  <c:v>0.41231699999999999</c:v>
                </c:pt>
                <c:pt idx="3">
                  <c:v>0.45964700000000003</c:v>
                </c:pt>
                <c:pt idx="4">
                  <c:v>7.1000000000000005E-5</c:v>
                </c:pt>
                <c:pt idx="5">
                  <c:v>0.35981400000000002</c:v>
                </c:pt>
                <c:pt idx="6">
                  <c:v>0.45666299999999999</c:v>
                </c:pt>
                <c:pt idx="7">
                  <c:v>0.52944800000000003</c:v>
                </c:pt>
                <c:pt idx="8">
                  <c:v>0.40799299999999999</c:v>
                </c:pt>
                <c:pt idx="9">
                  <c:v>0.530308</c:v>
                </c:pt>
                <c:pt idx="10">
                  <c:v>0.28988900000000001</c:v>
                </c:pt>
                <c:pt idx="11">
                  <c:v>0.30335400000000001</c:v>
                </c:pt>
                <c:pt idx="12">
                  <c:v>0.34455000000000002</c:v>
                </c:pt>
                <c:pt idx="13">
                  <c:v>0.57423000000000002</c:v>
                </c:pt>
                <c:pt idx="14">
                  <c:v>0.49796800000000002</c:v>
                </c:pt>
                <c:pt idx="15">
                  <c:v>0.38181900000000002</c:v>
                </c:pt>
                <c:pt idx="16">
                  <c:v>0.44886100000000001</c:v>
                </c:pt>
                <c:pt idx="17">
                  <c:v>0.32891700000000001</c:v>
                </c:pt>
                <c:pt idx="18">
                  <c:v>0.36392400000000003</c:v>
                </c:pt>
                <c:pt idx="19">
                  <c:v>0.466144</c:v>
                </c:pt>
                <c:pt idx="20">
                  <c:v>0.34943000000000002</c:v>
                </c:pt>
                <c:pt idx="21">
                  <c:v>0.38890000000000002</c:v>
                </c:pt>
                <c:pt idx="22">
                  <c:v>0.42736099999999999</c:v>
                </c:pt>
                <c:pt idx="23">
                  <c:v>0.27088200000000001</c:v>
                </c:pt>
                <c:pt idx="24">
                  <c:v>0.43425900000000001</c:v>
                </c:pt>
                <c:pt idx="25">
                  <c:v>0.44385799999999997</c:v>
                </c:pt>
                <c:pt idx="26">
                  <c:v>0.49237999999999998</c:v>
                </c:pt>
                <c:pt idx="27">
                  <c:v>0.73100100000000001</c:v>
                </c:pt>
                <c:pt idx="28">
                  <c:v>0.81209399999999998</c:v>
                </c:pt>
                <c:pt idx="29">
                  <c:v>0.76027599999999995</c:v>
                </c:pt>
                <c:pt idx="30">
                  <c:v>0.50676299999999996</c:v>
                </c:pt>
                <c:pt idx="31">
                  <c:v>0.303122</c:v>
                </c:pt>
                <c:pt idx="32">
                  <c:v>0.49325200000000002</c:v>
                </c:pt>
                <c:pt idx="33">
                  <c:v>0.34719100000000003</c:v>
                </c:pt>
                <c:pt idx="34">
                  <c:v>0.25969999999999999</c:v>
                </c:pt>
                <c:pt idx="35">
                  <c:v>0.40171899999999999</c:v>
                </c:pt>
                <c:pt idx="36">
                  <c:v>0.33330300000000002</c:v>
                </c:pt>
                <c:pt idx="37">
                  <c:v>0.51614400000000005</c:v>
                </c:pt>
                <c:pt idx="38">
                  <c:v>0.24648</c:v>
                </c:pt>
                <c:pt idx="39">
                  <c:v>0.284188</c:v>
                </c:pt>
                <c:pt idx="40">
                  <c:v>0.27729799999999999</c:v>
                </c:pt>
                <c:pt idx="41">
                  <c:v>0.33479599999999998</c:v>
                </c:pt>
                <c:pt idx="42">
                  <c:v>0.312697</c:v>
                </c:pt>
                <c:pt idx="43">
                  <c:v>0.458403</c:v>
                </c:pt>
                <c:pt idx="44">
                  <c:v>0.21125099999999999</c:v>
                </c:pt>
                <c:pt idx="45">
                  <c:v>0.203738</c:v>
                </c:pt>
                <c:pt idx="46">
                  <c:v>0.19058800000000001</c:v>
                </c:pt>
                <c:pt idx="47">
                  <c:v>0.297402</c:v>
                </c:pt>
                <c:pt idx="48">
                  <c:v>0.38507200000000003</c:v>
                </c:pt>
                <c:pt idx="49">
                  <c:v>0.201406</c:v>
                </c:pt>
                <c:pt idx="50">
                  <c:v>0.26584400000000002</c:v>
                </c:pt>
                <c:pt idx="51">
                  <c:v>0.17249600000000001</c:v>
                </c:pt>
                <c:pt idx="52">
                  <c:v>0.64805100000000004</c:v>
                </c:pt>
                <c:pt idx="53">
                  <c:v>0.30984200000000001</c:v>
                </c:pt>
                <c:pt idx="54">
                  <c:v>0.29500500000000002</c:v>
                </c:pt>
                <c:pt idx="55">
                  <c:v>0.205931</c:v>
                </c:pt>
                <c:pt idx="56">
                  <c:v>0.16409099999999999</c:v>
                </c:pt>
                <c:pt idx="57">
                  <c:v>0.345638</c:v>
                </c:pt>
                <c:pt idx="58">
                  <c:v>0.199711</c:v>
                </c:pt>
                <c:pt idx="59">
                  <c:v>0.23438200000000001</c:v>
                </c:pt>
                <c:pt idx="60">
                  <c:v>0.279754</c:v>
                </c:pt>
                <c:pt idx="61">
                  <c:v>0.217499</c:v>
                </c:pt>
                <c:pt idx="62">
                  <c:v>0.30790099999999998</c:v>
                </c:pt>
                <c:pt idx="63">
                  <c:v>0.222854</c:v>
                </c:pt>
                <c:pt idx="64">
                  <c:v>0.273449</c:v>
                </c:pt>
                <c:pt idx="65">
                  <c:v>0.238479</c:v>
                </c:pt>
                <c:pt idx="66">
                  <c:v>0.29764800000000002</c:v>
                </c:pt>
                <c:pt idx="67">
                  <c:v>0.30169899999999999</c:v>
                </c:pt>
                <c:pt idx="68">
                  <c:v>0.21443799999999999</c:v>
                </c:pt>
                <c:pt idx="69">
                  <c:v>0.29767199999999999</c:v>
                </c:pt>
                <c:pt idx="70">
                  <c:v>0.28104299999999999</c:v>
                </c:pt>
                <c:pt idx="71">
                  <c:v>0.28087899999999999</c:v>
                </c:pt>
                <c:pt idx="72">
                  <c:v>0.16230700000000001</c:v>
                </c:pt>
                <c:pt idx="73">
                  <c:v>0.28487000000000001</c:v>
                </c:pt>
                <c:pt idx="74">
                  <c:v>0.23129</c:v>
                </c:pt>
                <c:pt idx="75">
                  <c:v>0.25775700000000001</c:v>
                </c:pt>
                <c:pt idx="76">
                  <c:v>0.356379</c:v>
                </c:pt>
                <c:pt idx="77">
                  <c:v>0.23216899999999999</c:v>
                </c:pt>
                <c:pt idx="78">
                  <c:v>0.16749</c:v>
                </c:pt>
                <c:pt idx="79">
                  <c:v>0.17719699999999999</c:v>
                </c:pt>
                <c:pt idx="80">
                  <c:v>0.225443</c:v>
                </c:pt>
                <c:pt idx="81">
                  <c:v>0.13881199999999999</c:v>
                </c:pt>
                <c:pt idx="82">
                  <c:v>0.26161699999999999</c:v>
                </c:pt>
                <c:pt idx="83">
                  <c:v>0.32139699999999999</c:v>
                </c:pt>
                <c:pt idx="84">
                  <c:v>0.42311700000000002</c:v>
                </c:pt>
                <c:pt idx="85">
                  <c:v>0.43202099999999999</c:v>
                </c:pt>
                <c:pt idx="86">
                  <c:v>0.68428699999999998</c:v>
                </c:pt>
                <c:pt idx="87">
                  <c:v>0.47518899999999997</c:v>
                </c:pt>
                <c:pt idx="88">
                  <c:v>0.27114700000000003</c:v>
                </c:pt>
                <c:pt idx="89">
                  <c:v>0.22111900000000001</c:v>
                </c:pt>
                <c:pt idx="90">
                  <c:v>0.19228500000000001</c:v>
                </c:pt>
                <c:pt idx="91">
                  <c:v>0.239924</c:v>
                </c:pt>
                <c:pt idx="92">
                  <c:v>0.23758199999999999</c:v>
                </c:pt>
                <c:pt idx="93">
                  <c:v>0.206625</c:v>
                </c:pt>
                <c:pt idx="94">
                  <c:v>0.28860999999999998</c:v>
                </c:pt>
                <c:pt idx="95">
                  <c:v>0.258189</c:v>
                </c:pt>
                <c:pt idx="96">
                  <c:v>0.185141</c:v>
                </c:pt>
                <c:pt idx="97">
                  <c:v>0.18892500000000001</c:v>
                </c:pt>
                <c:pt idx="98">
                  <c:v>0.115299</c:v>
                </c:pt>
                <c:pt idx="99">
                  <c:v>0.367172</c:v>
                </c:pt>
                <c:pt idx="100">
                  <c:v>0.18448400000000001</c:v>
                </c:pt>
                <c:pt idx="101">
                  <c:v>0.220717</c:v>
                </c:pt>
                <c:pt idx="102">
                  <c:v>0.17515500000000001</c:v>
                </c:pt>
                <c:pt idx="103">
                  <c:v>0.134245</c:v>
                </c:pt>
                <c:pt idx="104">
                  <c:v>0.166742</c:v>
                </c:pt>
                <c:pt idx="105">
                  <c:v>0.14615700000000001</c:v>
                </c:pt>
                <c:pt idx="106">
                  <c:v>0.16809099999999999</c:v>
                </c:pt>
                <c:pt idx="107">
                  <c:v>0.240592</c:v>
                </c:pt>
                <c:pt idx="108">
                  <c:v>0.21932099999999999</c:v>
                </c:pt>
                <c:pt idx="109">
                  <c:v>0.24184600000000001</c:v>
                </c:pt>
                <c:pt idx="110">
                  <c:v>0.20829900000000001</c:v>
                </c:pt>
                <c:pt idx="111">
                  <c:v>0.254326</c:v>
                </c:pt>
                <c:pt idx="112">
                  <c:v>0.27268300000000001</c:v>
                </c:pt>
                <c:pt idx="113">
                  <c:v>0.31753599999999998</c:v>
                </c:pt>
                <c:pt idx="114">
                  <c:v>0.24079300000000001</c:v>
                </c:pt>
                <c:pt idx="115">
                  <c:v>0.225407</c:v>
                </c:pt>
                <c:pt idx="116">
                  <c:v>0.23771500000000001</c:v>
                </c:pt>
                <c:pt idx="117">
                  <c:v>0.42918600000000001</c:v>
                </c:pt>
                <c:pt idx="118">
                  <c:v>0.30019600000000002</c:v>
                </c:pt>
                <c:pt idx="119">
                  <c:v>0.20940300000000001</c:v>
                </c:pt>
                <c:pt idx="120">
                  <c:v>0.28773399999999999</c:v>
                </c:pt>
                <c:pt idx="121">
                  <c:v>0.51669699999999996</c:v>
                </c:pt>
                <c:pt idx="122">
                  <c:v>0.443386</c:v>
                </c:pt>
                <c:pt idx="123">
                  <c:v>0.16774800000000001</c:v>
                </c:pt>
                <c:pt idx="124">
                  <c:v>0.24305399999999999</c:v>
                </c:pt>
                <c:pt idx="125">
                  <c:v>0.25781399999999999</c:v>
                </c:pt>
                <c:pt idx="126">
                  <c:v>0.29378399999999999</c:v>
                </c:pt>
                <c:pt idx="127">
                  <c:v>0.22681699999999999</c:v>
                </c:pt>
                <c:pt idx="128">
                  <c:v>0.24160400000000001</c:v>
                </c:pt>
                <c:pt idx="129">
                  <c:v>0.26514199999999999</c:v>
                </c:pt>
                <c:pt idx="130">
                  <c:v>0.183644</c:v>
                </c:pt>
                <c:pt idx="131">
                  <c:v>0.219974</c:v>
                </c:pt>
                <c:pt idx="132">
                  <c:v>0.17816799999999999</c:v>
                </c:pt>
                <c:pt idx="133">
                  <c:v>0.14310500000000001</c:v>
                </c:pt>
                <c:pt idx="134">
                  <c:v>0.150533</c:v>
                </c:pt>
                <c:pt idx="135">
                  <c:v>0.26285599999999998</c:v>
                </c:pt>
                <c:pt idx="136">
                  <c:v>0.22895799999999999</c:v>
                </c:pt>
                <c:pt idx="137">
                  <c:v>0.15137400000000001</c:v>
                </c:pt>
                <c:pt idx="138">
                  <c:v>0.20485900000000001</c:v>
                </c:pt>
                <c:pt idx="139">
                  <c:v>0.17763999999999999</c:v>
                </c:pt>
                <c:pt idx="140">
                  <c:v>0.113635</c:v>
                </c:pt>
                <c:pt idx="141">
                  <c:v>0.19442200000000001</c:v>
                </c:pt>
                <c:pt idx="142">
                  <c:v>0.292962</c:v>
                </c:pt>
                <c:pt idx="143">
                  <c:v>0.15108199999999999</c:v>
                </c:pt>
                <c:pt idx="144">
                  <c:v>0.15526999999999999</c:v>
                </c:pt>
                <c:pt idx="145">
                  <c:v>0.16039600000000001</c:v>
                </c:pt>
                <c:pt idx="146">
                  <c:v>0.18987299999999999</c:v>
                </c:pt>
                <c:pt idx="147">
                  <c:v>0.204954</c:v>
                </c:pt>
                <c:pt idx="148">
                  <c:v>0.22291800000000001</c:v>
                </c:pt>
                <c:pt idx="149">
                  <c:v>0.12648799999999999</c:v>
                </c:pt>
                <c:pt idx="150">
                  <c:v>0.19616600000000001</c:v>
                </c:pt>
                <c:pt idx="151">
                  <c:v>0.17755799999999999</c:v>
                </c:pt>
                <c:pt idx="152">
                  <c:v>0.26717800000000003</c:v>
                </c:pt>
                <c:pt idx="153">
                  <c:v>0.17844599999999999</c:v>
                </c:pt>
                <c:pt idx="154">
                  <c:v>0.34404499999999999</c:v>
                </c:pt>
                <c:pt idx="155">
                  <c:v>1.0004440000000001</c:v>
                </c:pt>
                <c:pt idx="156">
                  <c:v>0.60510600000000003</c:v>
                </c:pt>
                <c:pt idx="157">
                  <c:v>0.35698299999999999</c:v>
                </c:pt>
                <c:pt idx="158">
                  <c:v>0.29492000000000002</c:v>
                </c:pt>
                <c:pt idx="159">
                  <c:v>0.24626899999999999</c:v>
                </c:pt>
                <c:pt idx="160">
                  <c:v>0.30474099999999998</c:v>
                </c:pt>
                <c:pt idx="161">
                  <c:v>0.14474699999999999</c:v>
                </c:pt>
                <c:pt idx="162">
                  <c:v>0.23555100000000001</c:v>
                </c:pt>
                <c:pt idx="163">
                  <c:v>0.102797</c:v>
                </c:pt>
                <c:pt idx="164">
                  <c:v>0.188025</c:v>
                </c:pt>
                <c:pt idx="165">
                  <c:v>0.31634499999999999</c:v>
                </c:pt>
                <c:pt idx="166">
                  <c:v>0.19847699999999999</c:v>
                </c:pt>
                <c:pt idx="167">
                  <c:v>0.20958299999999999</c:v>
                </c:pt>
                <c:pt idx="168">
                  <c:v>0.199741</c:v>
                </c:pt>
                <c:pt idx="169">
                  <c:v>0.22165099999999999</c:v>
                </c:pt>
                <c:pt idx="170">
                  <c:v>0.20209299999999999</c:v>
                </c:pt>
                <c:pt idx="171">
                  <c:v>0.224913</c:v>
                </c:pt>
                <c:pt idx="172">
                  <c:v>0.17489199999999999</c:v>
                </c:pt>
                <c:pt idx="173">
                  <c:v>0.207371</c:v>
                </c:pt>
                <c:pt idx="174">
                  <c:v>0.15975600000000001</c:v>
                </c:pt>
                <c:pt idx="175">
                  <c:v>0.153637</c:v>
                </c:pt>
                <c:pt idx="176">
                  <c:v>0.16708700000000001</c:v>
                </c:pt>
                <c:pt idx="177">
                  <c:v>0.27883400000000003</c:v>
                </c:pt>
                <c:pt idx="178">
                  <c:v>0.122366</c:v>
                </c:pt>
                <c:pt idx="179">
                  <c:v>0.24332500000000001</c:v>
                </c:pt>
                <c:pt idx="180">
                  <c:v>0.23227</c:v>
                </c:pt>
                <c:pt idx="181">
                  <c:v>0.20049900000000001</c:v>
                </c:pt>
                <c:pt idx="182">
                  <c:v>0.17582700000000001</c:v>
                </c:pt>
                <c:pt idx="183">
                  <c:v>0.177867</c:v>
                </c:pt>
                <c:pt idx="184">
                  <c:v>0.154722</c:v>
                </c:pt>
                <c:pt idx="185">
                  <c:v>0.194629</c:v>
                </c:pt>
                <c:pt idx="186">
                  <c:v>0.22447300000000001</c:v>
                </c:pt>
                <c:pt idx="187">
                  <c:v>0.20435300000000001</c:v>
                </c:pt>
                <c:pt idx="188">
                  <c:v>0.23943700000000001</c:v>
                </c:pt>
                <c:pt idx="189">
                  <c:v>0.24884899999999999</c:v>
                </c:pt>
                <c:pt idx="190">
                  <c:v>0.234233</c:v>
                </c:pt>
                <c:pt idx="191">
                  <c:v>0.142711</c:v>
                </c:pt>
                <c:pt idx="192">
                  <c:v>0.18600900000000001</c:v>
                </c:pt>
                <c:pt idx="193">
                  <c:v>0.15568499999999999</c:v>
                </c:pt>
                <c:pt idx="194">
                  <c:v>0.167685</c:v>
                </c:pt>
                <c:pt idx="195">
                  <c:v>0.14594799999999999</c:v>
                </c:pt>
                <c:pt idx="196">
                  <c:v>0.191362</c:v>
                </c:pt>
                <c:pt idx="197">
                  <c:v>0.19778100000000001</c:v>
                </c:pt>
                <c:pt idx="198">
                  <c:v>0.177597</c:v>
                </c:pt>
                <c:pt idx="199">
                  <c:v>0.14908199999999999</c:v>
                </c:pt>
                <c:pt idx="200">
                  <c:v>0.24609700000000001</c:v>
                </c:pt>
                <c:pt idx="201">
                  <c:v>0.17847499999999999</c:v>
                </c:pt>
                <c:pt idx="202">
                  <c:v>0.163187</c:v>
                </c:pt>
                <c:pt idx="203">
                  <c:v>0.16171099999999999</c:v>
                </c:pt>
                <c:pt idx="204">
                  <c:v>0.30266999999999999</c:v>
                </c:pt>
                <c:pt idx="205">
                  <c:v>0.240004</c:v>
                </c:pt>
                <c:pt idx="206">
                  <c:v>0.207258</c:v>
                </c:pt>
                <c:pt idx="207">
                  <c:v>0.28538599999999997</c:v>
                </c:pt>
                <c:pt idx="208">
                  <c:v>0.24196699999999999</c:v>
                </c:pt>
                <c:pt idx="209">
                  <c:v>0.18708900000000001</c:v>
                </c:pt>
                <c:pt idx="210">
                  <c:v>0.23286999999999999</c:v>
                </c:pt>
                <c:pt idx="211">
                  <c:v>0.18731100000000001</c:v>
                </c:pt>
                <c:pt idx="212">
                  <c:v>0.20551700000000001</c:v>
                </c:pt>
                <c:pt idx="213">
                  <c:v>0.236426</c:v>
                </c:pt>
                <c:pt idx="214">
                  <c:v>0.25817000000000001</c:v>
                </c:pt>
                <c:pt idx="215">
                  <c:v>0.64942500000000003</c:v>
                </c:pt>
                <c:pt idx="216">
                  <c:v>0.66884399999999999</c:v>
                </c:pt>
                <c:pt idx="217">
                  <c:v>0.38191900000000001</c:v>
                </c:pt>
                <c:pt idx="218">
                  <c:v>0.29672599999999999</c:v>
                </c:pt>
                <c:pt idx="219">
                  <c:v>0.28586600000000001</c:v>
                </c:pt>
                <c:pt idx="220">
                  <c:v>0.16155</c:v>
                </c:pt>
                <c:pt idx="221">
                  <c:v>0.24849199999999999</c:v>
                </c:pt>
                <c:pt idx="222">
                  <c:v>0.252722</c:v>
                </c:pt>
                <c:pt idx="223">
                  <c:v>0.21398800000000001</c:v>
                </c:pt>
                <c:pt idx="224">
                  <c:v>0.24144299999999999</c:v>
                </c:pt>
                <c:pt idx="225">
                  <c:v>0.293263</c:v>
                </c:pt>
                <c:pt idx="226">
                  <c:v>0.154587</c:v>
                </c:pt>
                <c:pt idx="227">
                  <c:v>0.26388699999999998</c:v>
                </c:pt>
                <c:pt idx="228">
                  <c:v>0.25542300000000001</c:v>
                </c:pt>
                <c:pt idx="229">
                  <c:v>0.17252300000000001</c:v>
                </c:pt>
                <c:pt idx="230">
                  <c:v>0.350989</c:v>
                </c:pt>
                <c:pt idx="231">
                  <c:v>0.27751199999999998</c:v>
                </c:pt>
                <c:pt idx="232">
                  <c:v>0.233408</c:v>
                </c:pt>
                <c:pt idx="233">
                  <c:v>0.27916200000000002</c:v>
                </c:pt>
                <c:pt idx="234">
                  <c:v>0.15315599999999999</c:v>
                </c:pt>
                <c:pt idx="235">
                  <c:v>0.31964199999999998</c:v>
                </c:pt>
                <c:pt idx="236">
                  <c:v>0.21604699999999999</c:v>
                </c:pt>
                <c:pt idx="237">
                  <c:v>0.44061600000000001</c:v>
                </c:pt>
                <c:pt idx="238">
                  <c:v>2.5301550000000002</c:v>
                </c:pt>
                <c:pt idx="239">
                  <c:v>0.332206</c:v>
                </c:pt>
                <c:pt idx="240">
                  <c:v>0.19594600000000001</c:v>
                </c:pt>
                <c:pt idx="241">
                  <c:v>0.490365</c:v>
                </c:pt>
                <c:pt idx="242">
                  <c:v>0.48995699999999998</c:v>
                </c:pt>
                <c:pt idx="243">
                  <c:v>0.21140300000000001</c:v>
                </c:pt>
                <c:pt idx="244">
                  <c:v>0.28522900000000001</c:v>
                </c:pt>
                <c:pt idx="245">
                  <c:v>0.31405499999999997</c:v>
                </c:pt>
                <c:pt idx="246">
                  <c:v>0.220803</c:v>
                </c:pt>
                <c:pt idx="247">
                  <c:v>0.15262600000000001</c:v>
                </c:pt>
                <c:pt idx="248">
                  <c:v>9.0146000000000004E-2</c:v>
                </c:pt>
                <c:pt idx="249">
                  <c:v>0.133907</c:v>
                </c:pt>
                <c:pt idx="250">
                  <c:v>9.1286999999999993E-2</c:v>
                </c:pt>
                <c:pt idx="251">
                  <c:v>0.121545</c:v>
                </c:pt>
                <c:pt idx="252">
                  <c:v>9.8635E-2</c:v>
                </c:pt>
                <c:pt idx="253">
                  <c:v>0.22411500000000001</c:v>
                </c:pt>
                <c:pt idx="254">
                  <c:v>0.191833</c:v>
                </c:pt>
                <c:pt idx="255">
                  <c:v>0.13375600000000001</c:v>
                </c:pt>
                <c:pt idx="256">
                  <c:v>0.198245</c:v>
                </c:pt>
                <c:pt idx="257">
                  <c:v>0.18751000000000001</c:v>
                </c:pt>
                <c:pt idx="258">
                  <c:v>0.18288399999999999</c:v>
                </c:pt>
                <c:pt idx="259">
                  <c:v>0.29132000000000002</c:v>
                </c:pt>
                <c:pt idx="260">
                  <c:v>0.119446</c:v>
                </c:pt>
                <c:pt idx="261">
                  <c:v>0.14361299999999999</c:v>
                </c:pt>
                <c:pt idx="262">
                  <c:v>0.171741</c:v>
                </c:pt>
                <c:pt idx="263">
                  <c:v>0.18126100000000001</c:v>
                </c:pt>
                <c:pt idx="264">
                  <c:v>0.239874</c:v>
                </c:pt>
                <c:pt idx="265">
                  <c:v>0.16022400000000001</c:v>
                </c:pt>
                <c:pt idx="266">
                  <c:v>0.21090400000000001</c:v>
                </c:pt>
                <c:pt idx="267">
                  <c:v>0.18445300000000001</c:v>
                </c:pt>
                <c:pt idx="268">
                  <c:v>0.14879700000000001</c:v>
                </c:pt>
                <c:pt idx="269">
                  <c:v>0.18879799999999999</c:v>
                </c:pt>
                <c:pt idx="270">
                  <c:v>0.24326300000000001</c:v>
                </c:pt>
                <c:pt idx="271">
                  <c:v>0.23442099999999999</c:v>
                </c:pt>
                <c:pt idx="272">
                  <c:v>0.14177699999999999</c:v>
                </c:pt>
                <c:pt idx="273">
                  <c:v>0.22017</c:v>
                </c:pt>
                <c:pt idx="274">
                  <c:v>0.18901999999999999</c:v>
                </c:pt>
                <c:pt idx="275">
                  <c:v>0.16300300000000001</c:v>
                </c:pt>
                <c:pt idx="276">
                  <c:v>0.16795299999999999</c:v>
                </c:pt>
                <c:pt idx="277">
                  <c:v>0.22290699999999999</c:v>
                </c:pt>
                <c:pt idx="278">
                  <c:v>0.34615099999999999</c:v>
                </c:pt>
                <c:pt idx="279">
                  <c:v>0.69321100000000002</c:v>
                </c:pt>
                <c:pt idx="280">
                  <c:v>0.29955300000000001</c:v>
                </c:pt>
                <c:pt idx="281">
                  <c:v>0.318046</c:v>
                </c:pt>
                <c:pt idx="282">
                  <c:v>0.245061</c:v>
                </c:pt>
                <c:pt idx="283">
                  <c:v>0.23271600000000001</c:v>
                </c:pt>
                <c:pt idx="284">
                  <c:v>0.32406499999999999</c:v>
                </c:pt>
                <c:pt idx="285">
                  <c:v>0.216084</c:v>
                </c:pt>
                <c:pt idx="286">
                  <c:v>0.262874</c:v>
                </c:pt>
                <c:pt idx="287">
                  <c:v>0.156028</c:v>
                </c:pt>
                <c:pt idx="288">
                  <c:v>0.1991</c:v>
                </c:pt>
                <c:pt idx="289">
                  <c:v>0.34023199999999998</c:v>
                </c:pt>
                <c:pt idx="290">
                  <c:v>0.276833</c:v>
                </c:pt>
                <c:pt idx="291">
                  <c:v>0.24244399999999999</c:v>
                </c:pt>
                <c:pt idx="292">
                  <c:v>0.151783</c:v>
                </c:pt>
                <c:pt idx="293">
                  <c:v>0.20974100000000001</c:v>
                </c:pt>
                <c:pt idx="294">
                  <c:v>0.199522</c:v>
                </c:pt>
                <c:pt idx="295">
                  <c:v>0.185673</c:v>
                </c:pt>
                <c:pt idx="296">
                  <c:v>0.19079299999999999</c:v>
                </c:pt>
                <c:pt idx="297">
                  <c:v>0.15429599999999999</c:v>
                </c:pt>
                <c:pt idx="298">
                  <c:v>0.18987100000000001</c:v>
                </c:pt>
                <c:pt idx="299">
                  <c:v>0.20533499999999999</c:v>
                </c:pt>
                <c:pt idx="300">
                  <c:v>0.259467</c:v>
                </c:pt>
                <c:pt idx="301">
                  <c:v>0.28770800000000002</c:v>
                </c:pt>
                <c:pt idx="302">
                  <c:v>0.20555100000000001</c:v>
                </c:pt>
                <c:pt idx="303">
                  <c:v>0.24002699999999999</c:v>
                </c:pt>
                <c:pt idx="304">
                  <c:v>0.210179</c:v>
                </c:pt>
                <c:pt idx="305">
                  <c:v>0.26509899999999997</c:v>
                </c:pt>
                <c:pt idx="306">
                  <c:v>0.36363200000000001</c:v>
                </c:pt>
                <c:pt idx="307">
                  <c:v>0.19489999999999999</c:v>
                </c:pt>
                <c:pt idx="308">
                  <c:v>0.212037</c:v>
                </c:pt>
                <c:pt idx="309">
                  <c:v>0.24739800000000001</c:v>
                </c:pt>
                <c:pt idx="310">
                  <c:v>0.219336</c:v>
                </c:pt>
                <c:pt idx="311">
                  <c:v>0.20044799999999999</c:v>
                </c:pt>
                <c:pt idx="312">
                  <c:v>0.27634900000000001</c:v>
                </c:pt>
                <c:pt idx="313">
                  <c:v>0.31062499999999998</c:v>
                </c:pt>
                <c:pt idx="314">
                  <c:v>0.47587499999999999</c:v>
                </c:pt>
                <c:pt idx="315">
                  <c:v>0.42804799999999998</c:v>
                </c:pt>
                <c:pt idx="316">
                  <c:v>0.41848999999999997</c:v>
                </c:pt>
                <c:pt idx="317">
                  <c:v>0.31404799999999999</c:v>
                </c:pt>
                <c:pt idx="318">
                  <c:v>0.33225199999999999</c:v>
                </c:pt>
                <c:pt idx="319">
                  <c:v>0.290516</c:v>
                </c:pt>
                <c:pt idx="320">
                  <c:v>0.32266600000000001</c:v>
                </c:pt>
                <c:pt idx="321">
                  <c:v>0.23877300000000001</c:v>
                </c:pt>
                <c:pt idx="322">
                  <c:v>0.20919699999999999</c:v>
                </c:pt>
                <c:pt idx="323">
                  <c:v>0.24477199999999999</c:v>
                </c:pt>
                <c:pt idx="324">
                  <c:v>0.28228999999999999</c:v>
                </c:pt>
                <c:pt idx="325">
                  <c:v>0.40618399999999999</c:v>
                </c:pt>
                <c:pt idx="326">
                  <c:v>0.37709799999999999</c:v>
                </c:pt>
                <c:pt idx="327">
                  <c:v>0.31329499999999999</c:v>
                </c:pt>
                <c:pt idx="328">
                  <c:v>0.28907699999999997</c:v>
                </c:pt>
                <c:pt idx="329">
                  <c:v>0.26757399999999998</c:v>
                </c:pt>
                <c:pt idx="330">
                  <c:v>0.21831900000000001</c:v>
                </c:pt>
                <c:pt idx="331">
                  <c:v>0.246556</c:v>
                </c:pt>
                <c:pt idx="332">
                  <c:v>0.29000399999999998</c:v>
                </c:pt>
                <c:pt idx="333">
                  <c:v>0.262596</c:v>
                </c:pt>
                <c:pt idx="334">
                  <c:v>5.2363E-2</c:v>
                </c:pt>
                <c:pt idx="335">
                  <c:v>0.34628199999999998</c:v>
                </c:pt>
                <c:pt idx="336">
                  <c:v>0.242646</c:v>
                </c:pt>
                <c:pt idx="337">
                  <c:v>0.52839400000000003</c:v>
                </c:pt>
                <c:pt idx="338">
                  <c:v>0.27840999999999999</c:v>
                </c:pt>
                <c:pt idx="339">
                  <c:v>0.15335099999999999</c:v>
                </c:pt>
                <c:pt idx="340">
                  <c:v>0.179891</c:v>
                </c:pt>
                <c:pt idx="341">
                  <c:v>0.17953</c:v>
                </c:pt>
                <c:pt idx="342">
                  <c:v>0.18967600000000001</c:v>
                </c:pt>
                <c:pt idx="343">
                  <c:v>0.26764900000000003</c:v>
                </c:pt>
                <c:pt idx="344">
                  <c:v>0.24531</c:v>
                </c:pt>
                <c:pt idx="345">
                  <c:v>0.30629099999999998</c:v>
                </c:pt>
                <c:pt idx="346">
                  <c:v>0.28150799999999998</c:v>
                </c:pt>
                <c:pt idx="347">
                  <c:v>0.27176899999999998</c:v>
                </c:pt>
                <c:pt idx="348">
                  <c:v>0.24534300000000001</c:v>
                </c:pt>
                <c:pt idx="349">
                  <c:v>0.28182299999999999</c:v>
                </c:pt>
                <c:pt idx="350">
                  <c:v>0.38159599999999999</c:v>
                </c:pt>
                <c:pt idx="351">
                  <c:v>0.20447399999999999</c:v>
                </c:pt>
                <c:pt idx="352">
                  <c:v>0.13576099999999999</c:v>
                </c:pt>
                <c:pt idx="353">
                  <c:v>0.39649600000000002</c:v>
                </c:pt>
                <c:pt idx="354">
                  <c:v>0.24030599999999999</c:v>
                </c:pt>
                <c:pt idx="355">
                  <c:v>0.24034700000000001</c:v>
                </c:pt>
                <c:pt idx="356">
                  <c:v>0.31989099999999998</c:v>
                </c:pt>
                <c:pt idx="357">
                  <c:v>0.23023099999999999</c:v>
                </c:pt>
                <c:pt idx="358">
                  <c:v>0.213286</c:v>
                </c:pt>
                <c:pt idx="359">
                  <c:v>0.226934</c:v>
                </c:pt>
                <c:pt idx="360">
                  <c:v>0.26078499999999999</c:v>
                </c:pt>
                <c:pt idx="361">
                  <c:v>0.20192399999999999</c:v>
                </c:pt>
                <c:pt idx="362">
                  <c:v>0.20721100000000001</c:v>
                </c:pt>
                <c:pt idx="363">
                  <c:v>0.28226899999999999</c:v>
                </c:pt>
                <c:pt idx="364">
                  <c:v>0.33781800000000001</c:v>
                </c:pt>
                <c:pt idx="365">
                  <c:v>0.21914800000000001</c:v>
                </c:pt>
                <c:pt idx="366">
                  <c:v>0.27862900000000002</c:v>
                </c:pt>
                <c:pt idx="367">
                  <c:v>0.45664199999999999</c:v>
                </c:pt>
                <c:pt idx="368">
                  <c:v>0.28031800000000001</c:v>
                </c:pt>
                <c:pt idx="369">
                  <c:v>0.19489899999999999</c:v>
                </c:pt>
                <c:pt idx="370">
                  <c:v>0.208786</c:v>
                </c:pt>
                <c:pt idx="371">
                  <c:v>0.21535399999999999</c:v>
                </c:pt>
                <c:pt idx="372">
                  <c:v>0.32267499999999999</c:v>
                </c:pt>
                <c:pt idx="373">
                  <c:v>0.25555699999999998</c:v>
                </c:pt>
                <c:pt idx="374">
                  <c:v>0.28198699999999999</c:v>
                </c:pt>
                <c:pt idx="375">
                  <c:v>0.28471200000000002</c:v>
                </c:pt>
                <c:pt idx="376">
                  <c:v>0.162832</c:v>
                </c:pt>
                <c:pt idx="377">
                  <c:v>0.166801</c:v>
                </c:pt>
                <c:pt idx="378">
                  <c:v>0.321768</c:v>
                </c:pt>
                <c:pt idx="379">
                  <c:v>0.39100000000000001</c:v>
                </c:pt>
                <c:pt idx="380">
                  <c:v>0.22147500000000001</c:v>
                </c:pt>
                <c:pt idx="381">
                  <c:v>0.24140600000000001</c:v>
                </c:pt>
                <c:pt idx="382">
                  <c:v>0.25709199999999999</c:v>
                </c:pt>
                <c:pt idx="383">
                  <c:v>0.19256000000000001</c:v>
                </c:pt>
                <c:pt idx="384">
                  <c:v>0.21218899999999999</c:v>
                </c:pt>
                <c:pt idx="385">
                  <c:v>0.169739</c:v>
                </c:pt>
                <c:pt idx="386">
                  <c:v>0.170345</c:v>
                </c:pt>
                <c:pt idx="387">
                  <c:v>0.17114799999999999</c:v>
                </c:pt>
                <c:pt idx="388">
                  <c:v>0.20996300000000001</c:v>
                </c:pt>
                <c:pt idx="389">
                  <c:v>0.17330799999999999</c:v>
                </c:pt>
                <c:pt idx="390">
                  <c:v>0.17513799999999999</c:v>
                </c:pt>
                <c:pt idx="391">
                  <c:v>0.196104</c:v>
                </c:pt>
                <c:pt idx="392">
                  <c:v>0.164408</c:v>
                </c:pt>
                <c:pt idx="393">
                  <c:v>0.239673</c:v>
                </c:pt>
                <c:pt idx="394">
                  <c:v>0.16707</c:v>
                </c:pt>
                <c:pt idx="395">
                  <c:v>0.20769599999999999</c:v>
                </c:pt>
                <c:pt idx="396">
                  <c:v>0.12250800000000001</c:v>
                </c:pt>
                <c:pt idx="397">
                  <c:v>0.14223</c:v>
                </c:pt>
                <c:pt idx="398">
                  <c:v>0.162129</c:v>
                </c:pt>
                <c:pt idx="399">
                  <c:v>0.12764200000000001</c:v>
                </c:pt>
                <c:pt idx="400">
                  <c:v>0.17491899999999999</c:v>
                </c:pt>
                <c:pt idx="401">
                  <c:v>0.160278</c:v>
                </c:pt>
                <c:pt idx="402">
                  <c:v>0.215893</c:v>
                </c:pt>
                <c:pt idx="403">
                  <c:v>0.213451</c:v>
                </c:pt>
                <c:pt idx="404">
                  <c:v>0.186389</c:v>
                </c:pt>
                <c:pt idx="405">
                  <c:v>0.29290500000000003</c:v>
                </c:pt>
                <c:pt idx="406">
                  <c:v>0.28318700000000002</c:v>
                </c:pt>
                <c:pt idx="407">
                  <c:v>1.041299</c:v>
                </c:pt>
                <c:pt idx="408">
                  <c:v>0.47803499999999999</c:v>
                </c:pt>
                <c:pt idx="409">
                  <c:v>0.29067900000000002</c:v>
                </c:pt>
                <c:pt idx="410">
                  <c:v>0.350601</c:v>
                </c:pt>
                <c:pt idx="411">
                  <c:v>0.418964</c:v>
                </c:pt>
                <c:pt idx="412">
                  <c:v>0.50915999999999995</c:v>
                </c:pt>
                <c:pt idx="413">
                  <c:v>0.38481599999999999</c:v>
                </c:pt>
                <c:pt idx="414">
                  <c:v>0.20327100000000001</c:v>
                </c:pt>
                <c:pt idx="415">
                  <c:v>0.12156</c:v>
                </c:pt>
                <c:pt idx="416">
                  <c:v>0.32058700000000001</c:v>
                </c:pt>
                <c:pt idx="417">
                  <c:v>0.24307899999999999</c:v>
                </c:pt>
                <c:pt idx="418">
                  <c:v>0.30913200000000002</c:v>
                </c:pt>
                <c:pt idx="419">
                  <c:v>0.235397</c:v>
                </c:pt>
                <c:pt idx="420">
                  <c:v>0.136907</c:v>
                </c:pt>
                <c:pt idx="421">
                  <c:v>0.173461</c:v>
                </c:pt>
                <c:pt idx="422">
                  <c:v>0.15585099999999999</c:v>
                </c:pt>
                <c:pt idx="423">
                  <c:v>0.19911899999999999</c:v>
                </c:pt>
                <c:pt idx="424">
                  <c:v>0.18523300000000001</c:v>
                </c:pt>
                <c:pt idx="425">
                  <c:v>0.22906399999999999</c:v>
                </c:pt>
                <c:pt idx="426">
                  <c:v>0.24332999999999999</c:v>
                </c:pt>
                <c:pt idx="427">
                  <c:v>0.22264500000000001</c:v>
                </c:pt>
                <c:pt idx="428">
                  <c:v>0.25411600000000001</c:v>
                </c:pt>
                <c:pt idx="429">
                  <c:v>0.326511</c:v>
                </c:pt>
                <c:pt idx="430">
                  <c:v>0.14534</c:v>
                </c:pt>
                <c:pt idx="431">
                  <c:v>0.21659600000000001</c:v>
                </c:pt>
                <c:pt idx="432">
                  <c:v>0.16031100000000001</c:v>
                </c:pt>
                <c:pt idx="433">
                  <c:v>0.43859900000000002</c:v>
                </c:pt>
                <c:pt idx="434">
                  <c:v>0.25663599999999998</c:v>
                </c:pt>
                <c:pt idx="435">
                  <c:v>0.17894599999999999</c:v>
                </c:pt>
                <c:pt idx="436">
                  <c:v>0.25025399999999998</c:v>
                </c:pt>
                <c:pt idx="437">
                  <c:v>0.39451399999999998</c:v>
                </c:pt>
                <c:pt idx="438">
                  <c:v>0.21631600000000001</c:v>
                </c:pt>
                <c:pt idx="439">
                  <c:v>0.28686600000000001</c:v>
                </c:pt>
                <c:pt idx="440">
                  <c:v>0.27252500000000002</c:v>
                </c:pt>
                <c:pt idx="441">
                  <c:v>0.21355499999999999</c:v>
                </c:pt>
                <c:pt idx="442">
                  <c:v>0.215112</c:v>
                </c:pt>
                <c:pt idx="443">
                  <c:v>0.26289000000000001</c:v>
                </c:pt>
                <c:pt idx="444">
                  <c:v>0.14819599999999999</c:v>
                </c:pt>
                <c:pt idx="445">
                  <c:v>0.15349499999999999</c:v>
                </c:pt>
                <c:pt idx="446">
                  <c:v>0.22495699999999999</c:v>
                </c:pt>
                <c:pt idx="447">
                  <c:v>0.24132300000000001</c:v>
                </c:pt>
                <c:pt idx="448">
                  <c:v>0.44678400000000001</c:v>
                </c:pt>
                <c:pt idx="449">
                  <c:v>0.21454699999999999</c:v>
                </c:pt>
                <c:pt idx="450">
                  <c:v>0.23077500000000001</c:v>
                </c:pt>
                <c:pt idx="451">
                  <c:v>0.33759</c:v>
                </c:pt>
                <c:pt idx="452">
                  <c:v>0.46892200000000001</c:v>
                </c:pt>
                <c:pt idx="453">
                  <c:v>0.35377500000000001</c:v>
                </c:pt>
                <c:pt idx="454">
                  <c:v>0.46843099999999999</c:v>
                </c:pt>
                <c:pt idx="455">
                  <c:v>0.23438500000000001</c:v>
                </c:pt>
                <c:pt idx="456">
                  <c:v>0.332399</c:v>
                </c:pt>
                <c:pt idx="457">
                  <c:v>0.24851300000000001</c:v>
                </c:pt>
                <c:pt idx="458">
                  <c:v>0.25638100000000003</c:v>
                </c:pt>
                <c:pt idx="459">
                  <c:v>0.23457900000000001</c:v>
                </c:pt>
                <c:pt idx="460">
                  <c:v>0.26947700000000002</c:v>
                </c:pt>
                <c:pt idx="461">
                  <c:v>0.19788900000000001</c:v>
                </c:pt>
                <c:pt idx="462">
                  <c:v>0.25536599999999998</c:v>
                </c:pt>
                <c:pt idx="463">
                  <c:v>0.65806900000000002</c:v>
                </c:pt>
                <c:pt idx="464">
                  <c:v>0.5494</c:v>
                </c:pt>
                <c:pt idx="465">
                  <c:v>0.34076099999999998</c:v>
                </c:pt>
                <c:pt idx="466">
                  <c:v>0.33199200000000001</c:v>
                </c:pt>
                <c:pt idx="467">
                  <c:v>0.25534499999999999</c:v>
                </c:pt>
                <c:pt idx="468">
                  <c:v>0.40404000000000001</c:v>
                </c:pt>
                <c:pt idx="469">
                  <c:v>0.22053600000000001</c:v>
                </c:pt>
                <c:pt idx="470">
                  <c:v>0.36969299999999999</c:v>
                </c:pt>
                <c:pt idx="471">
                  <c:v>0.271117</c:v>
                </c:pt>
                <c:pt idx="472">
                  <c:v>0.27356900000000001</c:v>
                </c:pt>
                <c:pt idx="473">
                  <c:v>0.27754200000000001</c:v>
                </c:pt>
                <c:pt idx="474">
                  <c:v>0.28106799999999998</c:v>
                </c:pt>
                <c:pt idx="475">
                  <c:v>0.28181099999999998</c:v>
                </c:pt>
                <c:pt idx="476">
                  <c:v>0.26095000000000002</c:v>
                </c:pt>
                <c:pt idx="477">
                  <c:v>0.25180900000000001</c:v>
                </c:pt>
                <c:pt idx="478">
                  <c:v>0.27143</c:v>
                </c:pt>
                <c:pt idx="479">
                  <c:v>0.19817299999999999</c:v>
                </c:pt>
                <c:pt idx="480">
                  <c:v>0.25706200000000001</c:v>
                </c:pt>
                <c:pt idx="481">
                  <c:v>0.49918899999999999</c:v>
                </c:pt>
                <c:pt idx="482">
                  <c:v>0.22711999999999999</c:v>
                </c:pt>
                <c:pt idx="483">
                  <c:v>0.69717700000000005</c:v>
                </c:pt>
                <c:pt idx="484">
                  <c:v>0.26259300000000002</c:v>
                </c:pt>
                <c:pt idx="485">
                  <c:v>0.25728200000000001</c:v>
                </c:pt>
                <c:pt idx="486">
                  <c:v>0.210621</c:v>
                </c:pt>
                <c:pt idx="487">
                  <c:v>0.227798</c:v>
                </c:pt>
                <c:pt idx="488">
                  <c:v>0.206706</c:v>
                </c:pt>
                <c:pt idx="489">
                  <c:v>0.224495</c:v>
                </c:pt>
                <c:pt idx="490">
                  <c:v>0.23248199999999999</c:v>
                </c:pt>
                <c:pt idx="491">
                  <c:v>0.37873000000000001</c:v>
                </c:pt>
                <c:pt idx="492">
                  <c:v>0.23664099999999999</c:v>
                </c:pt>
                <c:pt idx="493">
                  <c:v>0.27088499999999999</c:v>
                </c:pt>
                <c:pt idx="494">
                  <c:v>0.363672</c:v>
                </c:pt>
                <c:pt idx="495">
                  <c:v>0.29117100000000001</c:v>
                </c:pt>
                <c:pt idx="496">
                  <c:v>0.19561000000000001</c:v>
                </c:pt>
                <c:pt idx="497">
                  <c:v>0.21972800000000001</c:v>
                </c:pt>
                <c:pt idx="498">
                  <c:v>0.131804</c:v>
                </c:pt>
                <c:pt idx="499">
                  <c:v>0.137489</c:v>
                </c:pt>
                <c:pt idx="500">
                  <c:v>9.7846000000000002E-2</c:v>
                </c:pt>
                <c:pt idx="501">
                  <c:v>8.3807000000000006E-2</c:v>
                </c:pt>
                <c:pt idx="502">
                  <c:v>0.10789600000000001</c:v>
                </c:pt>
                <c:pt idx="503">
                  <c:v>0.20574700000000001</c:v>
                </c:pt>
                <c:pt idx="504">
                  <c:v>0.21701599999999999</c:v>
                </c:pt>
                <c:pt idx="505">
                  <c:v>0.18284500000000001</c:v>
                </c:pt>
                <c:pt idx="506">
                  <c:v>0.29283399999999998</c:v>
                </c:pt>
                <c:pt idx="507">
                  <c:v>0.25909399999999999</c:v>
                </c:pt>
                <c:pt idx="508">
                  <c:v>0.310168</c:v>
                </c:pt>
                <c:pt idx="509">
                  <c:v>0.30313200000000001</c:v>
                </c:pt>
                <c:pt idx="510">
                  <c:v>0.23338</c:v>
                </c:pt>
                <c:pt idx="511">
                  <c:v>0.30325999999999997</c:v>
                </c:pt>
                <c:pt idx="512">
                  <c:v>0.44384299999999999</c:v>
                </c:pt>
                <c:pt idx="513">
                  <c:v>0.38333099999999998</c:v>
                </c:pt>
                <c:pt idx="514">
                  <c:v>0.374861</c:v>
                </c:pt>
                <c:pt idx="515">
                  <c:v>0.41843399999999997</c:v>
                </c:pt>
                <c:pt idx="516">
                  <c:v>0.24912200000000001</c:v>
                </c:pt>
                <c:pt idx="517">
                  <c:v>0.216304</c:v>
                </c:pt>
                <c:pt idx="518">
                  <c:v>0.219112</c:v>
                </c:pt>
                <c:pt idx="519">
                  <c:v>0.18997800000000001</c:v>
                </c:pt>
                <c:pt idx="520">
                  <c:v>0.226879</c:v>
                </c:pt>
                <c:pt idx="521">
                  <c:v>0.31325900000000001</c:v>
                </c:pt>
                <c:pt idx="522">
                  <c:v>0.287943</c:v>
                </c:pt>
                <c:pt idx="523">
                  <c:v>0.31898399999999999</c:v>
                </c:pt>
                <c:pt idx="524">
                  <c:v>0.28457900000000003</c:v>
                </c:pt>
                <c:pt idx="525">
                  <c:v>0.30209599999999998</c:v>
                </c:pt>
                <c:pt idx="526">
                  <c:v>0.30308000000000002</c:v>
                </c:pt>
                <c:pt idx="527">
                  <c:v>0.35437200000000002</c:v>
                </c:pt>
                <c:pt idx="528">
                  <c:v>0.55494900000000003</c:v>
                </c:pt>
                <c:pt idx="529">
                  <c:v>1.117791</c:v>
                </c:pt>
                <c:pt idx="530">
                  <c:v>0.44975500000000002</c:v>
                </c:pt>
                <c:pt idx="531">
                  <c:v>0.50335799999999997</c:v>
                </c:pt>
                <c:pt idx="532">
                  <c:v>0.432363</c:v>
                </c:pt>
                <c:pt idx="533">
                  <c:v>0.31880500000000001</c:v>
                </c:pt>
                <c:pt idx="534">
                  <c:v>0.37015599999999999</c:v>
                </c:pt>
                <c:pt idx="535">
                  <c:v>0.29776399999999997</c:v>
                </c:pt>
                <c:pt idx="536">
                  <c:v>0.29758400000000002</c:v>
                </c:pt>
                <c:pt idx="537">
                  <c:v>0.182838</c:v>
                </c:pt>
                <c:pt idx="538">
                  <c:v>0.31172499999999997</c:v>
                </c:pt>
                <c:pt idx="539">
                  <c:v>0.24806800000000001</c:v>
                </c:pt>
                <c:pt idx="540">
                  <c:v>0.21565699999999999</c:v>
                </c:pt>
                <c:pt idx="541">
                  <c:v>0.219862</c:v>
                </c:pt>
                <c:pt idx="542">
                  <c:v>0.244722</c:v>
                </c:pt>
                <c:pt idx="543">
                  <c:v>0.213722</c:v>
                </c:pt>
                <c:pt idx="544">
                  <c:v>0.28210200000000002</c:v>
                </c:pt>
                <c:pt idx="545">
                  <c:v>0.29509400000000002</c:v>
                </c:pt>
                <c:pt idx="546">
                  <c:v>0.236649</c:v>
                </c:pt>
                <c:pt idx="547">
                  <c:v>0.34194400000000003</c:v>
                </c:pt>
                <c:pt idx="548">
                  <c:v>0.30507299999999998</c:v>
                </c:pt>
                <c:pt idx="549">
                  <c:v>0.38077499999999997</c:v>
                </c:pt>
                <c:pt idx="550">
                  <c:v>0.45562799999999998</c:v>
                </c:pt>
                <c:pt idx="551">
                  <c:v>0.49038399999999999</c:v>
                </c:pt>
                <c:pt idx="552">
                  <c:v>0.231989</c:v>
                </c:pt>
                <c:pt idx="553">
                  <c:v>0.35291400000000001</c:v>
                </c:pt>
                <c:pt idx="554">
                  <c:v>0.31801299999999999</c:v>
                </c:pt>
                <c:pt idx="555">
                  <c:v>0.400364</c:v>
                </c:pt>
                <c:pt idx="556">
                  <c:v>0.38713700000000001</c:v>
                </c:pt>
                <c:pt idx="557">
                  <c:v>0.171517</c:v>
                </c:pt>
                <c:pt idx="558">
                  <c:v>0.18911800000000001</c:v>
                </c:pt>
                <c:pt idx="559">
                  <c:v>0.33058500000000002</c:v>
                </c:pt>
                <c:pt idx="560">
                  <c:v>0.227715</c:v>
                </c:pt>
                <c:pt idx="561">
                  <c:v>0.211399</c:v>
                </c:pt>
                <c:pt idx="562">
                  <c:v>0.22539400000000001</c:v>
                </c:pt>
                <c:pt idx="563">
                  <c:v>0.26538200000000001</c:v>
                </c:pt>
                <c:pt idx="564">
                  <c:v>0.371444</c:v>
                </c:pt>
                <c:pt idx="565">
                  <c:v>0.31095800000000001</c:v>
                </c:pt>
                <c:pt idx="566">
                  <c:v>0.34533999999999998</c:v>
                </c:pt>
                <c:pt idx="567">
                  <c:v>0.43601299999999998</c:v>
                </c:pt>
                <c:pt idx="568">
                  <c:v>0.244448</c:v>
                </c:pt>
                <c:pt idx="569">
                  <c:v>0.33828900000000001</c:v>
                </c:pt>
                <c:pt idx="570">
                  <c:v>0.62466200000000005</c:v>
                </c:pt>
                <c:pt idx="571">
                  <c:v>0.41248200000000002</c:v>
                </c:pt>
                <c:pt idx="572">
                  <c:v>0.35263299999999997</c:v>
                </c:pt>
                <c:pt idx="573">
                  <c:v>0.26712900000000001</c:v>
                </c:pt>
                <c:pt idx="574">
                  <c:v>0.16962099999999999</c:v>
                </c:pt>
                <c:pt idx="575">
                  <c:v>0.45494600000000002</c:v>
                </c:pt>
                <c:pt idx="576">
                  <c:v>0.13031300000000001</c:v>
                </c:pt>
                <c:pt idx="577">
                  <c:v>0.29264400000000002</c:v>
                </c:pt>
                <c:pt idx="578">
                  <c:v>0.37759300000000001</c:v>
                </c:pt>
                <c:pt idx="579">
                  <c:v>0.33759400000000001</c:v>
                </c:pt>
                <c:pt idx="580">
                  <c:v>0.32712599999999997</c:v>
                </c:pt>
                <c:pt idx="581">
                  <c:v>0.21595600000000001</c:v>
                </c:pt>
                <c:pt idx="582">
                  <c:v>0.26564199999999999</c:v>
                </c:pt>
                <c:pt idx="583">
                  <c:v>0.34277400000000002</c:v>
                </c:pt>
                <c:pt idx="584">
                  <c:v>0.16770499999999999</c:v>
                </c:pt>
                <c:pt idx="585">
                  <c:v>0.44886900000000002</c:v>
                </c:pt>
                <c:pt idx="586">
                  <c:v>0.27098299999999997</c:v>
                </c:pt>
                <c:pt idx="587">
                  <c:v>0.22062699999999999</c:v>
                </c:pt>
                <c:pt idx="588">
                  <c:v>0.15725500000000001</c:v>
                </c:pt>
                <c:pt idx="589">
                  <c:v>0.288103</c:v>
                </c:pt>
                <c:pt idx="590">
                  <c:v>0.234259</c:v>
                </c:pt>
                <c:pt idx="591">
                  <c:v>0.275731</c:v>
                </c:pt>
                <c:pt idx="592">
                  <c:v>0.203624</c:v>
                </c:pt>
                <c:pt idx="593">
                  <c:v>0.22567899999999999</c:v>
                </c:pt>
                <c:pt idx="594">
                  <c:v>0.30909500000000001</c:v>
                </c:pt>
                <c:pt idx="595">
                  <c:v>0.19604199999999999</c:v>
                </c:pt>
                <c:pt idx="596">
                  <c:v>0.201262</c:v>
                </c:pt>
                <c:pt idx="597">
                  <c:v>0.34778599999999998</c:v>
                </c:pt>
                <c:pt idx="598">
                  <c:v>0.21634400000000001</c:v>
                </c:pt>
                <c:pt idx="599">
                  <c:v>0.23810000000000001</c:v>
                </c:pt>
                <c:pt idx="600">
                  <c:v>0.124165</c:v>
                </c:pt>
                <c:pt idx="601">
                  <c:v>0.285159</c:v>
                </c:pt>
                <c:pt idx="602">
                  <c:v>0.20561099999999999</c:v>
                </c:pt>
                <c:pt idx="603">
                  <c:v>0.45960499999999999</c:v>
                </c:pt>
                <c:pt idx="604">
                  <c:v>0.21310000000000001</c:v>
                </c:pt>
                <c:pt idx="605">
                  <c:v>0.28383399999999998</c:v>
                </c:pt>
                <c:pt idx="606">
                  <c:v>0.21822800000000001</c:v>
                </c:pt>
                <c:pt idx="607">
                  <c:v>0.16769000000000001</c:v>
                </c:pt>
                <c:pt idx="608">
                  <c:v>0.18904499999999999</c:v>
                </c:pt>
                <c:pt idx="609">
                  <c:v>0.22595199999999999</c:v>
                </c:pt>
                <c:pt idx="610">
                  <c:v>0.20813400000000001</c:v>
                </c:pt>
                <c:pt idx="611">
                  <c:v>0.25395600000000002</c:v>
                </c:pt>
                <c:pt idx="612">
                  <c:v>0.174239</c:v>
                </c:pt>
                <c:pt idx="613">
                  <c:v>0.45107399999999997</c:v>
                </c:pt>
                <c:pt idx="614">
                  <c:v>0.248338</c:v>
                </c:pt>
                <c:pt idx="615">
                  <c:v>0.19850599999999999</c:v>
                </c:pt>
                <c:pt idx="616">
                  <c:v>0.22067500000000001</c:v>
                </c:pt>
                <c:pt idx="617">
                  <c:v>0.35655799999999999</c:v>
                </c:pt>
                <c:pt idx="618">
                  <c:v>0.284748</c:v>
                </c:pt>
                <c:pt idx="619">
                  <c:v>0.26430500000000001</c:v>
                </c:pt>
                <c:pt idx="620">
                  <c:v>0.27459600000000001</c:v>
                </c:pt>
                <c:pt idx="621">
                  <c:v>0.33409699999999998</c:v>
                </c:pt>
                <c:pt idx="622">
                  <c:v>0.189162</c:v>
                </c:pt>
                <c:pt idx="623">
                  <c:v>0.38786300000000001</c:v>
                </c:pt>
                <c:pt idx="624">
                  <c:v>0.29653000000000002</c:v>
                </c:pt>
                <c:pt idx="625">
                  <c:v>0.33611000000000002</c:v>
                </c:pt>
                <c:pt idx="626">
                  <c:v>0.323133</c:v>
                </c:pt>
                <c:pt idx="627">
                  <c:v>0.27751599999999998</c:v>
                </c:pt>
                <c:pt idx="628">
                  <c:v>0.258158</c:v>
                </c:pt>
                <c:pt idx="629">
                  <c:v>0.19212299999999999</c:v>
                </c:pt>
                <c:pt idx="630">
                  <c:v>0.22950699999999999</c:v>
                </c:pt>
                <c:pt idx="631">
                  <c:v>0.22426299999999999</c:v>
                </c:pt>
                <c:pt idx="632">
                  <c:v>0.36132599999999998</c:v>
                </c:pt>
                <c:pt idx="633">
                  <c:v>0.24823600000000001</c:v>
                </c:pt>
                <c:pt idx="634">
                  <c:v>0.152615</c:v>
                </c:pt>
                <c:pt idx="635">
                  <c:v>0.14965000000000001</c:v>
                </c:pt>
                <c:pt idx="636">
                  <c:v>0.16208800000000001</c:v>
                </c:pt>
                <c:pt idx="637">
                  <c:v>0.199687</c:v>
                </c:pt>
                <c:pt idx="638">
                  <c:v>0.175785</c:v>
                </c:pt>
                <c:pt idx="639">
                  <c:v>0.16739200000000001</c:v>
                </c:pt>
                <c:pt idx="640">
                  <c:v>0.20003399999999999</c:v>
                </c:pt>
                <c:pt idx="641">
                  <c:v>0.17546600000000001</c:v>
                </c:pt>
                <c:pt idx="642">
                  <c:v>0.266314</c:v>
                </c:pt>
                <c:pt idx="643">
                  <c:v>0.18206600000000001</c:v>
                </c:pt>
                <c:pt idx="644">
                  <c:v>0.218558</c:v>
                </c:pt>
                <c:pt idx="645">
                  <c:v>0.27457500000000001</c:v>
                </c:pt>
                <c:pt idx="646">
                  <c:v>0.18648999999999999</c:v>
                </c:pt>
                <c:pt idx="647">
                  <c:v>0.22327900000000001</c:v>
                </c:pt>
                <c:pt idx="648">
                  <c:v>0.26328099999999999</c:v>
                </c:pt>
                <c:pt idx="649">
                  <c:v>0.147123</c:v>
                </c:pt>
                <c:pt idx="650">
                  <c:v>0.169904</c:v>
                </c:pt>
                <c:pt idx="651">
                  <c:v>0.25828200000000001</c:v>
                </c:pt>
                <c:pt idx="652">
                  <c:v>0.32762400000000003</c:v>
                </c:pt>
                <c:pt idx="653">
                  <c:v>0.21395800000000001</c:v>
                </c:pt>
                <c:pt idx="654">
                  <c:v>0.22137499999999999</c:v>
                </c:pt>
                <c:pt idx="655">
                  <c:v>0.243006</c:v>
                </c:pt>
                <c:pt idx="656">
                  <c:v>0.27473799999999998</c:v>
                </c:pt>
                <c:pt idx="657">
                  <c:v>0.76022000000000001</c:v>
                </c:pt>
                <c:pt idx="658">
                  <c:v>0.52335799999999999</c:v>
                </c:pt>
                <c:pt idx="659">
                  <c:v>0.39990900000000001</c:v>
                </c:pt>
                <c:pt idx="660">
                  <c:v>0.33212599999999998</c:v>
                </c:pt>
                <c:pt idx="661">
                  <c:v>0.227851</c:v>
                </c:pt>
                <c:pt idx="662">
                  <c:v>0.254108</c:v>
                </c:pt>
                <c:pt idx="663">
                  <c:v>0.15176300000000001</c:v>
                </c:pt>
                <c:pt idx="664">
                  <c:v>9.8715999999999998E-2</c:v>
                </c:pt>
                <c:pt idx="665">
                  <c:v>0.232373</c:v>
                </c:pt>
                <c:pt idx="666">
                  <c:v>0.21207999999999999</c:v>
                </c:pt>
                <c:pt idx="667">
                  <c:v>0.23102500000000001</c:v>
                </c:pt>
                <c:pt idx="668">
                  <c:v>0.30730800000000003</c:v>
                </c:pt>
                <c:pt idx="669">
                  <c:v>0.22109200000000001</c:v>
                </c:pt>
                <c:pt idx="670">
                  <c:v>0.29169</c:v>
                </c:pt>
                <c:pt idx="671">
                  <c:v>0.28378500000000001</c:v>
                </c:pt>
                <c:pt idx="672">
                  <c:v>0.25131100000000001</c:v>
                </c:pt>
                <c:pt idx="673">
                  <c:v>0.234935</c:v>
                </c:pt>
                <c:pt idx="674">
                  <c:v>0.115217</c:v>
                </c:pt>
                <c:pt idx="675">
                  <c:v>0.27244299999999999</c:v>
                </c:pt>
                <c:pt idx="676">
                  <c:v>0.22153100000000001</c:v>
                </c:pt>
                <c:pt idx="677">
                  <c:v>0.19892499999999999</c:v>
                </c:pt>
                <c:pt idx="678">
                  <c:v>0.162408</c:v>
                </c:pt>
                <c:pt idx="679">
                  <c:v>0.149561</c:v>
                </c:pt>
                <c:pt idx="680">
                  <c:v>0.231794</c:v>
                </c:pt>
                <c:pt idx="681">
                  <c:v>0.21535199999999999</c:v>
                </c:pt>
                <c:pt idx="682">
                  <c:v>0.230409</c:v>
                </c:pt>
                <c:pt idx="683">
                  <c:v>0.35011700000000001</c:v>
                </c:pt>
                <c:pt idx="684">
                  <c:v>0.18643599999999999</c:v>
                </c:pt>
                <c:pt idx="685">
                  <c:v>0.21703500000000001</c:v>
                </c:pt>
                <c:pt idx="686">
                  <c:v>0.19706499999999999</c:v>
                </c:pt>
                <c:pt idx="687">
                  <c:v>0.17081499999999999</c:v>
                </c:pt>
                <c:pt idx="688">
                  <c:v>0.25917400000000002</c:v>
                </c:pt>
                <c:pt idx="689">
                  <c:v>0.315002</c:v>
                </c:pt>
                <c:pt idx="690">
                  <c:v>0.288497</c:v>
                </c:pt>
                <c:pt idx="691">
                  <c:v>0.27136500000000002</c:v>
                </c:pt>
                <c:pt idx="692">
                  <c:v>0.30550699999999997</c:v>
                </c:pt>
                <c:pt idx="693">
                  <c:v>0.20125599999999999</c:v>
                </c:pt>
                <c:pt idx="694">
                  <c:v>0.29374899999999998</c:v>
                </c:pt>
                <c:pt idx="695">
                  <c:v>0.25437900000000002</c:v>
                </c:pt>
                <c:pt idx="696">
                  <c:v>0.226937</c:v>
                </c:pt>
                <c:pt idx="697">
                  <c:v>0.34801199999999999</c:v>
                </c:pt>
                <c:pt idx="698">
                  <c:v>0.240811</c:v>
                </c:pt>
                <c:pt idx="699">
                  <c:v>0.21112700000000001</c:v>
                </c:pt>
                <c:pt idx="700">
                  <c:v>0.25742999999999999</c:v>
                </c:pt>
                <c:pt idx="701">
                  <c:v>0.27926800000000002</c:v>
                </c:pt>
                <c:pt idx="702">
                  <c:v>0.226628</c:v>
                </c:pt>
                <c:pt idx="703">
                  <c:v>0.22864599999999999</c:v>
                </c:pt>
                <c:pt idx="704">
                  <c:v>0.14000299999999999</c:v>
                </c:pt>
                <c:pt idx="705">
                  <c:v>0.212949</c:v>
                </c:pt>
                <c:pt idx="706">
                  <c:v>0.66036799999999996</c:v>
                </c:pt>
                <c:pt idx="707">
                  <c:v>0.403362</c:v>
                </c:pt>
                <c:pt idx="708">
                  <c:v>0.34877200000000003</c:v>
                </c:pt>
                <c:pt idx="709">
                  <c:v>0.25882500000000003</c:v>
                </c:pt>
                <c:pt idx="710">
                  <c:v>0.15747700000000001</c:v>
                </c:pt>
                <c:pt idx="711">
                  <c:v>0.25204700000000002</c:v>
                </c:pt>
                <c:pt idx="712">
                  <c:v>0.28398200000000001</c:v>
                </c:pt>
                <c:pt idx="713">
                  <c:v>0.22467899999999999</c:v>
                </c:pt>
                <c:pt idx="714">
                  <c:v>0.19581499999999999</c:v>
                </c:pt>
                <c:pt idx="715">
                  <c:v>0.310697</c:v>
                </c:pt>
                <c:pt idx="716">
                  <c:v>0.25293500000000002</c:v>
                </c:pt>
                <c:pt idx="717">
                  <c:v>0.26277</c:v>
                </c:pt>
                <c:pt idx="718">
                  <c:v>0.25526199999999999</c:v>
                </c:pt>
                <c:pt idx="719">
                  <c:v>0.17141000000000001</c:v>
                </c:pt>
                <c:pt idx="720">
                  <c:v>0.26382699999999998</c:v>
                </c:pt>
                <c:pt idx="721">
                  <c:v>0.18460199999999999</c:v>
                </c:pt>
                <c:pt idx="722">
                  <c:v>0.22193599999999999</c:v>
                </c:pt>
                <c:pt idx="723">
                  <c:v>0.15490399999999999</c:v>
                </c:pt>
                <c:pt idx="724">
                  <c:v>0.146318</c:v>
                </c:pt>
                <c:pt idx="725">
                  <c:v>0.25379800000000002</c:v>
                </c:pt>
                <c:pt idx="726">
                  <c:v>0.23441899999999999</c:v>
                </c:pt>
                <c:pt idx="727">
                  <c:v>0.124801</c:v>
                </c:pt>
                <c:pt idx="728">
                  <c:v>0.13216</c:v>
                </c:pt>
                <c:pt idx="729">
                  <c:v>0.15959300000000001</c:v>
                </c:pt>
                <c:pt idx="730">
                  <c:v>0.18734400000000001</c:v>
                </c:pt>
                <c:pt idx="731">
                  <c:v>0.15392500000000001</c:v>
                </c:pt>
                <c:pt idx="732">
                  <c:v>0.23815500000000001</c:v>
                </c:pt>
                <c:pt idx="733">
                  <c:v>0.37759300000000001</c:v>
                </c:pt>
                <c:pt idx="734">
                  <c:v>0.24982699999999999</c:v>
                </c:pt>
                <c:pt idx="735">
                  <c:v>0.28241300000000003</c:v>
                </c:pt>
                <c:pt idx="736">
                  <c:v>0.155302</c:v>
                </c:pt>
                <c:pt idx="737">
                  <c:v>0.31585099999999999</c:v>
                </c:pt>
                <c:pt idx="738">
                  <c:v>0.19814999999999999</c:v>
                </c:pt>
                <c:pt idx="739">
                  <c:v>0.24166799999999999</c:v>
                </c:pt>
                <c:pt idx="740">
                  <c:v>0.18901699999999999</c:v>
                </c:pt>
                <c:pt idx="741">
                  <c:v>0.18729999999999999</c:v>
                </c:pt>
                <c:pt idx="742">
                  <c:v>0.211649</c:v>
                </c:pt>
                <c:pt idx="743">
                  <c:v>0.19975200000000001</c:v>
                </c:pt>
                <c:pt idx="744">
                  <c:v>0.28365899999999999</c:v>
                </c:pt>
                <c:pt idx="745">
                  <c:v>0.22963500000000001</c:v>
                </c:pt>
                <c:pt idx="746">
                  <c:v>0.27853499999999998</c:v>
                </c:pt>
                <c:pt idx="747">
                  <c:v>0.21221200000000001</c:v>
                </c:pt>
                <c:pt idx="748">
                  <c:v>0.46001900000000001</c:v>
                </c:pt>
                <c:pt idx="749">
                  <c:v>0.18923599999999999</c:v>
                </c:pt>
                <c:pt idx="750">
                  <c:v>0.137017</c:v>
                </c:pt>
                <c:pt idx="751">
                  <c:v>0.175508</c:v>
                </c:pt>
                <c:pt idx="752">
                  <c:v>0.165826</c:v>
                </c:pt>
                <c:pt idx="753">
                  <c:v>0.184836</c:v>
                </c:pt>
                <c:pt idx="754">
                  <c:v>0.184777</c:v>
                </c:pt>
                <c:pt idx="755">
                  <c:v>0.24773000000000001</c:v>
                </c:pt>
                <c:pt idx="756">
                  <c:v>0.253021</c:v>
                </c:pt>
                <c:pt idx="757">
                  <c:v>0.26767200000000002</c:v>
                </c:pt>
                <c:pt idx="758">
                  <c:v>0.22355</c:v>
                </c:pt>
                <c:pt idx="759">
                  <c:v>0.29921700000000001</c:v>
                </c:pt>
                <c:pt idx="760">
                  <c:v>0.19574</c:v>
                </c:pt>
                <c:pt idx="761">
                  <c:v>0.28177099999999999</c:v>
                </c:pt>
                <c:pt idx="762">
                  <c:v>0.17229900000000001</c:v>
                </c:pt>
                <c:pt idx="763">
                  <c:v>0.38119599999999998</c:v>
                </c:pt>
                <c:pt idx="764">
                  <c:v>0.38063799999999998</c:v>
                </c:pt>
                <c:pt idx="765">
                  <c:v>0.20037199999999999</c:v>
                </c:pt>
                <c:pt idx="766">
                  <c:v>0.23838500000000001</c:v>
                </c:pt>
                <c:pt idx="767">
                  <c:v>0.174233</c:v>
                </c:pt>
                <c:pt idx="768">
                  <c:v>0.14734900000000001</c:v>
                </c:pt>
                <c:pt idx="769">
                  <c:v>0.165404</c:v>
                </c:pt>
                <c:pt idx="770">
                  <c:v>0.21615100000000001</c:v>
                </c:pt>
                <c:pt idx="771">
                  <c:v>0.18426400000000001</c:v>
                </c:pt>
                <c:pt idx="772">
                  <c:v>0.22736100000000001</c:v>
                </c:pt>
                <c:pt idx="773">
                  <c:v>0.25346299999999999</c:v>
                </c:pt>
                <c:pt idx="774">
                  <c:v>0.24577499999999999</c:v>
                </c:pt>
                <c:pt idx="775">
                  <c:v>0.318803</c:v>
                </c:pt>
                <c:pt idx="776">
                  <c:v>0.76248499999999997</c:v>
                </c:pt>
                <c:pt idx="777">
                  <c:v>0.34672700000000001</c:v>
                </c:pt>
                <c:pt idx="778">
                  <c:v>0.240313</c:v>
                </c:pt>
                <c:pt idx="779">
                  <c:v>0.25760300000000003</c:v>
                </c:pt>
                <c:pt idx="780">
                  <c:v>0.24337500000000001</c:v>
                </c:pt>
                <c:pt idx="781">
                  <c:v>0.34585199999999999</c:v>
                </c:pt>
                <c:pt idx="782">
                  <c:v>0.25343300000000002</c:v>
                </c:pt>
                <c:pt idx="783">
                  <c:v>0.328322</c:v>
                </c:pt>
                <c:pt idx="784">
                  <c:v>0.18664900000000001</c:v>
                </c:pt>
                <c:pt idx="785">
                  <c:v>0.29960199999999998</c:v>
                </c:pt>
                <c:pt idx="786">
                  <c:v>0.30625799999999997</c:v>
                </c:pt>
                <c:pt idx="787">
                  <c:v>0.26865699999999998</c:v>
                </c:pt>
                <c:pt idx="788">
                  <c:v>0.157163</c:v>
                </c:pt>
                <c:pt idx="789">
                  <c:v>0.138935</c:v>
                </c:pt>
                <c:pt idx="790">
                  <c:v>0.26963799999999999</c:v>
                </c:pt>
                <c:pt idx="791">
                  <c:v>0.36338900000000002</c:v>
                </c:pt>
                <c:pt idx="792">
                  <c:v>0.37817299999999998</c:v>
                </c:pt>
                <c:pt idx="793">
                  <c:v>0.26745000000000002</c:v>
                </c:pt>
                <c:pt idx="794">
                  <c:v>0.32344400000000001</c:v>
                </c:pt>
                <c:pt idx="795">
                  <c:v>0.244841</c:v>
                </c:pt>
                <c:pt idx="796">
                  <c:v>0.21840599999999999</c:v>
                </c:pt>
                <c:pt idx="797">
                  <c:v>0.23575199999999999</c:v>
                </c:pt>
                <c:pt idx="798">
                  <c:v>0.17277400000000001</c:v>
                </c:pt>
                <c:pt idx="799">
                  <c:v>0.17203399999999999</c:v>
                </c:pt>
                <c:pt idx="800">
                  <c:v>0.29407899999999998</c:v>
                </c:pt>
                <c:pt idx="801">
                  <c:v>0.31097000000000002</c:v>
                </c:pt>
                <c:pt idx="802">
                  <c:v>0.23369300000000001</c:v>
                </c:pt>
                <c:pt idx="803">
                  <c:v>0.47159499999999999</c:v>
                </c:pt>
                <c:pt idx="804">
                  <c:v>0.22906199999999999</c:v>
                </c:pt>
                <c:pt idx="805">
                  <c:v>0.22583600000000001</c:v>
                </c:pt>
                <c:pt idx="806">
                  <c:v>0.22653699999999999</c:v>
                </c:pt>
                <c:pt idx="807">
                  <c:v>0.30219200000000002</c:v>
                </c:pt>
                <c:pt idx="808">
                  <c:v>0.30899799999999999</c:v>
                </c:pt>
                <c:pt idx="809">
                  <c:v>0.32462099999999999</c:v>
                </c:pt>
                <c:pt idx="810">
                  <c:v>0.24870800000000001</c:v>
                </c:pt>
                <c:pt idx="811">
                  <c:v>0.202927</c:v>
                </c:pt>
                <c:pt idx="812">
                  <c:v>0.23606099999999999</c:v>
                </c:pt>
                <c:pt idx="813">
                  <c:v>0.291626</c:v>
                </c:pt>
                <c:pt idx="814">
                  <c:v>0.24005499999999999</c:v>
                </c:pt>
                <c:pt idx="815">
                  <c:v>0.24043300000000001</c:v>
                </c:pt>
                <c:pt idx="816">
                  <c:v>0.29890699999999998</c:v>
                </c:pt>
                <c:pt idx="817">
                  <c:v>0.32208100000000001</c:v>
                </c:pt>
                <c:pt idx="818">
                  <c:v>0.216698</c:v>
                </c:pt>
                <c:pt idx="819">
                  <c:v>0.21540000000000001</c:v>
                </c:pt>
                <c:pt idx="820">
                  <c:v>0.19566800000000001</c:v>
                </c:pt>
                <c:pt idx="821">
                  <c:v>0.19095100000000001</c:v>
                </c:pt>
                <c:pt idx="822">
                  <c:v>0.18789700000000001</c:v>
                </c:pt>
                <c:pt idx="823">
                  <c:v>0.28428399999999998</c:v>
                </c:pt>
                <c:pt idx="824">
                  <c:v>0.21847900000000001</c:v>
                </c:pt>
                <c:pt idx="825">
                  <c:v>0.31219400000000003</c:v>
                </c:pt>
                <c:pt idx="826">
                  <c:v>0.42471599999999998</c:v>
                </c:pt>
                <c:pt idx="827">
                  <c:v>0.39002199999999998</c:v>
                </c:pt>
                <c:pt idx="828">
                  <c:v>0.34566599999999997</c:v>
                </c:pt>
                <c:pt idx="829">
                  <c:v>0.25063999999999997</c:v>
                </c:pt>
                <c:pt idx="830">
                  <c:v>0.297767</c:v>
                </c:pt>
                <c:pt idx="831">
                  <c:v>0.23458599999999999</c:v>
                </c:pt>
                <c:pt idx="832">
                  <c:v>0.27643099999999998</c:v>
                </c:pt>
                <c:pt idx="833">
                  <c:v>8.5447999999999996E-2</c:v>
                </c:pt>
                <c:pt idx="834">
                  <c:v>0.39206600000000003</c:v>
                </c:pt>
                <c:pt idx="835">
                  <c:v>0.227547</c:v>
                </c:pt>
                <c:pt idx="836">
                  <c:v>0.13695299999999999</c:v>
                </c:pt>
                <c:pt idx="837">
                  <c:v>0.31307299999999999</c:v>
                </c:pt>
                <c:pt idx="838">
                  <c:v>0.21257799999999999</c:v>
                </c:pt>
                <c:pt idx="839">
                  <c:v>0.25074099999999999</c:v>
                </c:pt>
                <c:pt idx="840">
                  <c:v>0.15442900000000001</c:v>
                </c:pt>
                <c:pt idx="841">
                  <c:v>0.14935100000000001</c:v>
                </c:pt>
                <c:pt idx="842">
                  <c:v>0.17777000000000001</c:v>
                </c:pt>
                <c:pt idx="843">
                  <c:v>0.28526400000000002</c:v>
                </c:pt>
                <c:pt idx="844">
                  <c:v>0.40501399999999999</c:v>
                </c:pt>
                <c:pt idx="845">
                  <c:v>0.28892800000000002</c:v>
                </c:pt>
                <c:pt idx="846">
                  <c:v>0.26847399999999999</c:v>
                </c:pt>
                <c:pt idx="847">
                  <c:v>0.20725199999999999</c:v>
                </c:pt>
                <c:pt idx="848">
                  <c:v>0.27123000000000003</c:v>
                </c:pt>
                <c:pt idx="849">
                  <c:v>0.24125099999999999</c:v>
                </c:pt>
                <c:pt idx="850">
                  <c:v>0.21584100000000001</c:v>
                </c:pt>
                <c:pt idx="851">
                  <c:v>0.703156</c:v>
                </c:pt>
                <c:pt idx="852">
                  <c:v>0.34106700000000001</c:v>
                </c:pt>
                <c:pt idx="853">
                  <c:v>0.45091999999999999</c:v>
                </c:pt>
                <c:pt idx="854">
                  <c:v>0.417099</c:v>
                </c:pt>
                <c:pt idx="855">
                  <c:v>0.41697699999999999</c:v>
                </c:pt>
                <c:pt idx="856">
                  <c:v>0.233014</c:v>
                </c:pt>
                <c:pt idx="857">
                  <c:v>0.38681500000000002</c:v>
                </c:pt>
                <c:pt idx="858">
                  <c:v>0.41987999999999998</c:v>
                </c:pt>
                <c:pt idx="859">
                  <c:v>0.27452599999999999</c:v>
                </c:pt>
                <c:pt idx="860">
                  <c:v>0.377579</c:v>
                </c:pt>
                <c:pt idx="861">
                  <c:v>0.21984899999999999</c:v>
                </c:pt>
                <c:pt idx="862">
                  <c:v>0.280219</c:v>
                </c:pt>
                <c:pt idx="863">
                  <c:v>0.310361</c:v>
                </c:pt>
                <c:pt idx="864">
                  <c:v>0.33736899999999997</c:v>
                </c:pt>
                <c:pt idx="865">
                  <c:v>0.38897599999999999</c:v>
                </c:pt>
                <c:pt idx="866">
                  <c:v>0.28178900000000001</c:v>
                </c:pt>
                <c:pt idx="867">
                  <c:v>0.23683199999999999</c:v>
                </c:pt>
                <c:pt idx="868">
                  <c:v>0.24823600000000001</c:v>
                </c:pt>
                <c:pt idx="869">
                  <c:v>0.386631</c:v>
                </c:pt>
                <c:pt idx="870">
                  <c:v>0.26624300000000001</c:v>
                </c:pt>
                <c:pt idx="871">
                  <c:v>0.20424900000000001</c:v>
                </c:pt>
                <c:pt idx="872">
                  <c:v>0.26914100000000002</c:v>
                </c:pt>
                <c:pt idx="873">
                  <c:v>0.39119500000000001</c:v>
                </c:pt>
                <c:pt idx="874">
                  <c:v>0.209951</c:v>
                </c:pt>
                <c:pt idx="875">
                  <c:v>0.215391</c:v>
                </c:pt>
                <c:pt idx="876">
                  <c:v>0.32536500000000002</c:v>
                </c:pt>
                <c:pt idx="877">
                  <c:v>0.26126100000000002</c:v>
                </c:pt>
                <c:pt idx="878">
                  <c:v>0.226437</c:v>
                </c:pt>
                <c:pt idx="879">
                  <c:v>0.32119199999999998</c:v>
                </c:pt>
                <c:pt idx="880">
                  <c:v>0.39924700000000002</c:v>
                </c:pt>
                <c:pt idx="881">
                  <c:v>0.30660999999999999</c:v>
                </c:pt>
                <c:pt idx="882">
                  <c:v>0.31868000000000002</c:v>
                </c:pt>
                <c:pt idx="883">
                  <c:v>0.31668299999999999</c:v>
                </c:pt>
                <c:pt idx="884">
                  <c:v>0.20948700000000001</c:v>
                </c:pt>
                <c:pt idx="885">
                  <c:v>0.23055</c:v>
                </c:pt>
                <c:pt idx="886">
                  <c:v>0.16224</c:v>
                </c:pt>
                <c:pt idx="887">
                  <c:v>0.16189899999999999</c:v>
                </c:pt>
                <c:pt idx="888">
                  <c:v>0.22531499999999999</c:v>
                </c:pt>
                <c:pt idx="889">
                  <c:v>0.30649300000000002</c:v>
                </c:pt>
                <c:pt idx="890">
                  <c:v>0.23177600000000001</c:v>
                </c:pt>
                <c:pt idx="891">
                  <c:v>0.27894799999999997</c:v>
                </c:pt>
                <c:pt idx="892">
                  <c:v>0.285468</c:v>
                </c:pt>
                <c:pt idx="893">
                  <c:v>0.261847</c:v>
                </c:pt>
                <c:pt idx="894">
                  <c:v>0.27512799999999998</c:v>
                </c:pt>
                <c:pt idx="895">
                  <c:v>0.29289399999999999</c:v>
                </c:pt>
                <c:pt idx="896">
                  <c:v>0.46190599999999998</c:v>
                </c:pt>
                <c:pt idx="897">
                  <c:v>0.29018500000000003</c:v>
                </c:pt>
                <c:pt idx="898">
                  <c:v>0.31969900000000001</c:v>
                </c:pt>
                <c:pt idx="899">
                  <c:v>1.204763</c:v>
                </c:pt>
                <c:pt idx="900">
                  <c:v>0.347472</c:v>
                </c:pt>
                <c:pt idx="901">
                  <c:v>0.23435900000000001</c:v>
                </c:pt>
                <c:pt idx="902">
                  <c:v>0.28037299999999998</c:v>
                </c:pt>
                <c:pt idx="903">
                  <c:v>0.32897900000000002</c:v>
                </c:pt>
                <c:pt idx="904">
                  <c:v>0.55420999999999998</c:v>
                </c:pt>
                <c:pt idx="905">
                  <c:v>0.47193400000000002</c:v>
                </c:pt>
                <c:pt idx="906">
                  <c:v>0.29382200000000003</c:v>
                </c:pt>
                <c:pt idx="907">
                  <c:v>0.32733000000000001</c:v>
                </c:pt>
                <c:pt idx="908">
                  <c:v>0.241091</c:v>
                </c:pt>
                <c:pt idx="909">
                  <c:v>0.21665000000000001</c:v>
                </c:pt>
                <c:pt idx="910">
                  <c:v>0.21803800000000001</c:v>
                </c:pt>
                <c:pt idx="911">
                  <c:v>9.5269000000000006E-2</c:v>
                </c:pt>
                <c:pt idx="912">
                  <c:v>0.28483199999999997</c:v>
                </c:pt>
                <c:pt idx="913">
                  <c:v>0.28075299999999997</c:v>
                </c:pt>
                <c:pt idx="914">
                  <c:v>0.258685</c:v>
                </c:pt>
                <c:pt idx="915">
                  <c:v>0.28588200000000002</c:v>
                </c:pt>
                <c:pt idx="916">
                  <c:v>0.13764199999999999</c:v>
                </c:pt>
                <c:pt idx="917">
                  <c:v>0.13825599999999999</c:v>
                </c:pt>
                <c:pt idx="918">
                  <c:v>0.22444600000000001</c:v>
                </c:pt>
                <c:pt idx="919">
                  <c:v>0.21287900000000001</c:v>
                </c:pt>
                <c:pt idx="920">
                  <c:v>0.22756999999999999</c:v>
                </c:pt>
                <c:pt idx="921">
                  <c:v>0.31435099999999999</c:v>
                </c:pt>
                <c:pt idx="922">
                  <c:v>0.45338200000000001</c:v>
                </c:pt>
                <c:pt idx="923">
                  <c:v>0.250579</c:v>
                </c:pt>
                <c:pt idx="924">
                  <c:v>0.27256399999999997</c:v>
                </c:pt>
                <c:pt idx="925">
                  <c:v>0.31107200000000002</c:v>
                </c:pt>
                <c:pt idx="926">
                  <c:v>0.33865600000000001</c:v>
                </c:pt>
                <c:pt idx="927">
                  <c:v>0.22800000000000001</c:v>
                </c:pt>
                <c:pt idx="928">
                  <c:v>0.330986</c:v>
                </c:pt>
                <c:pt idx="929">
                  <c:v>0.16065299999999999</c:v>
                </c:pt>
                <c:pt idx="930">
                  <c:v>0.31631799999999999</c:v>
                </c:pt>
                <c:pt idx="931">
                  <c:v>0.15196299999999999</c:v>
                </c:pt>
                <c:pt idx="932">
                  <c:v>0.20783299999999999</c:v>
                </c:pt>
                <c:pt idx="933">
                  <c:v>0.321355</c:v>
                </c:pt>
                <c:pt idx="934">
                  <c:v>0.15548799999999999</c:v>
                </c:pt>
                <c:pt idx="935">
                  <c:v>0.215193</c:v>
                </c:pt>
                <c:pt idx="936">
                  <c:v>0.172038</c:v>
                </c:pt>
                <c:pt idx="937">
                  <c:v>0.168818</c:v>
                </c:pt>
                <c:pt idx="938">
                  <c:v>0.212807</c:v>
                </c:pt>
                <c:pt idx="939">
                  <c:v>0.16326099999999999</c:v>
                </c:pt>
                <c:pt idx="940">
                  <c:v>0.19695799999999999</c:v>
                </c:pt>
                <c:pt idx="941">
                  <c:v>0.107902</c:v>
                </c:pt>
                <c:pt idx="942">
                  <c:v>0.14247699999999999</c:v>
                </c:pt>
                <c:pt idx="943">
                  <c:v>0.154755</c:v>
                </c:pt>
                <c:pt idx="944">
                  <c:v>0.30093300000000001</c:v>
                </c:pt>
                <c:pt idx="945">
                  <c:v>0.23122799999999999</c:v>
                </c:pt>
                <c:pt idx="946">
                  <c:v>0.144122</c:v>
                </c:pt>
                <c:pt idx="947">
                  <c:v>0.16863900000000001</c:v>
                </c:pt>
                <c:pt idx="948">
                  <c:v>0.20858399999999999</c:v>
                </c:pt>
                <c:pt idx="949">
                  <c:v>0.17635400000000001</c:v>
                </c:pt>
                <c:pt idx="950">
                  <c:v>0.218445</c:v>
                </c:pt>
                <c:pt idx="951">
                  <c:v>0.22592200000000001</c:v>
                </c:pt>
                <c:pt idx="952">
                  <c:v>0.275144</c:v>
                </c:pt>
                <c:pt idx="953">
                  <c:v>0.28436699999999998</c:v>
                </c:pt>
                <c:pt idx="954">
                  <c:v>0.21751699999999999</c:v>
                </c:pt>
                <c:pt idx="955">
                  <c:v>0.31804500000000002</c:v>
                </c:pt>
                <c:pt idx="956">
                  <c:v>0.40666000000000002</c:v>
                </c:pt>
                <c:pt idx="957">
                  <c:v>0.30157600000000001</c:v>
                </c:pt>
                <c:pt idx="958">
                  <c:v>0.25251099999999999</c:v>
                </c:pt>
                <c:pt idx="959">
                  <c:v>0.44978899999999999</c:v>
                </c:pt>
                <c:pt idx="960">
                  <c:v>0.24843799999999999</c:v>
                </c:pt>
                <c:pt idx="961">
                  <c:v>0.34265600000000002</c:v>
                </c:pt>
                <c:pt idx="962">
                  <c:v>0.35719699999999999</c:v>
                </c:pt>
                <c:pt idx="963">
                  <c:v>0.29077199999999997</c:v>
                </c:pt>
                <c:pt idx="964">
                  <c:v>0.31480000000000002</c:v>
                </c:pt>
                <c:pt idx="965">
                  <c:v>0.26219199999999998</c:v>
                </c:pt>
                <c:pt idx="966">
                  <c:v>0.213646</c:v>
                </c:pt>
                <c:pt idx="967">
                  <c:v>0.24635000000000001</c:v>
                </c:pt>
                <c:pt idx="968">
                  <c:v>0.35441499999999998</c:v>
                </c:pt>
                <c:pt idx="969">
                  <c:v>0.35943199999999997</c:v>
                </c:pt>
                <c:pt idx="970">
                  <c:v>0.26496999999999998</c:v>
                </c:pt>
                <c:pt idx="971">
                  <c:v>0.20857100000000001</c:v>
                </c:pt>
                <c:pt idx="972">
                  <c:v>0.29574299999999998</c:v>
                </c:pt>
                <c:pt idx="973">
                  <c:v>0.313</c:v>
                </c:pt>
                <c:pt idx="974">
                  <c:v>0.282221</c:v>
                </c:pt>
                <c:pt idx="975">
                  <c:v>0.20607800000000001</c:v>
                </c:pt>
                <c:pt idx="976">
                  <c:v>0.35124499999999997</c:v>
                </c:pt>
                <c:pt idx="977">
                  <c:v>0.46804400000000002</c:v>
                </c:pt>
                <c:pt idx="978">
                  <c:v>0.18156900000000001</c:v>
                </c:pt>
                <c:pt idx="979">
                  <c:v>0.10130699999999999</c:v>
                </c:pt>
                <c:pt idx="980">
                  <c:v>0.25064199999999998</c:v>
                </c:pt>
                <c:pt idx="981">
                  <c:v>0.293271</c:v>
                </c:pt>
                <c:pt idx="982">
                  <c:v>0.27062700000000001</c:v>
                </c:pt>
                <c:pt idx="983">
                  <c:v>0.231126</c:v>
                </c:pt>
                <c:pt idx="984">
                  <c:v>0.20053299999999999</c:v>
                </c:pt>
                <c:pt idx="985">
                  <c:v>0.19242999999999999</c:v>
                </c:pt>
                <c:pt idx="986">
                  <c:v>0.223664</c:v>
                </c:pt>
                <c:pt idx="987">
                  <c:v>0.22658700000000001</c:v>
                </c:pt>
                <c:pt idx="988">
                  <c:v>0.27319300000000002</c:v>
                </c:pt>
                <c:pt idx="989">
                  <c:v>0.21268699999999999</c:v>
                </c:pt>
                <c:pt idx="990">
                  <c:v>0.30629800000000001</c:v>
                </c:pt>
                <c:pt idx="991">
                  <c:v>0.21829399999999999</c:v>
                </c:pt>
                <c:pt idx="992">
                  <c:v>0.25395099999999998</c:v>
                </c:pt>
                <c:pt idx="993">
                  <c:v>0.20096800000000001</c:v>
                </c:pt>
                <c:pt idx="994">
                  <c:v>0.303568</c:v>
                </c:pt>
                <c:pt idx="995">
                  <c:v>0.31814500000000001</c:v>
                </c:pt>
                <c:pt idx="996">
                  <c:v>8.4746000000000002E-2</c:v>
                </c:pt>
                <c:pt idx="997">
                  <c:v>0.11729299999999999</c:v>
                </c:pt>
                <c:pt idx="998">
                  <c:v>0.105443</c:v>
                </c:pt>
                <c:pt idx="999">
                  <c:v>0.23267099999999999</c:v>
                </c:pt>
                <c:pt idx="1000">
                  <c:v>0.14186199999999999</c:v>
                </c:pt>
                <c:pt idx="1001">
                  <c:v>0.19454399999999999</c:v>
                </c:pt>
                <c:pt idx="1002">
                  <c:v>0.217774</c:v>
                </c:pt>
                <c:pt idx="1003">
                  <c:v>0.16958100000000001</c:v>
                </c:pt>
                <c:pt idx="1004">
                  <c:v>0.21401000000000001</c:v>
                </c:pt>
                <c:pt idx="1005">
                  <c:v>0.22855300000000001</c:v>
                </c:pt>
                <c:pt idx="1006">
                  <c:v>0.11632199999999999</c:v>
                </c:pt>
                <c:pt idx="1007">
                  <c:v>0.18648799999999999</c:v>
                </c:pt>
                <c:pt idx="1008">
                  <c:v>0.24632699999999999</c:v>
                </c:pt>
                <c:pt idx="1009">
                  <c:v>0.212616</c:v>
                </c:pt>
                <c:pt idx="1010">
                  <c:v>0.21945500000000001</c:v>
                </c:pt>
                <c:pt idx="1011">
                  <c:v>0.153338</c:v>
                </c:pt>
                <c:pt idx="1012">
                  <c:v>0.30648700000000001</c:v>
                </c:pt>
                <c:pt idx="1013">
                  <c:v>0.21668000000000001</c:v>
                </c:pt>
                <c:pt idx="1014">
                  <c:v>0.161436</c:v>
                </c:pt>
                <c:pt idx="1015">
                  <c:v>0.32495099999999999</c:v>
                </c:pt>
                <c:pt idx="1016">
                  <c:v>0.47414800000000001</c:v>
                </c:pt>
                <c:pt idx="1017">
                  <c:v>0.34287400000000001</c:v>
                </c:pt>
                <c:pt idx="1018">
                  <c:v>0.41183799999999998</c:v>
                </c:pt>
                <c:pt idx="1019">
                  <c:v>0.415182</c:v>
                </c:pt>
                <c:pt idx="1020">
                  <c:v>0.301398</c:v>
                </c:pt>
                <c:pt idx="1021">
                  <c:v>0.40889300000000001</c:v>
                </c:pt>
                <c:pt idx="1022">
                  <c:v>0.52085800000000004</c:v>
                </c:pt>
                <c:pt idx="1023">
                  <c:v>0.42612800000000001</c:v>
                </c:pt>
                <c:pt idx="1024">
                  <c:v>0.36268699999999998</c:v>
                </c:pt>
                <c:pt idx="1025">
                  <c:v>0.27083499999999999</c:v>
                </c:pt>
                <c:pt idx="1026">
                  <c:v>0.236343</c:v>
                </c:pt>
                <c:pt idx="1027">
                  <c:v>0.22402</c:v>
                </c:pt>
                <c:pt idx="1028">
                  <c:v>0.19289500000000001</c:v>
                </c:pt>
                <c:pt idx="1029">
                  <c:v>0.28571800000000003</c:v>
                </c:pt>
                <c:pt idx="1030">
                  <c:v>0.21446399999999999</c:v>
                </c:pt>
                <c:pt idx="1031">
                  <c:v>0.14963399999999999</c:v>
                </c:pt>
                <c:pt idx="1032">
                  <c:v>0.23519499999999999</c:v>
                </c:pt>
                <c:pt idx="1033">
                  <c:v>0.18892400000000001</c:v>
                </c:pt>
                <c:pt idx="1034">
                  <c:v>0.222437</c:v>
                </c:pt>
                <c:pt idx="1035">
                  <c:v>0.260106</c:v>
                </c:pt>
                <c:pt idx="1036">
                  <c:v>0.26310299999999998</c:v>
                </c:pt>
                <c:pt idx="1037">
                  <c:v>0.35208800000000001</c:v>
                </c:pt>
                <c:pt idx="1038">
                  <c:v>0.368421</c:v>
                </c:pt>
                <c:pt idx="1039">
                  <c:v>0.57764899999999997</c:v>
                </c:pt>
                <c:pt idx="1040">
                  <c:v>0.70548999999999995</c:v>
                </c:pt>
                <c:pt idx="1041">
                  <c:v>0.50793699999999997</c:v>
                </c:pt>
                <c:pt idx="1042">
                  <c:v>0.366207</c:v>
                </c:pt>
                <c:pt idx="1043">
                  <c:v>0.34498400000000001</c:v>
                </c:pt>
                <c:pt idx="1044">
                  <c:v>0.32617699999999999</c:v>
                </c:pt>
                <c:pt idx="1045">
                  <c:v>0.40189000000000002</c:v>
                </c:pt>
                <c:pt idx="1046">
                  <c:v>0.49165700000000001</c:v>
                </c:pt>
                <c:pt idx="1047">
                  <c:v>0.50011099999999997</c:v>
                </c:pt>
                <c:pt idx="1048">
                  <c:v>0.43289</c:v>
                </c:pt>
                <c:pt idx="1049">
                  <c:v>0.646644</c:v>
                </c:pt>
                <c:pt idx="1050">
                  <c:v>0.84485299999999997</c:v>
                </c:pt>
                <c:pt idx="1051">
                  <c:v>0.73555899999999996</c:v>
                </c:pt>
                <c:pt idx="1052">
                  <c:v>0.71777400000000002</c:v>
                </c:pt>
                <c:pt idx="1053">
                  <c:v>0.76651899999999995</c:v>
                </c:pt>
                <c:pt idx="1054">
                  <c:v>0.57033999999999996</c:v>
                </c:pt>
                <c:pt idx="1055">
                  <c:v>0.59353199999999995</c:v>
                </c:pt>
                <c:pt idx="1056">
                  <c:v>0.508795</c:v>
                </c:pt>
                <c:pt idx="1057">
                  <c:v>0.58979999999999999</c:v>
                </c:pt>
                <c:pt idx="1058">
                  <c:v>0.49054700000000001</c:v>
                </c:pt>
                <c:pt idx="1059">
                  <c:v>0.38472099999999998</c:v>
                </c:pt>
                <c:pt idx="1060">
                  <c:v>0.35705199999999998</c:v>
                </c:pt>
                <c:pt idx="1061">
                  <c:v>0.45996900000000002</c:v>
                </c:pt>
                <c:pt idx="1062">
                  <c:v>0.70994100000000004</c:v>
                </c:pt>
                <c:pt idx="1063">
                  <c:v>0.40455799999999997</c:v>
                </c:pt>
                <c:pt idx="1064">
                  <c:v>0.45512799999999998</c:v>
                </c:pt>
                <c:pt idx="1065">
                  <c:v>0.44758500000000001</c:v>
                </c:pt>
                <c:pt idx="1066">
                  <c:v>0.394924</c:v>
                </c:pt>
                <c:pt idx="1067">
                  <c:v>0.440913</c:v>
                </c:pt>
                <c:pt idx="1068">
                  <c:v>0.25486199999999998</c:v>
                </c:pt>
                <c:pt idx="1069">
                  <c:v>0.54573499999999997</c:v>
                </c:pt>
                <c:pt idx="1070">
                  <c:v>0.50247600000000003</c:v>
                </c:pt>
                <c:pt idx="1071">
                  <c:v>0.36032599999999998</c:v>
                </c:pt>
                <c:pt idx="1072">
                  <c:v>0.326401</c:v>
                </c:pt>
                <c:pt idx="1073">
                  <c:v>0.24954200000000001</c:v>
                </c:pt>
                <c:pt idx="1074">
                  <c:v>0.307977</c:v>
                </c:pt>
                <c:pt idx="1075">
                  <c:v>0.24640599999999999</c:v>
                </c:pt>
                <c:pt idx="1076">
                  <c:v>0.206368</c:v>
                </c:pt>
                <c:pt idx="1077">
                  <c:v>0.27670400000000001</c:v>
                </c:pt>
                <c:pt idx="1078">
                  <c:v>0.21971299999999999</c:v>
                </c:pt>
                <c:pt idx="1079">
                  <c:v>0.31229299999999999</c:v>
                </c:pt>
                <c:pt idx="1080">
                  <c:v>0.337227</c:v>
                </c:pt>
                <c:pt idx="1081">
                  <c:v>0.46129799999999999</c:v>
                </c:pt>
                <c:pt idx="1082">
                  <c:v>0.19056000000000001</c:v>
                </c:pt>
                <c:pt idx="1083">
                  <c:v>0.30763400000000002</c:v>
                </c:pt>
                <c:pt idx="1084">
                  <c:v>0.26394899999999999</c:v>
                </c:pt>
                <c:pt idx="1085">
                  <c:v>0.33125199999999999</c:v>
                </c:pt>
                <c:pt idx="1086">
                  <c:v>0.35463699999999998</c:v>
                </c:pt>
                <c:pt idx="1087">
                  <c:v>0.20236699999999999</c:v>
                </c:pt>
                <c:pt idx="1088">
                  <c:v>0.313052</c:v>
                </c:pt>
                <c:pt idx="1089">
                  <c:v>0.250307</c:v>
                </c:pt>
                <c:pt idx="1090">
                  <c:v>0.29458099999999998</c:v>
                </c:pt>
                <c:pt idx="1091">
                  <c:v>0.25655800000000001</c:v>
                </c:pt>
                <c:pt idx="1092">
                  <c:v>0.21384900000000001</c:v>
                </c:pt>
                <c:pt idx="1093">
                  <c:v>0.188804</c:v>
                </c:pt>
                <c:pt idx="1094">
                  <c:v>0.25777</c:v>
                </c:pt>
                <c:pt idx="1095">
                  <c:v>0.29840800000000001</c:v>
                </c:pt>
                <c:pt idx="1096">
                  <c:v>0.41070899999999999</c:v>
                </c:pt>
                <c:pt idx="1097">
                  <c:v>0.35852699999999998</c:v>
                </c:pt>
                <c:pt idx="1098">
                  <c:v>0.29393900000000001</c:v>
                </c:pt>
                <c:pt idx="1099">
                  <c:v>0.59118499999999996</c:v>
                </c:pt>
                <c:pt idx="1100">
                  <c:v>0.24657599999999999</c:v>
                </c:pt>
                <c:pt idx="1101">
                  <c:v>0.210143</c:v>
                </c:pt>
                <c:pt idx="1102">
                  <c:v>0.28373900000000002</c:v>
                </c:pt>
                <c:pt idx="1103">
                  <c:v>0.45075900000000002</c:v>
                </c:pt>
                <c:pt idx="1104">
                  <c:v>0.38981399999999999</c:v>
                </c:pt>
                <c:pt idx="1105">
                  <c:v>0.32847900000000002</c:v>
                </c:pt>
                <c:pt idx="1106">
                  <c:v>0.23169100000000001</c:v>
                </c:pt>
                <c:pt idx="1107">
                  <c:v>0.39014399999999999</c:v>
                </c:pt>
                <c:pt idx="1108">
                  <c:v>0.32438600000000001</c:v>
                </c:pt>
                <c:pt idx="1109">
                  <c:v>0.38101600000000002</c:v>
                </c:pt>
                <c:pt idx="1110">
                  <c:v>0.24729999999999999</c:v>
                </c:pt>
                <c:pt idx="1111">
                  <c:v>0.25115300000000002</c:v>
                </c:pt>
                <c:pt idx="1112">
                  <c:v>0.67346899999999998</c:v>
                </c:pt>
                <c:pt idx="1113">
                  <c:v>0.27532299999999998</c:v>
                </c:pt>
                <c:pt idx="1114">
                  <c:v>0.21440100000000001</c:v>
                </c:pt>
                <c:pt idx="1115">
                  <c:v>0.26190600000000003</c:v>
                </c:pt>
                <c:pt idx="1116">
                  <c:v>0.21929499999999999</c:v>
                </c:pt>
                <c:pt idx="1117">
                  <c:v>0.19755600000000001</c:v>
                </c:pt>
                <c:pt idx="1118">
                  <c:v>0.195128</c:v>
                </c:pt>
                <c:pt idx="1119">
                  <c:v>0.239562</c:v>
                </c:pt>
                <c:pt idx="1120">
                  <c:v>0.25161299999999998</c:v>
                </c:pt>
                <c:pt idx="1121">
                  <c:v>0.27722599999999997</c:v>
                </c:pt>
                <c:pt idx="1122">
                  <c:v>0.18726599999999999</c:v>
                </c:pt>
                <c:pt idx="1123">
                  <c:v>0.140348</c:v>
                </c:pt>
                <c:pt idx="1124">
                  <c:v>0.17499600000000001</c:v>
                </c:pt>
                <c:pt idx="1125">
                  <c:v>0.208815</c:v>
                </c:pt>
                <c:pt idx="1126">
                  <c:v>0.24448400000000001</c:v>
                </c:pt>
                <c:pt idx="1127">
                  <c:v>0.418576</c:v>
                </c:pt>
                <c:pt idx="1128">
                  <c:v>0.181676</c:v>
                </c:pt>
                <c:pt idx="1129">
                  <c:v>0.15567400000000001</c:v>
                </c:pt>
                <c:pt idx="1130">
                  <c:v>0.19883500000000001</c:v>
                </c:pt>
                <c:pt idx="1131">
                  <c:v>0.22797700000000001</c:v>
                </c:pt>
                <c:pt idx="1132">
                  <c:v>0.26206699999999999</c:v>
                </c:pt>
                <c:pt idx="1133">
                  <c:v>0.17102999999999999</c:v>
                </c:pt>
                <c:pt idx="1134">
                  <c:v>0.31838</c:v>
                </c:pt>
                <c:pt idx="1135">
                  <c:v>0.17047599999999999</c:v>
                </c:pt>
                <c:pt idx="1136">
                  <c:v>0.20529500000000001</c:v>
                </c:pt>
                <c:pt idx="1137">
                  <c:v>0.19842499999999999</c:v>
                </c:pt>
                <c:pt idx="1138">
                  <c:v>0.12862000000000001</c:v>
                </c:pt>
                <c:pt idx="1139">
                  <c:v>0.15365999999999999</c:v>
                </c:pt>
                <c:pt idx="1140">
                  <c:v>0.189113</c:v>
                </c:pt>
                <c:pt idx="1141">
                  <c:v>0.24374199999999999</c:v>
                </c:pt>
                <c:pt idx="1142">
                  <c:v>0.227133</c:v>
                </c:pt>
                <c:pt idx="1143">
                  <c:v>0.152417</c:v>
                </c:pt>
                <c:pt idx="1144">
                  <c:v>0.12648100000000001</c:v>
                </c:pt>
                <c:pt idx="1145">
                  <c:v>0.15618899999999999</c:v>
                </c:pt>
                <c:pt idx="1146">
                  <c:v>0.17067099999999999</c:v>
                </c:pt>
                <c:pt idx="1147">
                  <c:v>0.16383300000000001</c:v>
                </c:pt>
                <c:pt idx="1148">
                  <c:v>0.14339099999999999</c:v>
                </c:pt>
                <c:pt idx="1149">
                  <c:v>0.31789499999999998</c:v>
                </c:pt>
                <c:pt idx="1150">
                  <c:v>0.30287500000000001</c:v>
                </c:pt>
                <c:pt idx="1151">
                  <c:v>0.87682700000000002</c:v>
                </c:pt>
                <c:pt idx="1152">
                  <c:v>0.34102100000000002</c:v>
                </c:pt>
                <c:pt idx="1153">
                  <c:v>0.17679600000000001</c:v>
                </c:pt>
                <c:pt idx="1154">
                  <c:v>0.21599299999999999</c:v>
                </c:pt>
                <c:pt idx="1155">
                  <c:v>0.28015000000000001</c:v>
                </c:pt>
                <c:pt idx="1156">
                  <c:v>0.22544500000000001</c:v>
                </c:pt>
                <c:pt idx="1157">
                  <c:v>0.17848700000000001</c:v>
                </c:pt>
                <c:pt idx="1158">
                  <c:v>0.169489</c:v>
                </c:pt>
                <c:pt idx="1159">
                  <c:v>0.333868</c:v>
                </c:pt>
                <c:pt idx="1160">
                  <c:v>0.18149999999999999</c:v>
                </c:pt>
                <c:pt idx="1161">
                  <c:v>0.18082699999999999</c:v>
                </c:pt>
                <c:pt idx="1162">
                  <c:v>0.184285</c:v>
                </c:pt>
                <c:pt idx="1163">
                  <c:v>0.46273300000000001</c:v>
                </c:pt>
                <c:pt idx="1164">
                  <c:v>0.26953199999999999</c:v>
                </c:pt>
                <c:pt idx="1165">
                  <c:v>0.202539</c:v>
                </c:pt>
                <c:pt idx="1166">
                  <c:v>0.248867</c:v>
                </c:pt>
                <c:pt idx="1167">
                  <c:v>0.22109100000000001</c:v>
                </c:pt>
                <c:pt idx="1168">
                  <c:v>9.0497999999999995E-2</c:v>
                </c:pt>
                <c:pt idx="1169">
                  <c:v>0.194991</c:v>
                </c:pt>
                <c:pt idx="1170">
                  <c:v>0.356597</c:v>
                </c:pt>
                <c:pt idx="1171">
                  <c:v>0.22529399999999999</c:v>
                </c:pt>
                <c:pt idx="1172">
                  <c:v>0.165906</c:v>
                </c:pt>
                <c:pt idx="1173">
                  <c:v>0.185525</c:v>
                </c:pt>
                <c:pt idx="1174">
                  <c:v>0.21817300000000001</c:v>
                </c:pt>
                <c:pt idx="1175">
                  <c:v>0.34562399999999999</c:v>
                </c:pt>
                <c:pt idx="1176">
                  <c:v>0.47141699999999997</c:v>
                </c:pt>
                <c:pt idx="1177">
                  <c:v>0.36381000000000002</c:v>
                </c:pt>
                <c:pt idx="1178">
                  <c:v>0.227162</c:v>
                </c:pt>
                <c:pt idx="1179">
                  <c:v>0.200487</c:v>
                </c:pt>
                <c:pt idx="1180">
                  <c:v>0.30860599999999999</c:v>
                </c:pt>
                <c:pt idx="1181">
                  <c:v>0.28087499999999999</c:v>
                </c:pt>
                <c:pt idx="1182">
                  <c:v>0.21265700000000001</c:v>
                </c:pt>
                <c:pt idx="1183">
                  <c:v>0.16331899999999999</c:v>
                </c:pt>
                <c:pt idx="1184">
                  <c:v>0.20322699999999999</c:v>
                </c:pt>
                <c:pt idx="1185">
                  <c:v>0.27619300000000002</c:v>
                </c:pt>
                <c:pt idx="1186">
                  <c:v>0.28168599999999999</c:v>
                </c:pt>
                <c:pt idx="1187">
                  <c:v>0.19871</c:v>
                </c:pt>
                <c:pt idx="1188">
                  <c:v>0.18338499999999999</c:v>
                </c:pt>
                <c:pt idx="1189">
                  <c:v>0.16691900000000001</c:v>
                </c:pt>
                <c:pt idx="1190">
                  <c:v>0.23477200000000001</c:v>
                </c:pt>
                <c:pt idx="1191">
                  <c:v>0.30054500000000001</c:v>
                </c:pt>
                <c:pt idx="1192">
                  <c:v>0.186643</c:v>
                </c:pt>
                <c:pt idx="1193">
                  <c:v>0.22519700000000001</c:v>
                </c:pt>
                <c:pt idx="1194">
                  <c:v>0.208898</c:v>
                </c:pt>
                <c:pt idx="1195">
                  <c:v>0.15490999999999999</c:v>
                </c:pt>
                <c:pt idx="1196">
                  <c:v>0.26343</c:v>
                </c:pt>
                <c:pt idx="1197">
                  <c:v>0.2424</c:v>
                </c:pt>
                <c:pt idx="1198">
                  <c:v>0.14330499999999999</c:v>
                </c:pt>
                <c:pt idx="1199">
                  <c:v>0.12654099999999999</c:v>
                </c:pt>
                <c:pt idx="1200">
                  <c:v>0.25360500000000002</c:v>
                </c:pt>
                <c:pt idx="1201">
                  <c:v>0.18323400000000001</c:v>
                </c:pt>
                <c:pt idx="1202">
                  <c:v>0.18981999999999999</c:v>
                </c:pt>
                <c:pt idx="1203">
                  <c:v>0.15658900000000001</c:v>
                </c:pt>
                <c:pt idx="1204">
                  <c:v>0.25634299999999999</c:v>
                </c:pt>
                <c:pt idx="1205">
                  <c:v>0.45671</c:v>
                </c:pt>
                <c:pt idx="1206">
                  <c:v>0.35744300000000001</c:v>
                </c:pt>
                <c:pt idx="1207">
                  <c:v>0.27503300000000003</c:v>
                </c:pt>
                <c:pt idx="1208">
                  <c:v>0.218553</c:v>
                </c:pt>
                <c:pt idx="1209">
                  <c:v>0.21452399999999999</c:v>
                </c:pt>
                <c:pt idx="1210">
                  <c:v>0.23775399999999999</c:v>
                </c:pt>
                <c:pt idx="1211">
                  <c:v>0.19846900000000001</c:v>
                </c:pt>
                <c:pt idx="1212">
                  <c:v>0.18825500000000001</c:v>
                </c:pt>
                <c:pt idx="1213">
                  <c:v>0.45544899999999999</c:v>
                </c:pt>
                <c:pt idx="1214">
                  <c:v>0.61619900000000005</c:v>
                </c:pt>
                <c:pt idx="1215">
                  <c:v>0.38832100000000003</c:v>
                </c:pt>
                <c:pt idx="1216">
                  <c:v>0.27930300000000002</c:v>
                </c:pt>
                <c:pt idx="1217">
                  <c:v>0.17139399999999999</c:v>
                </c:pt>
                <c:pt idx="1218">
                  <c:v>0.30597200000000002</c:v>
                </c:pt>
                <c:pt idx="1219">
                  <c:v>0.23503499999999999</c:v>
                </c:pt>
                <c:pt idx="1220">
                  <c:v>0.18864300000000001</c:v>
                </c:pt>
                <c:pt idx="1221">
                  <c:v>0.236092</c:v>
                </c:pt>
                <c:pt idx="1222">
                  <c:v>0.26600200000000002</c:v>
                </c:pt>
                <c:pt idx="1223">
                  <c:v>0.17515600000000001</c:v>
                </c:pt>
                <c:pt idx="1224">
                  <c:v>0.16537199999999999</c:v>
                </c:pt>
                <c:pt idx="1225">
                  <c:v>0.23130200000000001</c:v>
                </c:pt>
                <c:pt idx="1226">
                  <c:v>0.128243</c:v>
                </c:pt>
                <c:pt idx="1227">
                  <c:v>0.24146100000000001</c:v>
                </c:pt>
                <c:pt idx="1228">
                  <c:v>0.51282399999999995</c:v>
                </c:pt>
                <c:pt idx="1229">
                  <c:v>0.201903</c:v>
                </c:pt>
                <c:pt idx="1230">
                  <c:v>0.23643500000000001</c:v>
                </c:pt>
                <c:pt idx="1231">
                  <c:v>0.23318</c:v>
                </c:pt>
                <c:pt idx="1232">
                  <c:v>0.26792500000000002</c:v>
                </c:pt>
                <c:pt idx="1233">
                  <c:v>0.189586</c:v>
                </c:pt>
                <c:pt idx="1234">
                  <c:v>0.16215099999999999</c:v>
                </c:pt>
                <c:pt idx="1235">
                  <c:v>0.18013699999999999</c:v>
                </c:pt>
                <c:pt idx="1236">
                  <c:v>0.30886000000000002</c:v>
                </c:pt>
                <c:pt idx="1237">
                  <c:v>0.21965999999999999</c:v>
                </c:pt>
                <c:pt idx="1238">
                  <c:v>0.19059899999999999</c:v>
                </c:pt>
                <c:pt idx="1239">
                  <c:v>0.29262899999999997</c:v>
                </c:pt>
                <c:pt idx="1240">
                  <c:v>0.199687</c:v>
                </c:pt>
                <c:pt idx="1241">
                  <c:v>0.25462000000000001</c:v>
                </c:pt>
                <c:pt idx="1242">
                  <c:v>0.282723</c:v>
                </c:pt>
                <c:pt idx="1243">
                  <c:v>0.16733100000000001</c:v>
                </c:pt>
                <c:pt idx="1244">
                  <c:v>0.13130900000000001</c:v>
                </c:pt>
                <c:pt idx="1245">
                  <c:v>0.13544300000000001</c:v>
                </c:pt>
                <c:pt idx="1246">
                  <c:v>8.3704000000000001E-2</c:v>
                </c:pt>
                <c:pt idx="1247">
                  <c:v>0.15001300000000001</c:v>
                </c:pt>
                <c:pt idx="1248">
                  <c:v>0.11301</c:v>
                </c:pt>
                <c:pt idx="1249">
                  <c:v>0.238844</c:v>
                </c:pt>
                <c:pt idx="1250">
                  <c:v>0.27967799999999998</c:v>
                </c:pt>
                <c:pt idx="1251">
                  <c:v>0.28952</c:v>
                </c:pt>
                <c:pt idx="1252">
                  <c:v>0.28510799999999997</c:v>
                </c:pt>
                <c:pt idx="1253">
                  <c:v>0.31189499999999998</c:v>
                </c:pt>
                <c:pt idx="1254">
                  <c:v>0.35756900000000003</c:v>
                </c:pt>
                <c:pt idx="1255">
                  <c:v>0.28769400000000001</c:v>
                </c:pt>
                <c:pt idx="1256">
                  <c:v>0.31898500000000002</c:v>
                </c:pt>
                <c:pt idx="1257">
                  <c:v>0.19901099999999999</c:v>
                </c:pt>
                <c:pt idx="1258">
                  <c:v>0.18391299999999999</c:v>
                </c:pt>
                <c:pt idx="1259">
                  <c:v>0.22020700000000001</c:v>
                </c:pt>
                <c:pt idx="1260">
                  <c:v>0.350217</c:v>
                </c:pt>
                <c:pt idx="1261">
                  <c:v>0.25423299999999999</c:v>
                </c:pt>
                <c:pt idx="1262">
                  <c:v>0.339584</c:v>
                </c:pt>
                <c:pt idx="1263">
                  <c:v>0.23074900000000001</c:v>
                </c:pt>
                <c:pt idx="1264">
                  <c:v>0.219808</c:v>
                </c:pt>
                <c:pt idx="1265">
                  <c:v>0.175178</c:v>
                </c:pt>
                <c:pt idx="1266">
                  <c:v>0.35265600000000003</c:v>
                </c:pt>
                <c:pt idx="1267">
                  <c:v>0.25152799999999997</c:v>
                </c:pt>
                <c:pt idx="1268">
                  <c:v>0.26981699999999997</c:v>
                </c:pt>
                <c:pt idx="1269">
                  <c:v>0.17666499999999999</c:v>
                </c:pt>
                <c:pt idx="1270">
                  <c:v>0.22031999999999999</c:v>
                </c:pt>
                <c:pt idx="1271">
                  <c:v>0.23289899999999999</c:v>
                </c:pt>
                <c:pt idx="1272">
                  <c:v>0.31851400000000002</c:v>
                </c:pt>
                <c:pt idx="1273">
                  <c:v>0.50792300000000001</c:v>
                </c:pt>
                <c:pt idx="1274">
                  <c:v>0.457318</c:v>
                </c:pt>
                <c:pt idx="1275">
                  <c:v>0.315861</c:v>
                </c:pt>
                <c:pt idx="1276">
                  <c:v>0.244889</c:v>
                </c:pt>
                <c:pt idx="1277">
                  <c:v>0.173819</c:v>
                </c:pt>
                <c:pt idx="1278">
                  <c:v>0.21323500000000001</c:v>
                </c:pt>
                <c:pt idx="1279">
                  <c:v>0.24115300000000001</c:v>
                </c:pt>
                <c:pt idx="1280">
                  <c:v>0.17225199999999999</c:v>
                </c:pt>
                <c:pt idx="1281">
                  <c:v>0.406889</c:v>
                </c:pt>
                <c:pt idx="1282">
                  <c:v>0.25110300000000002</c:v>
                </c:pt>
                <c:pt idx="1283">
                  <c:v>0.22825999999999999</c:v>
                </c:pt>
                <c:pt idx="1284">
                  <c:v>0.24936800000000001</c:v>
                </c:pt>
                <c:pt idx="1285">
                  <c:v>0.279335</c:v>
                </c:pt>
                <c:pt idx="1286">
                  <c:v>0.17547099999999999</c:v>
                </c:pt>
                <c:pt idx="1287">
                  <c:v>0.201375</c:v>
                </c:pt>
                <c:pt idx="1288">
                  <c:v>0.19495599999999999</c:v>
                </c:pt>
                <c:pt idx="1289">
                  <c:v>0.23721</c:v>
                </c:pt>
                <c:pt idx="1290">
                  <c:v>0.26599299999999998</c:v>
                </c:pt>
                <c:pt idx="1291">
                  <c:v>0.28188200000000002</c:v>
                </c:pt>
                <c:pt idx="1292">
                  <c:v>0.281613</c:v>
                </c:pt>
                <c:pt idx="1293">
                  <c:v>0.27402700000000002</c:v>
                </c:pt>
                <c:pt idx="1294">
                  <c:v>0.185749</c:v>
                </c:pt>
                <c:pt idx="1295">
                  <c:v>0.189105</c:v>
                </c:pt>
                <c:pt idx="1296">
                  <c:v>0.30443700000000001</c:v>
                </c:pt>
                <c:pt idx="1297">
                  <c:v>0.20019000000000001</c:v>
                </c:pt>
                <c:pt idx="1298">
                  <c:v>0.205453</c:v>
                </c:pt>
                <c:pt idx="1299">
                  <c:v>0.22135199999999999</c:v>
                </c:pt>
                <c:pt idx="1300">
                  <c:v>0.21259800000000001</c:v>
                </c:pt>
                <c:pt idx="1301">
                  <c:v>0.253029</c:v>
                </c:pt>
                <c:pt idx="1302">
                  <c:v>0.26447100000000001</c:v>
                </c:pt>
                <c:pt idx="1303">
                  <c:v>0.45321699999999998</c:v>
                </c:pt>
                <c:pt idx="1304">
                  <c:v>0.195969</c:v>
                </c:pt>
                <c:pt idx="1305">
                  <c:v>0.187944</c:v>
                </c:pt>
                <c:pt idx="1306">
                  <c:v>0.19433500000000001</c:v>
                </c:pt>
              </c:numCache>
            </c:numRef>
          </c:val>
          <c:extLst>
            <c:ext xmlns:c16="http://schemas.microsoft.com/office/drawing/2014/chart" uri="{C3380CC4-5D6E-409C-BE32-E72D297353CC}">
              <c16:uniqueId val="{00000000-1AD1-49D8-8E8E-86199F098DBD}"/>
            </c:ext>
          </c:extLst>
        </c:ser>
        <c:dLbls>
          <c:showLegendKey val="0"/>
          <c:showVal val="0"/>
          <c:showCatName val="0"/>
          <c:showSerName val="0"/>
          <c:showPercent val="0"/>
          <c:showBubbleSize val="0"/>
        </c:dLbls>
        <c:gapWidth val="219"/>
        <c:overlap val="-27"/>
        <c:axId val="189716383"/>
        <c:axId val="189731775"/>
      </c:barChart>
      <c:lineChart>
        <c:grouping val="standard"/>
        <c:varyColors val="0"/>
        <c:ser>
          <c:idx val="2"/>
          <c:order val="1"/>
          <c:tx>
            <c:strRef>
              <c:f>'CARL-B.CO'!$C$2</c:f>
              <c:strCache>
                <c:ptCount val="1"/>
                <c:pt idx="0">
                  <c:v>Precio (EUR)</c:v>
                </c:pt>
              </c:strCache>
            </c:strRef>
          </c:tx>
          <c:spPr>
            <a:ln w="28575" cap="rnd">
              <a:solidFill>
                <a:schemeClr val="accent6">
                  <a:lumMod val="50000"/>
                </a:schemeClr>
              </a:solidFill>
              <a:round/>
            </a:ln>
            <a:effectLst/>
          </c:spPr>
          <c:marker>
            <c:symbol val="none"/>
          </c:marker>
          <c:cat>
            <c:numRef>
              <c:f>'CARL-B.CO'!$A$3:$A$1309</c:f>
              <c:numCache>
                <c:formatCode>m/d/yyyy</c:formatCode>
                <c:ptCount val="1307"/>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42485</c:v>
                </c:pt>
                <c:pt idx="77">
                  <c:v>42486</c:v>
                </c:pt>
                <c:pt idx="78">
                  <c:v>42487</c:v>
                </c:pt>
                <c:pt idx="79">
                  <c:v>42488</c:v>
                </c:pt>
                <c:pt idx="80">
                  <c:v>42489</c:v>
                </c:pt>
                <c:pt idx="81">
                  <c:v>42492</c:v>
                </c:pt>
                <c:pt idx="82">
                  <c:v>42493</c:v>
                </c:pt>
                <c:pt idx="83">
                  <c:v>42494</c:v>
                </c:pt>
                <c:pt idx="84">
                  <c:v>42499</c:v>
                </c:pt>
                <c:pt idx="85">
                  <c:v>42500</c:v>
                </c:pt>
                <c:pt idx="86">
                  <c:v>42501</c:v>
                </c:pt>
                <c:pt idx="87">
                  <c:v>42502</c:v>
                </c:pt>
                <c:pt idx="88">
                  <c:v>42503</c:v>
                </c:pt>
                <c:pt idx="89">
                  <c:v>42507</c:v>
                </c:pt>
                <c:pt idx="90">
                  <c:v>42508</c:v>
                </c:pt>
                <c:pt idx="91">
                  <c:v>42509</c:v>
                </c:pt>
                <c:pt idx="92">
                  <c:v>42510</c:v>
                </c:pt>
                <c:pt idx="93">
                  <c:v>42513</c:v>
                </c:pt>
                <c:pt idx="94">
                  <c:v>42514</c:v>
                </c:pt>
                <c:pt idx="95">
                  <c:v>42515</c:v>
                </c:pt>
                <c:pt idx="96">
                  <c:v>42516</c:v>
                </c:pt>
                <c:pt idx="97">
                  <c:v>42517</c:v>
                </c:pt>
                <c:pt idx="98">
                  <c:v>42520</c:v>
                </c:pt>
                <c:pt idx="99">
                  <c:v>42521</c:v>
                </c:pt>
                <c:pt idx="100">
                  <c:v>42522</c:v>
                </c:pt>
                <c:pt idx="101">
                  <c:v>42523</c:v>
                </c:pt>
                <c:pt idx="102">
                  <c:v>42524</c:v>
                </c:pt>
                <c:pt idx="103">
                  <c:v>42527</c:v>
                </c:pt>
                <c:pt idx="104">
                  <c:v>42528</c:v>
                </c:pt>
                <c:pt idx="105">
                  <c:v>42529</c:v>
                </c:pt>
                <c:pt idx="106">
                  <c:v>42530</c:v>
                </c:pt>
                <c:pt idx="107">
                  <c:v>42531</c:v>
                </c:pt>
                <c:pt idx="108">
                  <c:v>42534</c:v>
                </c:pt>
                <c:pt idx="109">
                  <c:v>42535</c:v>
                </c:pt>
                <c:pt idx="110">
                  <c:v>42536</c:v>
                </c:pt>
                <c:pt idx="111">
                  <c:v>42537</c:v>
                </c:pt>
                <c:pt idx="112">
                  <c:v>42538</c:v>
                </c:pt>
                <c:pt idx="113">
                  <c:v>42541</c:v>
                </c:pt>
                <c:pt idx="114">
                  <c:v>42542</c:v>
                </c:pt>
                <c:pt idx="115">
                  <c:v>42543</c:v>
                </c:pt>
                <c:pt idx="116">
                  <c:v>42544</c:v>
                </c:pt>
                <c:pt idx="117">
                  <c:v>42545</c:v>
                </c:pt>
                <c:pt idx="118">
                  <c:v>42548</c:v>
                </c:pt>
                <c:pt idx="119">
                  <c:v>42549</c:v>
                </c:pt>
                <c:pt idx="120">
                  <c:v>42550</c:v>
                </c:pt>
                <c:pt idx="121">
                  <c:v>42551</c:v>
                </c:pt>
                <c:pt idx="122">
                  <c:v>42552</c:v>
                </c:pt>
                <c:pt idx="123">
                  <c:v>42555</c:v>
                </c:pt>
                <c:pt idx="124">
                  <c:v>42556</c:v>
                </c:pt>
                <c:pt idx="125">
                  <c:v>42557</c:v>
                </c:pt>
                <c:pt idx="126">
                  <c:v>42558</c:v>
                </c:pt>
                <c:pt idx="127">
                  <c:v>42559</c:v>
                </c:pt>
                <c:pt idx="128">
                  <c:v>42562</c:v>
                </c:pt>
                <c:pt idx="129">
                  <c:v>42563</c:v>
                </c:pt>
                <c:pt idx="130">
                  <c:v>42564</c:v>
                </c:pt>
                <c:pt idx="131">
                  <c:v>42565</c:v>
                </c:pt>
                <c:pt idx="132">
                  <c:v>42566</c:v>
                </c:pt>
                <c:pt idx="133">
                  <c:v>42569</c:v>
                </c:pt>
                <c:pt idx="134">
                  <c:v>42570</c:v>
                </c:pt>
                <c:pt idx="135">
                  <c:v>42571</c:v>
                </c:pt>
                <c:pt idx="136">
                  <c:v>42572</c:v>
                </c:pt>
                <c:pt idx="137">
                  <c:v>42573</c:v>
                </c:pt>
                <c:pt idx="138">
                  <c:v>42576</c:v>
                </c:pt>
                <c:pt idx="139">
                  <c:v>42577</c:v>
                </c:pt>
                <c:pt idx="140">
                  <c:v>42578</c:v>
                </c:pt>
                <c:pt idx="141">
                  <c:v>42579</c:v>
                </c:pt>
                <c:pt idx="142">
                  <c:v>42580</c:v>
                </c:pt>
                <c:pt idx="143">
                  <c:v>42583</c:v>
                </c:pt>
                <c:pt idx="144">
                  <c:v>42584</c:v>
                </c:pt>
                <c:pt idx="145">
                  <c:v>42585</c:v>
                </c:pt>
                <c:pt idx="146">
                  <c:v>42586</c:v>
                </c:pt>
                <c:pt idx="147">
                  <c:v>42587</c:v>
                </c:pt>
                <c:pt idx="148">
                  <c:v>42590</c:v>
                </c:pt>
                <c:pt idx="149">
                  <c:v>42591</c:v>
                </c:pt>
                <c:pt idx="150">
                  <c:v>42592</c:v>
                </c:pt>
                <c:pt idx="151">
                  <c:v>42593</c:v>
                </c:pt>
                <c:pt idx="152">
                  <c:v>42594</c:v>
                </c:pt>
                <c:pt idx="153">
                  <c:v>42597</c:v>
                </c:pt>
                <c:pt idx="154">
                  <c:v>42598</c:v>
                </c:pt>
                <c:pt idx="155">
                  <c:v>42599</c:v>
                </c:pt>
                <c:pt idx="156">
                  <c:v>42600</c:v>
                </c:pt>
                <c:pt idx="157">
                  <c:v>42601</c:v>
                </c:pt>
                <c:pt idx="158">
                  <c:v>42604</c:v>
                </c:pt>
                <c:pt idx="159">
                  <c:v>42605</c:v>
                </c:pt>
                <c:pt idx="160">
                  <c:v>42606</c:v>
                </c:pt>
                <c:pt idx="161">
                  <c:v>42607</c:v>
                </c:pt>
                <c:pt idx="162">
                  <c:v>42608</c:v>
                </c:pt>
                <c:pt idx="163">
                  <c:v>42611</c:v>
                </c:pt>
                <c:pt idx="164">
                  <c:v>42612</c:v>
                </c:pt>
                <c:pt idx="165">
                  <c:v>42613</c:v>
                </c:pt>
                <c:pt idx="166">
                  <c:v>42614</c:v>
                </c:pt>
                <c:pt idx="167">
                  <c:v>42615</c:v>
                </c:pt>
                <c:pt idx="168">
                  <c:v>42618</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42653</c:v>
                </c:pt>
                <c:pt idx="194">
                  <c:v>42654</c:v>
                </c:pt>
                <c:pt idx="195">
                  <c:v>42655</c:v>
                </c:pt>
                <c:pt idx="196">
                  <c:v>42656</c:v>
                </c:pt>
                <c:pt idx="197">
                  <c:v>42657</c:v>
                </c:pt>
                <c:pt idx="198">
                  <c:v>42660</c:v>
                </c:pt>
                <c:pt idx="199">
                  <c:v>42661</c:v>
                </c:pt>
                <c:pt idx="200">
                  <c:v>42662</c:v>
                </c:pt>
                <c:pt idx="201">
                  <c:v>42663</c:v>
                </c:pt>
                <c:pt idx="202">
                  <c:v>42664</c:v>
                </c:pt>
                <c:pt idx="203">
                  <c:v>42667</c:v>
                </c:pt>
                <c:pt idx="204">
                  <c:v>42668</c:v>
                </c:pt>
                <c:pt idx="205">
                  <c:v>42669</c:v>
                </c:pt>
                <c:pt idx="206">
                  <c:v>42670</c:v>
                </c:pt>
                <c:pt idx="207">
                  <c:v>42671</c:v>
                </c:pt>
                <c:pt idx="208">
                  <c:v>42674</c:v>
                </c:pt>
                <c:pt idx="209">
                  <c:v>42675</c:v>
                </c:pt>
                <c:pt idx="210">
                  <c:v>42676</c:v>
                </c:pt>
                <c:pt idx="211">
                  <c:v>42677</c:v>
                </c:pt>
                <c:pt idx="212">
                  <c:v>42678</c:v>
                </c:pt>
                <c:pt idx="213">
                  <c:v>42681</c:v>
                </c:pt>
                <c:pt idx="214">
                  <c:v>42682</c:v>
                </c:pt>
                <c:pt idx="215">
                  <c:v>42683</c:v>
                </c:pt>
                <c:pt idx="216">
                  <c:v>42684</c:v>
                </c:pt>
                <c:pt idx="217">
                  <c:v>42685</c:v>
                </c:pt>
                <c:pt idx="218">
                  <c:v>42688</c:v>
                </c:pt>
                <c:pt idx="219">
                  <c:v>42689</c:v>
                </c:pt>
                <c:pt idx="220">
                  <c:v>42690</c:v>
                </c:pt>
                <c:pt idx="221">
                  <c:v>42691</c:v>
                </c:pt>
                <c:pt idx="222">
                  <c:v>42692</c:v>
                </c:pt>
                <c:pt idx="223">
                  <c:v>42695</c:v>
                </c:pt>
                <c:pt idx="224">
                  <c:v>42696</c:v>
                </c:pt>
                <c:pt idx="225">
                  <c:v>42697</c:v>
                </c:pt>
                <c:pt idx="226">
                  <c:v>42698</c:v>
                </c:pt>
                <c:pt idx="227">
                  <c:v>42699</c:v>
                </c:pt>
                <c:pt idx="228">
                  <c:v>42702</c:v>
                </c:pt>
                <c:pt idx="229">
                  <c:v>42703</c:v>
                </c:pt>
                <c:pt idx="230">
                  <c:v>42704</c:v>
                </c:pt>
                <c:pt idx="231">
                  <c:v>42705</c:v>
                </c:pt>
                <c:pt idx="232">
                  <c:v>42706</c:v>
                </c:pt>
                <c:pt idx="233">
                  <c:v>42709</c:v>
                </c:pt>
                <c:pt idx="234">
                  <c:v>42710</c:v>
                </c:pt>
                <c:pt idx="235">
                  <c:v>42711</c:v>
                </c:pt>
                <c:pt idx="236">
                  <c:v>42712</c:v>
                </c:pt>
                <c:pt idx="237">
                  <c:v>42713</c:v>
                </c:pt>
                <c:pt idx="238">
                  <c:v>42716</c:v>
                </c:pt>
                <c:pt idx="239">
                  <c:v>42717</c:v>
                </c:pt>
                <c:pt idx="240">
                  <c:v>42718</c:v>
                </c:pt>
                <c:pt idx="241">
                  <c:v>42719</c:v>
                </c:pt>
                <c:pt idx="242">
                  <c:v>42720</c:v>
                </c:pt>
                <c:pt idx="243">
                  <c:v>42723</c:v>
                </c:pt>
                <c:pt idx="244">
                  <c:v>42724</c:v>
                </c:pt>
                <c:pt idx="245">
                  <c:v>42725</c:v>
                </c:pt>
                <c:pt idx="246">
                  <c:v>42726</c:v>
                </c:pt>
                <c:pt idx="247">
                  <c:v>42727</c:v>
                </c:pt>
                <c:pt idx="248">
                  <c:v>42731</c:v>
                </c:pt>
                <c:pt idx="249">
                  <c:v>42732</c:v>
                </c:pt>
                <c:pt idx="250">
                  <c:v>42733</c:v>
                </c:pt>
                <c:pt idx="251">
                  <c:v>42734</c:v>
                </c:pt>
                <c:pt idx="252">
                  <c:v>42737</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42843</c:v>
                </c:pt>
                <c:pt idx="326">
                  <c:v>42844</c:v>
                </c:pt>
                <c:pt idx="327">
                  <c:v>42845</c:v>
                </c:pt>
                <c:pt idx="328">
                  <c:v>42846</c:v>
                </c:pt>
                <c:pt idx="329">
                  <c:v>42849</c:v>
                </c:pt>
                <c:pt idx="330">
                  <c:v>42850</c:v>
                </c:pt>
                <c:pt idx="331">
                  <c:v>42851</c:v>
                </c:pt>
                <c:pt idx="332">
                  <c:v>42852</c:v>
                </c:pt>
                <c:pt idx="333">
                  <c:v>42853</c:v>
                </c:pt>
                <c:pt idx="334">
                  <c:v>42856</c:v>
                </c:pt>
                <c:pt idx="335">
                  <c:v>42857</c:v>
                </c:pt>
                <c:pt idx="336">
                  <c:v>42858</c:v>
                </c:pt>
                <c:pt idx="337">
                  <c:v>42859</c:v>
                </c:pt>
                <c:pt idx="338">
                  <c:v>42860</c:v>
                </c:pt>
                <c:pt idx="339">
                  <c:v>42863</c:v>
                </c:pt>
                <c:pt idx="340">
                  <c:v>42864</c:v>
                </c:pt>
                <c:pt idx="341">
                  <c:v>42865</c:v>
                </c:pt>
                <c:pt idx="342">
                  <c:v>42866</c:v>
                </c:pt>
                <c:pt idx="343">
                  <c:v>42870</c:v>
                </c:pt>
                <c:pt idx="344">
                  <c:v>42871</c:v>
                </c:pt>
                <c:pt idx="345">
                  <c:v>42872</c:v>
                </c:pt>
                <c:pt idx="346">
                  <c:v>42873</c:v>
                </c:pt>
                <c:pt idx="347">
                  <c:v>42874</c:v>
                </c:pt>
                <c:pt idx="348">
                  <c:v>42877</c:v>
                </c:pt>
                <c:pt idx="349">
                  <c:v>42878</c:v>
                </c:pt>
                <c:pt idx="350">
                  <c:v>42879</c:v>
                </c:pt>
                <c:pt idx="351">
                  <c:v>42884</c:v>
                </c:pt>
                <c:pt idx="352">
                  <c:v>42885</c:v>
                </c:pt>
                <c:pt idx="353">
                  <c:v>42886</c:v>
                </c:pt>
                <c:pt idx="354">
                  <c:v>42887</c:v>
                </c:pt>
                <c:pt idx="355">
                  <c:v>42888</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43096</c:v>
                </c:pt>
                <c:pt idx="501">
                  <c:v>43097</c:v>
                </c:pt>
                <c:pt idx="502">
                  <c:v>43098</c:v>
                </c:pt>
                <c:pt idx="503">
                  <c:v>43102</c:v>
                </c:pt>
                <c:pt idx="504">
                  <c:v>43103</c:v>
                </c:pt>
                <c:pt idx="505">
                  <c:v>43104</c:v>
                </c:pt>
                <c:pt idx="506">
                  <c:v>43105</c:v>
                </c:pt>
                <c:pt idx="507">
                  <c:v>43108</c:v>
                </c:pt>
                <c:pt idx="508">
                  <c:v>43109</c:v>
                </c:pt>
                <c:pt idx="509">
                  <c:v>43110</c:v>
                </c:pt>
                <c:pt idx="510">
                  <c:v>43111</c:v>
                </c:pt>
                <c:pt idx="511">
                  <c:v>43112</c:v>
                </c:pt>
                <c:pt idx="512">
                  <c:v>43115</c:v>
                </c:pt>
                <c:pt idx="513">
                  <c:v>43116</c:v>
                </c:pt>
                <c:pt idx="514">
                  <c:v>43117</c:v>
                </c:pt>
                <c:pt idx="515">
                  <c:v>43118</c:v>
                </c:pt>
                <c:pt idx="516">
                  <c:v>43119</c:v>
                </c:pt>
                <c:pt idx="517">
                  <c:v>43122</c:v>
                </c:pt>
                <c:pt idx="518">
                  <c:v>43123</c:v>
                </c:pt>
                <c:pt idx="519">
                  <c:v>43124</c:v>
                </c:pt>
                <c:pt idx="520">
                  <c:v>43125</c:v>
                </c:pt>
                <c:pt idx="521">
                  <c:v>43126</c:v>
                </c:pt>
                <c:pt idx="522">
                  <c:v>43129</c:v>
                </c:pt>
                <c:pt idx="523">
                  <c:v>43130</c:v>
                </c:pt>
                <c:pt idx="524">
                  <c:v>43131</c:v>
                </c:pt>
                <c:pt idx="525">
                  <c:v>43132</c:v>
                </c:pt>
                <c:pt idx="526">
                  <c:v>43133</c:v>
                </c:pt>
                <c:pt idx="527">
                  <c:v>43136</c:v>
                </c:pt>
                <c:pt idx="528">
                  <c:v>43137</c:v>
                </c:pt>
                <c:pt idx="529">
                  <c:v>43138</c:v>
                </c:pt>
                <c:pt idx="530">
                  <c:v>43139</c:v>
                </c:pt>
                <c:pt idx="531">
                  <c:v>43140</c:v>
                </c:pt>
                <c:pt idx="532">
                  <c:v>43143</c:v>
                </c:pt>
                <c:pt idx="533">
                  <c:v>43144</c:v>
                </c:pt>
                <c:pt idx="534">
                  <c:v>43145</c:v>
                </c:pt>
                <c:pt idx="535">
                  <c:v>43146</c:v>
                </c:pt>
                <c:pt idx="536">
                  <c:v>43147</c:v>
                </c:pt>
                <c:pt idx="537">
                  <c:v>43150</c:v>
                </c:pt>
                <c:pt idx="538">
                  <c:v>43151</c:v>
                </c:pt>
                <c:pt idx="539">
                  <c:v>43152</c:v>
                </c:pt>
                <c:pt idx="540">
                  <c:v>43153</c:v>
                </c:pt>
                <c:pt idx="541">
                  <c:v>43154</c:v>
                </c:pt>
                <c:pt idx="542">
                  <c:v>43157</c:v>
                </c:pt>
                <c:pt idx="543">
                  <c:v>43158</c:v>
                </c:pt>
                <c:pt idx="544">
                  <c:v>43159</c:v>
                </c:pt>
                <c:pt idx="545">
                  <c:v>43160</c:v>
                </c:pt>
                <c:pt idx="546">
                  <c:v>43161</c:v>
                </c:pt>
                <c:pt idx="547">
                  <c:v>43164</c:v>
                </c:pt>
                <c:pt idx="548">
                  <c:v>43165</c:v>
                </c:pt>
                <c:pt idx="549">
                  <c:v>43166</c:v>
                </c:pt>
                <c:pt idx="550">
                  <c:v>43167</c:v>
                </c:pt>
                <c:pt idx="551">
                  <c:v>43168</c:v>
                </c:pt>
                <c:pt idx="552">
                  <c:v>43171</c:v>
                </c:pt>
                <c:pt idx="553">
                  <c:v>43172</c:v>
                </c:pt>
                <c:pt idx="554">
                  <c:v>43173</c:v>
                </c:pt>
                <c:pt idx="555">
                  <c:v>43174</c:v>
                </c:pt>
                <c:pt idx="556">
                  <c:v>43175</c:v>
                </c:pt>
                <c:pt idx="557">
                  <c:v>43178</c:v>
                </c:pt>
                <c:pt idx="558">
                  <c:v>43179</c:v>
                </c:pt>
                <c:pt idx="559">
                  <c:v>43180</c:v>
                </c:pt>
                <c:pt idx="560">
                  <c:v>43181</c:v>
                </c:pt>
                <c:pt idx="561">
                  <c:v>43182</c:v>
                </c:pt>
                <c:pt idx="562">
                  <c:v>43185</c:v>
                </c:pt>
                <c:pt idx="563">
                  <c:v>43186</c:v>
                </c:pt>
                <c:pt idx="564">
                  <c:v>43187</c:v>
                </c:pt>
                <c:pt idx="565">
                  <c:v>43193</c:v>
                </c:pt>
                <c:pt idx="566">
                  <c:v>43194</c:v>
                </c:pt>
                <c:pt idx="567">
                  <c:v>43195</c:v>
                </c:pt>
                <c:pt idx="568">
                  <c:v>43196</c:v>
                </c:pt>
                <c:pt idx="569">
                  <c:v>43199</c:v>
                </c:pt>
                <c:pt idx="570">
                  <c:v>43200</c:v>
                </c:pt>
                <c:pt idx="571">
                  <c:v>43201</c:v>
                </c:pt>
                <c:pt idx="572">
                  <c:v>43202</c:v>
                </c:pt>
                <c:pt idx="573">
                  <c:v>43203</c:v>
                </c:pt>
                <c:pt idx="574">
                  <c:v>43206</c:v>
                </c:pt>
                <c:pt idx="575">
                  <c:v>43207</c:v>
                </c:pt>
                <c:pt idx="576">
                  <c:v>43208</c:v>
                </c:pt>
                <c:pt idx="577">
                  <c:v>43209</c:v>
                </c:pt>
                <c:pt idx="578">
                  <c:v>43210</c:v>
                </c:pt>
                <c:pt idx="579">
                  <c:v>43213</c:v>
                </c:pt>
                <c:pt idx="580">
                  <c:v>43214</c:v>
                </c:pt>
                <c:pt idx="581">
                  <c:v>43215</c:v>
                </c:pt>
                <c:pt idx="582">
                  <c:v>43216</c:v>
                </c:pt>
                <c:pt idx="583">
                  <c:v>43220</c:v>
                </c:pt>
                <c:pt idx="584">
                  <c:v>43221</c:v>
                </c:pt>
                <c:pt idx="585">
                  <c:v>43222</c:v>
                </c:pt>
                <c:pt idx="586">
                  <c:v>43223</c:v>
                </c:pt>
                <c:pt idx="587">
                  <c:v>43224</c:v>
                </c:pt>
                <c:pt idx="588">
                  <c:v>43227</c:v>
                </c:pt>
                <c:pt idx="589">
                  <c:v>43228</c:v>
                </c:pt>
                <c:pt idx="590">
                  <c:v>43229</c:v>
                </c:pt>
                <c:pt idx="591">
                  <c:v>43234</c:v>
                </c:pt>
                <c:pt idx="592">
                  <c:v>43235</c:v>
                </c:pt>
                <c:pt idx="593">
                  <c:v>43236</c:v>
                </c:pt>
                <c:pt idx="594">
                  <c:v>43237</c:v>
                </c:pt>
                <c:pt idx="595">
                  <c:v>43238</c:v>
                </c:pt>
                <c:pt idx="596">
                  <c:v>43242</c:v>
                </c:pt>
                <c:pt idx="597">
                  <c:v>43243</c:v>
                </c:pt>
                <c:pt idx="598">
                  <c:v>43244</c:v>
                </c:pt>
                <c:pt idx="599">
                  <c:v>43245</c:v>
                </c:pt>
                <c:pt idx="600">
                  <c:v>43248</c:v>
                </c:pt>
                <c:pt idx="601">
                  <c:v>43249</c:v>
                </c:pt>
                <c:pt idx="602">
                  <c:v>43250</c:v>
                </c:pt>
                <c:pt idx="603">
                  <c:v>43251</c:v>
                </c:pt>
                <c:pt idx="604">
                  <c:v>43252</c:v>
                </c:pt>
                <c:pt idx="605">
                  <c:v>43255</c:v>
                </c:pt>
                <c:pt idx="606">
                  <c:v>43257</c:v>
                </c:pt>
                <c:pt idx="607">
                  <c:v>43258</c:v>
                </c:pt>
                <c:pt idx="608">
                  <c:v>43259</c:v>
                </c:pt>
                <c:pt idx="609">
                  <c:v>43262</c:v>
                </c:pt>
                <c:pt idx="610">
                  <c:v>43263</c:v>
                </c:pt>
                <c:pt idx="611">
                  <c:v>43264</c:v>
                </c:pt>
                <c:pt idx="612">
                  <c:v>43265</c:v>
                </c:pt>
                <c:pt idx="613">
                  <c:v>43266</c:v>
                </c:pt>
                <c:pt idx="614">
                  <c:v>43269</c:v>
                </c:pt>
                <c:pt idx="615">
                  <c:v>43270</c:v>
                </c:pt>
                <c:pt idx="616">
                  <c:v>43271</c:v>
                </c:pt>
                <c:pt idx="617">
                  <c:v>43272</c:v>
                </c:pt>
                <c:pt idx="618">
                  <c:v>43273</c:v>
                </c:pt>
                <c:pt idx="619">
                  <c:v>43276</c:v>
                </c:pt>
                <c:pt idx="620">
                  <c:v>43277</c:v>
                </c:pt>
                <c:pt idx="621">
                  <c:v>43278</c:v>
                </c:pt>
                <c:pt idx="622">
                  <c:v>43279</c:v>
                </c:pt>
                <c:pt idx="623">
                  <c:v>43280</c:v>
                </c:pt>
                <c:pt idx="624">
                  <c:v>43283</c:v>
                </c:pt>
                <c:pt idx="625">
                  <c:v>43284</c:v>
                </c:pt>
                <c:pt idx="626">
                  <c:v>43285</c:v>
                </c:pt>
                <c:pt idx="627">
                  <c:v>43286</c:v>
                </c:pt>
                <c:pt idx="628">
                  <c:v>43287</c:v>
                </c:pt>
                <c:pt idx="629">
                  <c:v>43290</c:v>
                </c:pt>
                <c:pt idx="630">
                  <c:v>43291</c:v>
                </c:pt>
                <c:pt idx="631">
                  <c:v>43292</c:v>
                </c:pt>
                <c:pt idx="632">
                  <c:v>43293</c:v>
                </c:pt>
                <c:pt idx="633">
                  <c:v>43294</c:v>
                </c:pt>
                <c:pt idx="634">
                  <c:v>43297</c:v>
                </c:pt>
                <c:pt idx="635">
                  <c:v>43298</c:v>
                </c:pt>
                <c:pt idx="636">
                  <c:v>43299</c:v>
                </c:pt>
                <c:pt idx="637">
                  <c:v>43300</c:v>
                </c:pt>
                <c:pt idx="638">
                  <c:v>43301</c:v>
                </c:pt>
                <c:pt idx="639">
                  <c:v>43304</c:v>
                </c:pt>
                <c:pt idx="640">
                  <c:v>43305</c:v>
                </c:pt>
                <c:pt idx="641">
                  <c:v>43306</c:v>
                </c:pt>
                <c:pt idx="642">
                  <c:v>43307</c:v>
                </c:pt>
                <c:pt idx="643">
                  <c:v>43308</c:v>
                </c:pt>
                <c:pt idx="644">
                  <c:v>43311</c:v>
                </c:pt>
                <c:pt idx="645">
                  <c:v>43312</c:v>
                </c:pt>
                <c:pt idx="646">
                  <c:v>43313</c:v>
                </c:pt>
                <c:pt idx="647">
                  <c:v>43314</c:v>
                </c:pt>
                <c:pt idx="648">
                  <c:v>43315</c:v>
                </c:pt>
                <c:pt idx="649">
                  <c:v>43318</c:v>
                </c:pt>
                <c:pt idx="650">
                  <c:v>43319</c:v>
                </c:pt>
                <c:pt idx="651">
                  <c:v>43320</c:v>
                </c:pt>
                <c:pt idx="652">
                  <c:v>43321</c:v>
                </c:pt>
                <c:pt idx="653">
                  <c:v>43322</c:v>
                </c:pt>
                <c:pt idx="654">
                  <c:v>43325</c:v>
                </c:pt>
                <c:pt idx="655">
                  <c:v>43326</c:v>
                </c:pt>
                <c:pt idx="656">
                  <c:v>43327</c:v>
                </c:pt>
                <c:pt idx="657">
                  <c:v>43328</c:v>
                </c:pt>
                <c:pt idx="658">
                  <c:v>43329</c:v>
                </c:pt>
                <c:pt idx="659">
                  <c:v>43332</c:v>
                </c:pt>
                <c:pt idx="660">
                  <c:v>43333</c:v>
                </c:pt>
                <c:pt idx="661">
                  <c:v>43334</c:v>
                </c:pt>
                <c:pt idx="662">
                  <c:v>43335</c:v>
                </c:pt>
                <c:pt idx="663">
                  <c:v>43336</c:v>
                </c:pt>
                <c:pt idx="664">
                  <c:v>43339</c:v>
                </c:pt>
                <c:pt idx="665">
                  <c:v>43340</c:v>
                </c:pt>
                <c:pt idx="666">
                  <c:v>43341</c:v>
                </c:pt>
                <c:pt idx="667">
                  <c:v>43342</c:v>
                </c:pt>
                <c:pt idx="668">
                  <c:v>43343</c:v>
                </c:pt>
                <c:pt idx="669">
                  <c:v>43346</c:v>
                </c:pt>
                <c:pt idx="670">
                  <c:v>43347</c:v>
                </c:pt>
                <c:pt idx="671">
                  <c:v>43348</c:v>
                </c:pt>
                <c:pt idx="672">
                  <c:v>43349</c:v>
                </c:pt>
                <c:pt idx="673">
                  <c:v>43350</c:v>
                </c:pt>
                <c:pt idx="674">
                  <c:v>43353</c:v>
                </c:pt>
                <c:pt idx="675">
                  <c:v>43354</c:v>
                </c:pt>
                <c:pt idx="676">
                  <c:v>43355</c:v>
                </c:pt>
                <c:pt idx="677">
                  <c:v>43356</c:v>
                </c:pt>
                <c:pt idx="678">
                  <c:v>43357</c:v>
                </c:pt>
                <c:pt idx="679">
                  <c:v>43360</c:v>
                </c:pt>
                <c:pt idx="680">
                  <c:v>43361</c:v>
                </c:pt>
                <c:pt idx="681">
                  <c:v>43362</c:v>
                </c:pt>
                <c:pt idx="682">
                  <c:v>43363</c:v>
                </c:pt>
                <c:pt idx="683">
                  <c:v>43364</c:v>
                </c:pt>
                <c:pt idx="684">
                  <c:v>43367</c:v>
                </c:pt>
                <c:pt idx="685">
                  <c:v>43368</c:v>
                </c:pt>
                <c:pt idx="686">
                  <c:v>43369</c:v>
                </c:pt>
                <c:pt idx="687">
                  <c:v>43370</c:v>
                </c:pt>
                <c:pt idx="688">
                  <c:v>43371</c:v>
                </c:pt>
                <c:pt idx="689">
                  <c:v>43374</c:v>
                </c:pt>
                <c:pt idx="690">
                  <c:v>43375</c:v>
                </c:pt>
                <c:pt idx="691">
                  <c:v>43376</c:v>
                </c:pt>
                <c:pt idx="692">
                  <c:v>43377</c:v>
                </c:pt>
                <c:pt idx="693">
                  <c:v>43378</c:v>
                </c:pt>
                <c:pt idx="694">
                  <c:v>43381</c:v>
                </c:pt>
                <c:pt idx="695">
                  <c:v>43382</c:v>
                </c:pt>
                <c:pt idx="696">
                  <c:v>43383</c:v>
                </c:pt>
                <c:pt idx="697">
                  <c:v>43384</c:v>
                </c:pt>
                <c:pt idx="698">
                  <c:v>43385</c:v>
                </c:pt>
                <c:pt idx="699">
                  <c:v>43388</c:v>
                </c:pt>
                <c:pt idx="700">
                  <c:v>43389</c:v>
                </c:pt>
                <c:pt idx="701">
                  <c:v>43390</c:v>
                </c:pt>
                <c:pt idx="702">
                  <c:v>43391</c:v>
                </c:pt>
                <c:pt idx="703">
                  <c:v>43392</c:v>
                </c:pt>
                <c:pt idx="704">
                  <c:v>43395</c:v>
                </c:pt>
                <c:pt idx="705">
                  <c:v>43396</c:v>
                </c:pt>
                <c:pt idx="706">
                  <c:v>43397</c:v>
                </c:pt>
                <c:pt idx="707">
                  <c:v>43398</c:v>
                </c:pt>
                <c:pt idx="708">
                  <c:v>43399</c:v>
                </c:pt>
                <c:pt idx="709">
                  <c:v>43402</c:v>
                </c:pt>
                <c:pt idx="710">
                  <c:v>43403</c:v>
                </c:pt>
                <c:pt idx="711">
                  <c:v>43404</c:v>
                </c:pt>
                <c:pt idx="712">
                  <c:v>43405</c:v>
                </c:pt>
                <c:pt idx="713">
                  <c:v>43406</c:v>
                </c:pt>
                <c:pt idx="714">
                  <c:v>43409</c:v>
                </c:pt>
                <c:pt idx="715">
                  <c:v>43410</c:v>
                </c:pt>
                <c:pt idx="716">
                  <c:v>43411</c:v>
                </c:pt>
                <c:pt idx="717">
                  <c:v>43412</c:v>
                </c:pt>
                <c:pt idx="718">
                  <c:v>43413</c:v>
                </c:pt>
                <c:pt idx="719">
                  <c:v>43416</c:v>
                </c:pt>
                <c:pt idx="720">
                  <c:v>43417</c:v>
                </c:pt>
                <c:pt idx="721">
                  <c:v>43418</c:v>
                </c:pt>
                <c:pt idx="722">
                  <c:v>43419</c:v>
                </c:pt>
                <c:pt idx="723">
                  <c:v>43420</c:v>
                </c:pt>
                <c:pt idx="724">
                  <c:v>43423</c:v>
                </c:pt>
                <c:pt idx="725">
                  <c:v>43424</c:v>
                </c:pt>
                <c:pt idx="726">
                  <c:v>43425</c:v>
                </c:pt>
                <c:pt idx="727">
                  <c:v>43426</c:v>
                </c:pt>
                <c:pt idx="728">
                  <c:v>43427</c:v>
                </c:pt>
                <c:pt idx="729">
                  <c:v>43430</c:v>
                </c:pt>
                <c:pt idx="730">
                  <c:v>43431</c:v>
                </c:pt>
                <c:pt idx="731">
                  <c:v>43432</c:v>
                </c:pt>
                <c:pt idx="732">
                  <c:v>43433</c:v>
                </c:pt>
                <c:pt idx="733">
                  <c:v>43434</c:v>
                </c:pt>
                <c:pt idx="734">
                  <c:v>43437</c:v>
                </c:pt>
                <c:pt idx="735">
                  <c:v>43438</c:v>
                </c:pt>
                <c:pt idx="736">
                  <c:v>43439</c:v>
                </c:pt>
                <c:pt idx="737">
                  <c:v>43440</c:v>
                </c:pt>
                <c:pt idx="738">
                  <c:v>43441</c:v>
                </c:pt>
                <c:pt idx="739">
                  <c:v>43444</c:v>
                </c:pt>
                <c:pt idx="740">
                  <c:v>43445</c:v>
                </c:pt>
                <c:pt idx="741">
                  <c:v>43446</c:v>
                </c:pt>
                <c:pt idx="742">
                  <c:v>43447</c:v>
                </c:pt>
                <c:pt idx="743">
                  <c:v>43448</c:v>
                </c:pt>
                <c:pt idx="744">
                  <c:v>43451</c:v>
                </c:pt>
                <c:pt idx="745">
                  <c:v>43452</c:v>
                </c:pt>
                <c:pt idx="746">
                  <c:v>43453</c:v>
                </c:pt>
                <c:pt idx="747">
                  <c:v>43454</c:v>
                </c:pt>
                <c:pt idx="748">
                  <c:v>43455</c:v>
                </c:pt>
                <c:pt idx="749">
                  <c:v>43461</c:v>
                </c:pt>
                <c:pt idx="750">
                  <c:v>43462</c:v>
                </c:pt>
                <c:pt idx="751">
                  <c:v>43467</c:v>
                </c:pt>
                <c:pt idx="752">
                  <c:v>43468</c:v>
                </c:pt>
                <c:pt idx="753">
                  <c:v>43469</c:v>
                </c:pt>
                <c:pt idx="754">
                  <c:v>43472</c:v>
                </c:pt>
                <c:pt idx="755">
                  <c:v>43473</c:v>
                </c:pt>
                <c:pt idx="756">
                  <c:v>43474</c:v>
                </c:pt>
                <c:pt idx="757">
                  <c:v>43475</c:v>
                </c:pt>
                <c:pt idx="758">
                  <c:v>43476</c:v>
                </c:pt>
                <c:pt idx="759">
                  <c:v>43479</c:v>
                </c:pt>
                <c:pt idx="760">
                  <c:v>43480</c:v>
                </c:pt>
                <c:pt idx="761">
                  <c:v>43481</c:v>
                </c:pt>
                <c:pt idx="762">
                  <c:v>43482</c:v>
                </c:pt>
                <c:pt idx="763">
                  <c:v>43483</c:v>
                </c:pt>
                <c:pt idx="764">
                  <c:v>43486</c:v>
                </c:pt>
                <c:pt idx="765">
                  <c:v>43487</c:v>
                </c:pt>
                <c:pt idx="766">
                  <c:v>43488</c:v>
                </c:pt>
                <c:pt idx="767">
                  <c:v>43489</c:v>
                </c:pt>
                <c:pt idx="768">
                  <c:v>43490</c:v>
                </c:pt>
                <c:pt idx="769">
                  <c:v>43493</c:v>
                </c:pt>
                <c:pt idx="770">
                  <c:v>43494</c:v>
                </c:pt>
                <c:pt idx="771">
                  <c:v>43495</c:v>
                </c:pt>
                <c:pt idx="772">
                  <c:v>43496</c:v>
                </c:pt>
                <c:pt idx="773">
                  <c:v>43497</c:v>
                </c:pt>
                <c:pt idx="774">
                  <c:v>43500</c:v>
                </c:pt>
                <c:pt idx="775">
                  <c:v>43501</c:v>
                </c:pt>
                <c:pt idx="776">
                  <c:v>43502</c:v>
                </c:pt>
                <c:pt idx="777">
                  <c:v>43503</c:v>
                </c:pt>
                <c:pt idx="778">
                  <c:v>43504</c:v>
                </c:pt>
                <c:pt idx="779">
                  <c:v>43507</c:v>
                </c:pt>
                <c:pt idx="780">
                  <c:v>43508</c:v>
                </c:pt>
                <c:pt idx="781">
                  <c:v>43509</c:v>
                </c:pt>
                <c:pt idx="782">
                  <c:v>43510</c:v>
                </c:pt>
                <c:pt idx="783">
                  <c:v>43511</c:v>
                </c:pt>
                <c:pt idx="784">
                  <c:v>43514</c:v>
                </c:pt>
                <c:pt idx="785">
                  <c:v>43515</c:v>
                </c:pt>
                <c:pt idx="786">
                  <c:v>43516</c:v>
                </c:pt>
                <c:pt idx="787">
                  <c:v>43517</c:v>
                </c:pt>
                <c:pt idx="788">
                  <c:v>43518</c:v>
                </c:pt>
                <c:pt idx="789">
                  <c:v>43521</c:v>
                </c:pt>
                <c:pt idx="790">
                  <c:v>43522</c:v>
                </c:pt>
                <c:pt idx="791">
                  <c:v>43523</c:v>
                </c:pt>
                <c:pt idx="792">
                  <c:v>43524</c:v>
                </c:pt>
                <c:pt idx="793">
                  <c:v>43525</c:v>
                </c:pt>
                <c:pt idx="794">
                  <c:v>43528</c:v>
                </c:pt>
                <c:pt idx="795">
                  <c:v>43529</c:v>
                </c:pt>
                <c:pt idx="796">
                  <c:v>43530</c:v>
                </c:pt>
                <c:pt idx="797">
                  <c:v>43531</c:v>
                </c:pt>
                <c:pt idx="798">
                  <c:v>43532</c:v>
                </c:pt>
                <c:pt idx="799">
                  <c:v>43535</c:v>
                </c:pt>
                <c:pt idx="800">
                  <c:v>43536</c:v>
                </c:pt>
                <c:pt idx="801">
                  <c:v>43537</c:v>
                </c:pt>
                <c:pt idx="802">
                  <c:v>43538</c:v>
                </c:pt>
                <c:pt idx="803">
                  <c:v>43539</c:v>
                </c:pt>
                <c:pt idx="804">
                  <c:v>43542</c:v>
                </c:pt>
                <c:pt idx="805">
                  <c:v>43543</c:v>
                </c:pt>
                <c:pt idx="806">
                  <c:v>43544</c:v>
                </c:pt>
                <c:pt idx="807">
                  <c:v>43545</c:v>
                </c:pt>
                <c:pt idx="808">
                  <c:v>43546</c:v>
                </c:pt>
                <c:pt idx="809">
                  <c:v>43549</c:v>
                </c:pt>
                <c:pt idx="810">
                  <c:v>43550</c:v>
                </c:pt>
                <c:pt idx="811">
                  <c:v>43551</c:v>
                </c:pt>
                <c:pt idx="812">
                  <c:v>43552</c:v>
                </c:pt>
                <c:pt idx="813">
                  <c:v>43553</c:v>
                </c:pt>
                <c:pt idx="814">
                  <c:v>43556</c:v>
                </c:pt>
                <c:pt idx="815">
                  <c:v>43557</c:v>
                </c:pt>
                <c:pt idx="816">
                  <c:v>43558</c:v>
                </c:pt>
                <c:pt idx="817">
                  <c:v>43559</c:v>
                </c:pt>
                <c:pt idx="818">
                  <c:v>43560</c:v>
                </c:pt>
                <c:pt idx="819">
                  <c:v>43563</c:v>
                </c:pt>
                <c:pt idx="820">
                  <c:v>43564</c:v>
                </c:pt>
                <c:pt idx="821">
                  <c:v>43565</c:v>
                </c:pt>
                <c:pt idx="822">
                  <c:v>43566</c:v>
                </c:pt>
                <c:pt idx="823">
                  <c:v>43567</c:v>
                </c:pt>
                <c:pt idx="824">
                  <c:v>43570</c:v>
                </c:pt>
                <c:pt idx="825">
                  <c:v>43571</c:v>
                </c:pt>
                <c:pt idx="826">
                  <c:v>43572</c:v>
                </c:pt>
                <c:pt idx="827">
                  <c:v>43578</c:v>
                </c:pt>
                <c:pt idx="828">
                  <c:v>43579</c:v>
                </c:pt>
                <c:pt idx="829">
                  <c:v>43580</c:v>
                </c:pt>
                <c:pt idx="830">
                  <c:v>43581</c:v>
                </c:pt>
                <c:pt idx="831">
                  <c:v>43584</c:v>
                </c:pt>
                <c:pt idx="832">
                  <c:v>43585</c:v>
                </c:pt>
                <c:pt idx="833">
                  <c:v>43586</c:v>
                </c:pt>
                <c:pt idx="834">
                  <c:v>43587</c:v>
                </c:pt>
                <c:pt idx="835">
                  <c:v>43588</c:v>
                </c:pt>
                <c:pt idx="836">
                  <c:v>43591</c:v>
                </c:pt>
                <c:pt idx="837">
                  <c:v>43592</c:v>
                </c:pt>
                <c:pt idx="838">
                  <c:v>43593</c:v>
                </c:pt>
                <c:pt idx="839">
                  <c:v>43594</c:v>
                </c:pt>
                <c:pt idx="840">
                  <c:v>43595</c:v>
                </c:pt>
                <c:pt idx="841">
                  <c:v>43598</c:v>
                </c:pt>
                <c:pt idx="842">
                  <c:v>43599</c:v>
                </c:pt>
                <c:pt idx="843">
                  <c:v>43600</c:v>
                </c:pt>
                <c:pt idx="844">
                  <c:v>43601</c:v>
                </c:pt>
                <c:pt idx="845">
                  <c:v>43605</c:v>
                </c:pt>
                <c:pt idx="846">
                  <c:v>43606</c:v>
                </c:pt>
                <c:pt idx="847">
                  <c:v>43607</c:v>
                </c:pt>
                <c:pt idx="848">
                  <c:v>43608</c:v>
                </c:pt>
                <c:pt idx="849">
                  <c:v>43609</c:v>
                </c:pt>
                <c:pt idx="850">
                  <c:v>43612</c:v>
                </c:pt>
                <c:pt idx="851">
                  <c:v>43613</c:v>
                </c:pt>
                <c:pt idx="852">
                  <c:v>43614</c:v>
                </c:pt>
                <c:pt idx="853">
                  <c:v>43619</c:v>
                </c:pt>
                <c:pt idx="854">
                  <c:v>43620</c:v>
                </c:pt>
                <c:pt idx="855">
                  <c:v>43622</c:v>
                </c:pt>
                <c:pt idx="856">
                  <c:v>43623</c:v>
                </c:pt>
                <c:pt idx="857">
                  <c:v>43627</c:v>
                </c:pt>
                <c:pt idx="858">
                  <c:v>43628</c:v>
                </c:pt>
                <c:pt idx="859">
                  <c:v>43629</c:v>
                </c:pt>
                <c:pt idx="860">
                  <c:v>43630</c:v>
                </c:pt>
                <c:pt idx="861">
                  <c:v>43633</c:v>
                </c:pt>
                <c:pt idx="862">
                  <c:v>43634</c:v>
                </c:pt>
                <c:pt idx="863">
                  <c:v>43635</c:v>
                </c:pt>
                <c:pt idx="864">
                  <c:v>43636</c:v>
                </c:pt>
                <c:pt idx="865">
                  <c:v>43637</c:v>
                </c:pt>
                <c:pt idx="866">
                  <c:v>43640</c:v>
                </c:pt>
                <c:pt idx="867">
                  <c:v>43641</c:v>
                </c:pt>
                <c:pt idx="868">
                  <c:v>43642</c:v>
                </c:pt>
                <c:pt idx="869">
                  <c:v>43643</c:v>
                </c:pt>
                <c:pt idx="870">
                  <c:v>43644</c:v>
                </c:pt>
                <c:pt idx="871">
                  <c:v>43647</c:v>
                </c:pt>
                <c:pt idx="872">
                  <c:v>43648</c:v>
                </c:pt>
                <c:pt idx="873">
                  <c:v>43649</c:v>
                </c:pt>
                <c:pt idx="874">
                  <c:v>43650</c:v>
                </c:pt>
                <c:pt idx="875">
                  <c:v>43651</c:v>
                </c:pt>
                <c:pt idx="876">
                  <c:v>43654</c:v>
                </c:pt>
                <c:pt idx="877">
                  <c:v>43655</c:v>
                </c:pt>
                <c:pt idx="878">
                  <c:v>43656</c:v>
                </c:pt>
                <c:pt idx="879">
                  <c:v>43657</c:v>
                </c:pt>
                <c:pt idx="880">
                  <c:v>43658</c:v>
                </c:pt>
                <c:pt idx="881">
                  <c:v>43661</c:v>
                </c:pt>
                <c:pt idx="882">
                  <c:v>43662</c:v>
                </c:pt>
                <c:pt idx="883">
                  <c:v>43663</c:v>
                </c:pt>
                <c:pt idx="884">
                  <c:v>43664</c:v>
                </c:pt>
                <c:pt idx="885">
                  <c:v>43665</c:v>
                </c:pt>
                <c:pt idx="886">
                  <c:v>43668</c:v>
                </c:pt>
                <c:pt idx="887">
                  <c:v>43669</c:v>
                </c:pt>
                <c:pt idx="888">
                  <c:v>43670</c:v>
                </c:pt>
                <c:pt idx="889">
                  <c:v>43671</c:v>
                </c:pt>
                <c:pt idx="890">
                  <c:v>43672</c:v>
                </c:pt>
                <c:pt idx="891">
                  <c:v>43675</c:v>
                </c:pt>
                <c:pt idx="892">
                  <c:v>43676</c:v>
                </c:pt>
                <c:pt idx="893">
                  <c:v>43677</c:v>
                </c:pt>
                <c:pt idx="894">
                  <c:v>43678</c:v>
                </c:pt>
                <c:pt idx="895">
                  <c:v>43679</c:v>
                </c:pt>
                <c:pt idx="896">
                  <c:v>43682</c:v>
                </c:pt>
                <c:pt idx="897">
                  <c:v>43683</c:v>
                </c:pt>
                <c:pt idx="898">
                  <c:v>43684</c:v>
                </c:pt>
                <c:pt idx="899">
                  <c:v>43685</c:v>
                </c:pt>
                <c:pt idx="900">
                  <c:v>43686</c:v>
                </c:pt>
                <c:pt idx="901">
                  <c:v>43689</c:v>
                </c:pt>
                <c:pt idx="902">
                  <c:v>43690</c:v>
                </c:pt>
                <c:pt idx="903">
                  <c:v>43691</c:v>
                </c:pt>
                <c:pt idx="904">
                  <c:v>43692</c:v>
                </c:pt>
                <c:pt idx="905">
                  <c:v>43693</c:v>
                </c:pt>
                <c:pt idx="906">
                  <c:v>43696</c:v>
                </c:pt>
                <c:pt idx="907">
                  <c:v>43697</c:v>
                </c:pt>
                <c:pt idx="908">
                  <c:v>43698</c:v>
                </c:pt>
                <c:pt idx="909">
                  <c:v>43699</c:v>
                </c:pt>
                <c:pt idx="910">
                  <c:v>43700</c:v>
                </c:pt>
                <c:pt idx="911">
                  <c:v>43703</c:v>
                </c:pt>
                <c:pt idx="912">
                  <c:v>43704</c:v>
                </c:pt>
                <c:pt idx="913">
                  <c:v>43705</c:v>
                </c:pt>
                <c:pt idx="914">
                  <c:v>43706</c:v>
                </c:pt>
                <c:pt idx="915">
                  <c:v>43707</c:v>
                </c:pt>
                <c:pt idx="916">
                  <c:v>43710</c:v>
                </c:pt>
                <c:pt idx="917">
                  <c:v>43711</c:v>
                </c:pt>
                <c:pt idx="918">
                  <c:v>43712</c:v>
                </c:pt>
                <c:pt idx="919">
                  <c:v>43713</c:v>
                </c:pt>
                <c:pt idx="920">
                  <c:v>43714</c:v>
                </c:pt>
                <c:pt idx="921">
                  <c:v>43717</c:v>
                </c:pt>
                <c:pt idx="922">
                  <c:v>43718</c:v>
                </c:pt>
                <c:pt idx="923">
                  <c:v>43719</c:v>
                </c:pt>
                <c:pt idx="924">
                  <c:v>43720</c:v>
                </c:pt>
                <c:pt idx="925">
                  <c:v>43721</c:v>
                </c:pt>
                <c:pt idx="926">
                  <c:v>43724</c:v>
                </c:pt>
                <c:pt idx="927">
                  <c:v>43725</c:v>
                </c:pt>
                <c:pt idx="928">
                  <c:v>43726</c:v>
                </c:pt>
                <c:pt idx="929">
                  <c:v>43727</c:v>
                </c:pt>
                <c:pt idx="930">
                  <c:v>43728</c:v>
                </c:pt>
                <c:pt idx="931">
                  <c:v>43731</c:v>
                </c:pt>
                <c:pt idx="932">
                  <c:v>43732</c:v>
                </c:pt>
                <c:pt idx="933">
                  <c:v>43733</c:v>
                </c:pt>
                <c:pt idx="934">
                  <c:v>43734</c:v>
                </c:pt>
                <c:pt idx="935">
                  <c:v>43735</c:v>
                </c:pt>
                <c:pt idx="936">
                  <c:v>43738</c:v>
                </c:pt>
                <c:pt idx="937">
                  <c:v>43739</c:v>
                </c:pt>
                <c:pt idx="938">
                  <c:v>43740</c:v>
                </c:pt>
                <c:pt idx="939">
                  <c:v>43741</c:v>
                </c:pt>
                <c:pt idx="940">
                  <c:v>43742</c:v>
                </c:pt>
                <c:pt idx="941">
                  <c:v>43745</c:v>
                </c:pt>
                <c:pt idx="942">
                  <c:v>43746</c:v>
                </c:pt>
                <c:pt idx="943">
                  <c:v>43747</c:v>
                </c:pt>
                <c:pt idx="944">
                  <c:v>43748</c:v>
                </c:pt>
                <c:pt idx="945">
                  <c:v>43749</c:v>
                </c:pt>
                <c:pt idx="946">
                  <c:v>43752</c:v>
                </c:pt>
                <c:pt idx="947">
                  <c:v>43753</c:v>
                </c:pt>
                <c:pt idx="948">
                  <c:v>43754</c:v>
                </c:pt>
                <c:pt idx="949">
                  <c:v>43755</c:v>
                </c:pt>
                <c:pt idx="950">
                  <c:v>43756</c:v>
                </c:pt>
                <c:pt idx="951">
                  <c:v>43759</c:v>
                </c:pt>
                <c:pt idx="952">
                  <c:v>43760</c:v>
                </c:pt>
                <c:pt idx="953">
                  <c:v>43761</c:v>
                </c:pt>
                <c:pt idx="954">
                  <c:v>43762</c:v>
                </c:pt>
                <c:pt idx="955">
                  <c:v>43763</c:v>
                </c:pt>
                <c:pt idx="956">
                  <c:v>43766</c:v>
                </c:pt>
                <c:pt idx="957">
                  <c:v>43767</c:v>
                </c:pt>
                <c:pt idx="958">
                  <c:v>43768</c:v>
                </c:pt>
                <c:pt idx="959">
                  <c:v>43769</c:v>
                </c:pt>
                <c:pt idx="960">
                  <c:v>43770</c:v>
                </c:pt>
                <c:pt idx="961">
                  <c:v>43773</c:v>
                </c:pt>
                <c:pt idx="962">
                  <c:v>43774</c:v>
                </c:pt>
                <c:pt idx="963">
                  <c:v>43775</c:v>
                </c:pt>
                <c:pt idx="964">
                  <c:v>43776</c:v>
                </c:pt>
                <c:pt idx="965">
                  <c:v>43777</c:v>
                </c:pt>
                <c:pt idx="966">
                  <c:v>43780</c:v>
                </c:pt>
                <c:pt idx="967">
                  <c:v>43781</c:v>
                </c:pt>
                <c:pt idx="968">
                  <c:v>43782</c:v>
                </c:pt>
                <c:pt idx="969">
                  <c:v>43783</c:v>
                </c:pt>
                <c:pt idx="970">
                  <c:v>43784</c:v>
                </c:pt>
                <c:pt idx="971">
                  <c:v>43787</c:v>
                </c:pt>
                <c:pt idx="972">
                  <c:v>43788</c:v>
                </c:pt>
                <c:pt idx="973">
                  <c:v>43789</c:v>
                </c:pt>
                <c:pt idx="974">
                  <c:v>43790</c:v>
                </c:pt>
                <c:pt idx="975">
                  <c:v>43791</c:v>
                </c:pt>
                <c:pt idx="976">
                  <c:v>43794</c:v>
                </c:pt>
                <c:pt idx="977">
                  <c:v>43795</c:v>
                </c:pt>
                <c:pt idx="978">
                  <c:v>43796</c:v>
                </c:pt>
                <c:pt idx="979">
                  <c:v>43797</c:v>
                </c:pt>
                <c:pt idx="980">
                  <c:v>43798</c:v>
                </c:pt>
                <c:pt idx="981">
                  <c:v>43801</c:v>
                </c:pt>
                <c:pt idx="982">
                  <c:v>43802</c:v>
                </c:pt>
                <c:pt idx="983">
                  <c:v>43803</c:v>
                </c:pt>
                <c:pt idx="984">
                  <c:v>43804</c:v>
                </c:pt>
                <c:pt idx="985">
                  <c:v>43805</c:v>
                </c:pt>
                <c:pt idx="986">
                  <c:v>43808</c:v>
                </c:pt>
                <c:pt idx="987">
                  <c:v>43809</c:v>
                </c:pt>
                <c:pt idx="988">
                  <c:v>43810</c:v>
                </c:pt>
                <c:pt idx="989">
                  <c:v>43811</c:v>
                </c:pt>
                <c:pt idx="990">
                  <c:v>43812</c:v>
                </c:pt>
                <c:pt idx="991">
                  <c:v>43815</c:v>
                </c:pt>
                <c:pt idx="992">
                  <c:v>43816</c:v>
                </c:pt>
                <c:pt idx="993">
                  <c:v>43817</c:v>
                </c:pt>
                <c:pt idx="994">
                  <c:v>43818</c:v>
                </c:pt>
                <c:pt idx="995">
                  <c:v>43819</c:v>
                </c:pt>
                <c:pt idx="996">
                  <c:v>43822</c:v>
                </c:pt>
                <c:pt idx="997">
                  <c:v>43826</c:v>
                </c:pt>
                <c:pt idx="998">
                  <c:v>43829</c:v>
                </c:pt>
                <c:pt idx="999">
                  <c:v>43832</c:v>
                </c:pt>
                <c:pt idx="1000">
                  <c:v>43833</c:v>
                </c:pt>
                <c:pt idx="1001">
                  <c:v>43836</c:v>
                </c:pt>
                <c:pt idx="1002">
                  <c:v>43837</c:v>
                </c:pt>
                <c:pt idx="1003">
                  <c:v>43838</c:v>
                </c:pt>
                <c:pt idx="1004">
                  <c:v>43839</c:v>
                </c:pt>
                <c:pt idx="1005">
                  <c:v>43840</c:v>
                </c:pt>
                <c:pt idx="1006">
                  <c:v>43843</c:v>
                </c:pt>
                <c:pt idx="1007">
                  <c:v>43844</c:v>
                </c:pt>
                <c:pt idx="1008">
                  <c:v>43845</c:v>
                </c:pt>
                <c:pt idx="1009">
                  <c:v>43846</c:v>
                </c:pt>
                <c:pt idx="1010">
                  <c:v>43847</c:v>
                </c:pt>
                <c:pt idx="1011">
                  <c:v>43850</c:v>
                </c:pt>
                <c:pt idx="1012">
                  <c:v>43851</c:v>
                </c:pt>
                <c:pt idx="1013">
                  <c:v>43852</c:v>
                </c:pt>
                <c:pt idx="1014">
                  <c:v>43853</c:v>
                </c:pt>
                <c:pt idx="1015">
                  <c:v>43854</c:v>
                </c:pt>
                <c:pt idx="1016">
                  <c:v>43857</c:v>
                </c:pt>
                <c:pt idx="1017">
                  <c:v>43858</c:v>
                </c:pt>
                <c:pt idx="1018">
                  <c:v>43859</c:v>
                </c:pt>
                <c:pt idx="1019">
                  <c:v>43860</c:v>
                </c:pt>
                <c:pt idx="1020">
                  <c:v>43861</c:v>
                </c:pt>
                <c:pt idx="1021">
                  <c:v>43864</c:v>
                </c:pt>
                <c:pt idx="1022">
                  <c:v>43865</c:v>
                </c:pt>
                <c:pt idx="1023">
                  <c:v>43866</c:v>
                </c:pt>
                <c:pt idx="1024">
                  <c:v>43867</c:v>
                </c:pt>
                <c:pt idx="1025">
                  <c:v>43868</c:v>
                </c:pt>
                <c:pt idx="1026">
                  <c:v>43871</c:v>
                </c:pt>
                <c:pt idx="1027">
                  <c:v>43872</c:v>
                </c:pt>
                <c:pt idx="1028">
                  <c:v>43873</c:v>
                </c:pt>
                <c:pt idx="1029">
                  <c:v>43874</c:v>
                </c:pt>
                <c:pt idx="1030">
                  <c:v>43875</c:v>
                </c:pt>
                <c:pt idx="1031">
                  <c:v>43878</c:v>
                </c:pt>
                <c:pt idx="1032">
                  <c:v>43879</c:v>
                </c:pt>
                <c:pt idx="1033">
                  <c:v>43880</c:v>
                </c:pt>
                <c:pt idx="1034">
                  <c:v>43881</c:v>
                </c:pt>
                <c:pt idx="1035">
                  <c:v>43882</c:v>
                </c:pt>
                <c:pt idx="1036">
                  <c:v>43885</c:v>
                </c:pt>
                <c:pt idx="1037">
                  <c:v>43886</c:v>
                </c:pt>
                <c:pt idx="1038">
                  <c:v>43887</c:v>
                </c:pt>
                <c:pt idx="1039">
                  <c:v>43888</c:v>
                </c:pt>
                <c:pt idx="1040">
                  <c:v>43889</c:v>
                </c:pt>
                <c:pt idx="1041">
                  <c:v>43892</c:v>
                </c:pt>
                <c:pt idx="1042">
                  <c:v>43893</c:v>
                </c:pt>
                <c:pt idx="1043">
                  <c:v>43894</c:v>
                </c:pt>
                <c:pt idx="1044">
                  <c:v>43895</c:v>
                </c:pt>
                <c:pt idx="1045">
                  <c:v>43896</c:v>
                </c:pt>
                <c:pt idx="1046">
                  <c:v>43899</c:v>
                </c:pt>
                <c:pt idx="1047">
                  <c:v>43900</c:v>
                </c:pt>
                <c:pt idx="1048">
                  <c:v>43901</c:v>
                </c:pt>
                <c:pt idx="1049">
                  <c:v>43902</c:v>
                </c:pt>
                <c:pt idx="1050">
                  <c:v>43903</c:v>
                </c:pt>
                <c:pt idx="1051">
                  <c:v>43906</c:v>
                </c:pt>
                <c:pt idx="1052">
                  <c:v>43907</c:v>
                </c:pt>
                <c:pt idx="1053">
                  <c:v>43908</c:v>
                </c:pt>
                <c:pt idx="1054">
                  <c:v>43909</c:v>
                </c:pt>
                <c:pt idx="1055">
                  <c:v>43910</c:v>
                </c:pt>
                <c:pt idx="1056">
                  <c:v>43913</c:v>
                </c:pt>
                <c:pt idx="1057">
                  <c:v>43914</c:v>
                </c:pt>
                <c:pt idx="1058">
                  <c:v>43915</c:v>
                </c:pt>
                <c:pt idx="1059">
                  <c:v>43916</c:v>
                </c:pt>
                <c:pt idx="1060">
                  <c:v>43917</c:v>
                </c:pt>
                <c:pt idx="1061">
                  <c:v>43920</c:v>
                </c:pt>
                <c:pt idx="1062">
                  <c:v>43921</c:v>
                </c:pt>
                <c:pt idx="1063">
                  <c:v>43922</c:v>
                </c:pt>
                <c:pt idx="1064">
                  <c:v>43923</c:v>
                </c:pt>
                <c:pt idx="1065">
                  <c:v>43924</c:v>
                </c:pt>
                <c:pt idx="1066">
                  <c:v>43927</c:v>
                </c:pt>
                <c:pt idx="1067">
                  <c:v>43928</c:v>
                </c:pt>
                <c:pt idx="1068">
                  <c:v>43929</c:v>
                </c:pt>
                <c:pt idx="1069">
                  <c:v>43935</c:v>
                </c:pt>
                <c:pt idx="1070">
                  <c:v>43936</c:v>
                </c:pt>
                <c:pt idx="1071">
                  <c:v>43937</c:v>
                </c:pt>
                <c:pt idx="1072">
                  <c:v>43938</c:v>
                </c:pt>
                <c:pt idx="1073">
                  <c:v>43941</c:v>
                </c:pt>
                <c:pt idx="1074">
                  <c:v>43942</c:v>
                </c:pt>
                <c:pt idx="1075">
                  <c:v>43943</c:v>
                </c:pt>
                <c:pt idx="1076">
                  <c:v>43944</c:v>
                </c:pt>
                <c:pt idx="1077">
                  <c:v>43945</c:v>
                </c:pt>
                <c:pt idx="1078">
                  <c:v>43948</c:v>
                </c:pt>
                <c:pt idx="1079">
                  <c:v>43949</c:v>
                </c:pt>
                <c:pt idx="1080">
                  <c:v>43950</c:v>
                </c:pt>
                <c:pt idx="1081">
                  <c:v>43951</c:v>
                </c:pt>
                <c:pt idx="1082">
                  <c:v>43952</c:v>
                </c:pt>
                <c:pt idx="1083">
                  <c:v>43955</c:v>
                </c:pt>
                <c:pt idx="1084">
                  <c:v>43956</c:v>
                </c:pt>
                <c:pt idx="1085">
                  <c:v>43957</c:v>
                </c:pt>
                <c:pt idx="1086">
                  <c:v>43958</c:v>
                </c:pt>
                <c:pt idx="1087">
                  <c:v>43962</c:v>
                </c:pt>
                <c:pt idx="1088">
                  <c:v>43963</c:v>
                </c:pt>
                <c:pt idx="1089">
                  <c:v>43964</c:v>
                </c:pt>
                <c:pt idx="1090">
                  <c:v>43965</c:v>
                </c:pt>
                <c:pt idx="1091">
                  <c:v>43966</c:v>
                </c:pt>
                <c:pt idx="1092">
                  <c:v>43969</c:v>
                </c:pt>
                <c:pt idx="1093">
                  <c:v>43970</c:v>
                </c:pt>
                <c:pt idx="1094">
                  <c:v>43971</c:v>
                </c:pt>
                <c:pt idx="1095">
                  <c:v>43976</c:v>
                </c:pt>
                <c:pt idx="1096">
                  <c:v>43977</c:v>
                </c:pt>
                <c:pt idx="1097">
                  <c:v>43978</c:v>
                </c:pt>
                <c:pt idx="1098">
                  <c:v>43979</c:v>
                </c:pt>
                <c:pt idx="1099">
                  <c:v>43980</c:v>
                </c:pt>
                <c:pt idx="1100">
                  <c:v>43984</c:v>
                </c:pt>
                <c:pt idx="1101">
                  <c:v>43985</c:v>
                </c:pt>
                <c:pt idx="1102">
                  <c:v>43986</c:v>
                </c:pt>
                <c:pt idx="1103">
                  <c:v>43990</c:v>
                </c:pt>
                <c:pt idx="1104">
                  <c:v>43991</c:v>
                </c:pt>
                <c:pt idx="1105">
                  <c:v>43992</c:v>
                </c:pt>
                <c:pt idx="1106">
                  <c:v>43993</c:v>
                </c:pt>
                <c:pt idx="1107">
                  <c:v>43994</c:v>
                </c:pt>
                <c:pt idx="1108">
                  <c:v>43997</c:v>
                </c:pt>
                <c:pt idx="1109">
                  <c:v>43998</c:v>
                </c:pt>
                <c:pt idx="1110">
                  <c:v>43999</c:v>
                </c:pt>
                <c:pt idx="1111">
                  <c:v>44000</c:v>
                </c:pt>
                <c:pt idx="1112">
                  <c:v>44001</c:v>
                </c:pt>
                <c:pt idx="1113">
                  <c:v>44004</c:v>
                </c:pt>
                <c:pt idx="1114">
                  <c:v>44005</c:v>
                </c:pt>
                <c:pt idx="1115">
                  <c:v>44006</c:v>
                </c:pt>
                <c:pt idx="1116">
                  <c:v>44007</c:v>
                </c:pt>
                <c:pt idx="1117">
                  <c:v>44008</c:v>
                </c:pt>
                <c:pt idx="1118">
                  <c:v>44011</c:v>
                </c:pt>
                <c:pt idx="1119">
                  <c:v>44012</c:v>
                </c:pt>
                <c:pt idx="1120">
                  <c:v>44013</c:v>
                </c:pt>
                <c:pt idx="1121">
                  <c:v>44014</c:v>
                </c:pt>
                <c:pt idx="1122">
                  <c:v>44015</c:v>
                </c:pt>
                <c:pt idx="1123">
                  <c:v>44018</c:v>
                </c:pt>
                <c:pt idx="1124">
                  <c:v>44019</c:v>
                </c:pt>
                <c:pt idx="1125">
                  <c:v>44020</c:v>
                </c:pt>
                <c:pt idx="1126">
                  <c:v>44021</c:v>
                </c:pt>
                <c:pt idx="1127">
                  <c:v>44022</c:v>
                </c:pt>
                <c:pt idx="1128">
                  <c:v>44025</c:v>
                </c:pt>
                <c:pt idx="1129">
                  <c:v>44026</c:v>
                </c:pt>
                <c:pt idx="1130">
                  <c:v>44027</c:v>
                </c:pt>
                <c:pt idx="1131">
                  <c:v>44028</c:v>
                </c:pt>
                <c:pt idx="1132">
                  <c:v>44029</c:v>
                </c:pt>
                <c:pt idx="1133">
                  <c:v>44032</c:v>
                </c:pt>
                <c:pt idx="1134">
                  <c:v>44033</c:v>
                </c:pt>
                <c:pt idx="1135">
                  <c:v>44034</c:v>
                </c:pt>
                <c:pt idx="1136">
                  <c:v>44035</c:v>
                </c:pt>
                <c:pt idx="1137">
                  <c:v>44036</c:v>
                </c:pt>
                <c:pt idx="1138">
                  <c:v>44039</c:v>
                </c:pt>
                <c:pt idx="1139">
                  <c:v>44040</c:v>
                </c:pt>
                <c:pt idx="1140">
                  <c:v>44041</c:v>
                </c:pt>
                <c:pt idx="1141">
                  <c:v>44042</c:v>
                </c:pt>
                <c:pt idx="1142">
                  <c:v>44043</c:v>
                </c:pt>
                <c:pt idx="1143">
                  <c:v>44046</c:v>
                </c:pt>
                <c:pt idx="1144">
                  <c:v>44047</c:v>
                </c:pt>
                <c:pt idx="1145">
                  <c:v>44048</c:v>
                </c:pt>
                <c:pt idx="1146">
                  <c:v>44049</c:v>
                </c:pt>
                <c:pt idx="1147">
                  <c:v>44050</c:v>
                </c:pt>
                <c:pt idx="1148">
                  <c:v>44053</c:v>
                </c:pt>
                <c:pt idx="1149">
                  <c:v>44054</c:v>
                </c:pt>
                <c:pt idx="1150">
                  <c:v>44055</c:v>
                </c:pt>
                <c:pt idx="1151">
                  <c:v>44056</c:v>
                </c:pt>
                <c:pt idx="1152">
                  <c:v>44057</c:v>
                </c:pt>
                <c:pt idx="1153">
                  <c:v>44060</c:v>
                </c:pt>
                <c:pt idx="1154">
                  <c:v>44061</c:v>
                </c:pt>
                <c:pt idx="1155">
                  <c:v>44062</c:v>
                </c:pt>
                <c:pt idx="1156">
                  <c:v>44063</c:v>
                </c:pt>
                <c:pt idx="1157">
                  <c:v>44064</c:v>
                </c:pt>
                <c:pt idx="1158">
                  <c:v>44067</c:v>
                </c:pt>
                <c:pt idx="1159">
                  <c:v>44068</c:v>
                </c:pt>
                <c:pt idx="1160">
                  <c:v>44069</c:v>
                </c:pt>
                <c:pt idx="1161">
                  <c:v>44070</c:v>
                </c:pt>
                <c:pt idx="1162">
                  <c:v>44071</c:v>
                </c:pt>
                <c:pt idx="1163">
                  <c:v>44074</c:v>
                </c:pt>
                <c:pt idx="1164">
                  <c:v>44075</c:v>
                </c:pt>
                <c:pt idx="1165">
                  <c:v>44076</c:v>
                </c:pt>
                <c:pt idx="1166">
                  <c:v>44077</c:v>
                </c:pt>
                <c:pt idx="1167">
                  <c:v>44078</c:v>
                </c:pt>
                <c:pt idx="1168">
                  <c:v>44081</c:v>
                </c:pt>
                <c:pt idx="1169">
                  <c:v>44082</c:v>
                </c:pt>
                <c:pt idx="1170">
                  <c:v>44083</c:v>
                </c:pt>
                <c:pt idx="1171">
                  <c:v>44084</c:v>
                </c:pt>
                <c:pt idx="1172">
                  <c:v>44085</c:v>
                </c:pt>
                <c:pt idx="1173">
                  <c:v>44088</c:v>
                </c:pt>
                <c:pt idx="1174">
                  <c:v>44089</c:v>
                </c:pt>
                <c:pt idx="1175">
                  <c:v>44090</c:v>
                </c:pt>
                <c:pt idx="1176">
                  <c:v>44091</c:v>
                </c:pt>
                <c:pt idx="1177">
                  <c:v>44092</c:v>
                </c:pt>
                <c:pt idx="1178">
                  <c:v>44095</c:v>
                </c:pt>
                <c:pt idx="1179">
                  <c:v>44096</c:v>
                </c:pt>
                <c:pt idx="1180">
                  <c:v>44097</c:v>
                </c:pt>
                <c:pt idx="1181">
                  <c:v>44098</c:v>
                </c:pt>
                <c:pt idx="1182">
                  <c:v>44099</c:v>
                </c:pt>
                <c:pt idx="1183">
                  <c:v>44102</c:v>
                </c:pt>
                <c:pt idx="1184">
                  <c:v>44103</c:v>
                </c:pt>
                <c:pt idx="1185">
                  <c:v>44104</c:v>
                </c:pt>
                <c:pt idx="1186">
                  <c:v>44105</c:v>
                </c:pt>
                <c:pt idx="1187">
                  <c:v>44106</c:v>
                </c:pt>
                <c:pt idx="1188">
                  <c:v>44109</c:v>
                </c:pt>
                <c:pt idx="1189">
                  <c:v>44110</c:v>
                </c:pt>
                <c:pt idx="1190">
                  <c:v>44111</c:v>
                </c:pt>
                <c:pt idx="1191">
                  <c:v>44112</c:v>
                </c:pt>
                <c:pt idx="1192">
                  <c:v>44113</c:v>
                </c:pt>
                <c:pt idx="1193">
                  <c:v>44116</c:v>
                </c:pt>
                <c:pt idx="1194">
                  <c:v>44117</c:v>
                </c:pt>
                <c:pt idx="1195">
                  <c:v>44118</c:v>
                </c:pt>
                <c:pt idx="1196">
                  <c:v>44119</c:v>
                </c:pt>
                <c:pt idx="1197">
                  <c:v>44120</c:v>
                </c:pt>
                <c:pt idx="1198">
                  <c:v>44123</c:v>
                </c:pt>
                <c:pt idx="1199">
                  <c:v>44124</c:v>
                </c:pt>
                <c:pt idx="1200">
                  <c:v>44125</c:v>
                </c:pt>
                <c:pt idx="1201">
                  <c:v>44126</c:v>
                </c:pt>
                <c:pt idx="1202">
                  <c:v>44127</c:v>
                </c:pt>
                <c:pt idx="1203">
                  <c:v>44130</c:v>
                </c:pt>
                <c:pt idx="1204">
                  <c:v>44131</c:v>
                </c:pt>
                <c:pt idx="1205">
                  <c:v>44132</c:v>
                </c:pt>
                <c:pt idx="1206">
                  <c:v>44133</c:v>
                </c:pt>
                <c:pt idx="1207">
                  <c:v>44134</c:v>
                </c:pt>
                <c:pt idx="1208">
                  <c:v>44137</c:v>
                </c:pt>
                <c:pt idx="1209">
                  <c:v>44138</c:v>
                </c:pt>
                <c:pt idx="1210">
                  <c:v>44139</c:v>
                </c:pt>
                <c:pt idx="1211">
                  <c:v>44140</c:v>
                </c:pt>
                <c:pt idx="1212">
                  <c:v>44141</c:v>
                </c:pt>
                <c:pt idx="1213">
                  <c:v>44144</c:v>
                </c:pt>
                <c:pt idx="1214">
                  <c:v>44145</c:v>
                </c:pt>
                <c:pt idx="1215">
                  <c:v>44146</c:v>
                </c:pt>
                <c:pt idx="1216">
                  <c:v>44147</c:v>
                </c:pt>
                <c:pt idx="1217">
                  <c:v>44148</c:v>
                </c:pt>
                <c:pt idx="1218">
                  <c:v>44151</c:v>
                </c:pt>
                <c:pt idx="1219">
                  <c:v>44152</c:v>
                </c:pt>
                <c:pt idx="1220">
                  <c:v>44153</c:v>
                </c:pt>
                <c:pt idx="1221">
                  <c:v>44154</c:v>
                </c:pt>
                <c:pt idx="1222">
                  <c:v>44155</c:v>
                </c:pt>
                <c:pt idx="1223">
                  <c:v>44158</c:v>
                </c:pt>
                <c:pt idx="1224">
                  <c:v>44159</c:v>
                </c:pt>
                <c:pt idx="1225">
                  <c:v>44160</c:v>
                </c:pt>
                <c:pt idx="1226">
                  <c:v>44161</c:v>
                </c:pt>
                <c:pt idx="1227">
                  <c:v>44162</c:v>
                </c:pt>
                <c:pt idx="1228">
                  <c:v>44165</c:v>
                </c:pt>
                <c:pt idx="1229">
                  <c:v>44166</c:v>
                </c:pt>
                <c:pt idx="1230">
                  <c:v>44167</c:v>
                </c:pt>
                <c:pt idx="1231">
                  <c:v>44168</c:v>
                </c:pt>
                <c:pt idx="1232">
                  <c:v>44169</c:v>
                </c:pt>
                <c:pt idx="1233">
                  <c:v>44172</c:v>
                </c:pt>
                <c:pt idx="1234">
                  <c:v>44173</c:v>
                </c:pt>
                <c:pt idx="1235">
                  <c:v>44174</c:v>
                </c:pt>
                <c:pt idx="1236">
                  <c:v>44175</c:v>
                </c:pt>
                <c:pt idx="1237">
                  <c:v>44176</c:v>
                </c:pt>
                <c:pt idx="1238">
                  <c:v>44179</c:v>
                </c:pt>
                <c:pt idx="1239">
                  <c:v>44180</c:v>
                </c:pt>
                <c:pt idx="1240">
                  <c:v>44181</c:v>
                </c:pt>
                <c:pt idx="1241">
                  <c:v>44182</c:v>
                </c:pt>
                <c:pt idx="1242">
                  <c:v>44183</c:v>
                </c:pt>
                <c:pt idx="1243">
                  <c:v>44186</c:v>
                </c:pt>
                <c:pt idx="1244">
                  <c:v>44187</c:v>
                </c:pt>
                <c:pt idx="1245">
                  <c:v>44188</c:v>
                </c:pt>
                <c:pt idx="1246">
                  <c:v>44193</c:v>
                </c:pt>
                <c:pt idx="1247">
                  <c:v>44194</c:v>
                </c:pt>
                <c:pt idx="1248">
                  <c:v>44195</c:v>
                </c:pt>
                <c:pt idx="1249">
                  <c:v>44200</c:v>
                </c:pt>
                <c:pt idx="1250">
                  <c:v>44201</c:v>
                </c:pt>
                <c:pt idx="1251">
                  <c:v>44202</c:v>
                </c:pt>
                <c:pt idx="1252">
                  <c:v>44203</c:v>
                </c:pt>
                <c:pt idx="1253">
                  <c:v>44204</c:v>
                </c:pt>
                <c:pt idx="1254">
                  <c:v>44207</c:v>
                </c:pt>
                <c:pt idx="1255">
                  <c:v>44208</c:v>
                </c:pt>
                <c:pt idx="1256">
                  <c:v>44209</c:v>
                </c:pt>
                <c:pt idx="1257">
                  <c:v>44210</c:v>
                </c:pt>
                <c:pt idx="1258">
                  <c:v>44211</c:v>
                </c:pt>
                <c:pt idx="1259">
                  <c:v>44214</c:v>
                </c:pt>
                <c:pt idx="1260">
                  <c:v>44215</c:v>
                </c:pt>
                <c:pt idx="1261">
                  <c:v>44216</c:v>
                </c:pt>
                <c:pt idx="1262">
                  <c:v>44217</c:v>
                </c:pt>
                <c:pt idx="1263">
                  <c:v>44218</c:v>
                </c:pt>
                <c:pt idx="1264">
                  <c:v>44221</c:v>
                </c:pt>
                <c:pt idx="1265">
                  <c:v>44222</c:v>
                </c:pt>
                <c:pt idx="1266">
                  <c:v>44223</c:v>
                </c:pt>
                <c:pt idx="1267">
                  <c:v>44224</c:v>
                </c:pt>
                <c:pt idx="1268">
                  <c:v>44225</c:v>
                </c:pt>
                <c:pt idx="1269">
                  <c:v>44228</c:v>
                </c:pt>
                <c:pt idx="1270">
                  <c:v>44229</c:v>
                </c:pt>
                <c:pt idx="1271">
                  <c:v>44230</c:v>
                </c:pt>
                <c:pt idx="1272">
                  <c:v>44231</c:v>
                </c:pt>
                <c:pt idx="1273">
                  <c:v>44232</c:v>
                </c:pt>
                <c:pt idx="1274">
                  <c:v>44235</c:v>
                </c:pt>
                <c:pt idx="1275">
                  <c:v>44236</c:v>
                </c:pt>
                <c:pt idx="1276">
                  <c:v>44237</c:v>
                </c:pt>
                <c:pt idx="1277">
                  <c:v>44238</c:v>
                </c:pt>
                <c:pt idx="1278">
                  <c:v>44239</c:v>
                </c:pt>
                <c:pt idx="1279">
                  <c:v>44242</c:v>
                </c:pt>
                <c:pt idx="1280">
                  <c:v>44243</c:v>
                </c:pt>
                <c:pt idx="1281">
                  <c:v>44244</c:v>
                </c:pt>
                <c:pt idx="1282">
                  <c:v>44245</c:v>
                </c:pt>
                <c:pt idx="1283">
                  <c:v>44246</c:v>
                </c:pt>
                <c:pt idx="1284">
                  <c:v>44249</c:v>
                </c:pt>
                <c:pt idx="1285">
                  <c:v>44250</c:v>
                </c:pt>
                <c:pt idx="1286">
                  <c:v>44251</c:v>
                </c:pt>
                <c:pt idx="1287">
                  <c:v>44252</c:v>
                </c:pt>
                <c:pt idx="1288">
                  <c:v>44253</c:v>
                </c:pt>
                <c:pt idx="1289">
                  <c:v>44256</c:v>
                </c:pt>
                <c:pt idx="1290">
                  <c:v>44257</c:v>
                </c:pt>
                <c:pt idx="1291">
                  <c:v>44258</c:v>
                </c:pt>
                <c:pt idx="1292">
                  <c:v>44259</c:v>
                </c:pt>
                <c:pt idx="1293">
                  <c:v>44260</c:v>
                </c:pt>
                <c:pt idx="1294">
                  <c:v>44263</c:v>
                </c:pt>
                <c:pt idx="1295">
                  <c:v>44264</c:v>
                </c:pt>
                <c:pt idx="1296">
                  <c:v>44265</c:v>
                </c:pt>
                <c:pt idx="1297">
                  <c:v>44266</c:v>
                </c:pt>
                <c:pt idx="1298">
                  <c:v>44267</c:v>
                </c:pt>
                <c:pt idx="1299">
                  <c:v>44270</c:v>
                </c:pt>
                <c:pt idx="1300">
                  <c:v>44271</c:v>
                </c:pt>
                <c:pt idx="1301">
                  <c:v>44272</c:v>
                </c:pt>
                <c:pt idx="1302">
                  <c:v>44273</c:v>
                </c:pt>
                <c:pt idx="1303">
                  <c:v>44274</c:v>
                </c:pt>
                <c:pt idx="1304">
                  <c:v>44277</c:v>
                </c:pt>
                <c:pt idx="1305">
                  <c:v>44278</c:v>
                </c:pt>
                <c:pt idx="1306">
                  <c:v>44279</c:v>
                </c:pt>
              </c:numCache>
            </c:numRef>
          </c:cat>
          <c:val>
            <c:numRef>
              <c:f>'CARL-B.CO'!$C$3:$C$1309</c:f>
              <c:numCache>
                <c:formatCode>_(* #,##0.00_);_(* \(#,##0.00\);_(* "-"_);_(@_)</c:formatCode>
                <c:ptCount val="1307"/>
                <c:pt idx="0">
                  <c:v>79.625</c:v>
                </c:pt>
                <c:pt idx="1">
                  <c:v>79.3</c:v>
                </c:pt>
                <c:pt idx="2">
                  <c:v>77.284999999999997</c:v>
                </c:pt>
                <c:pt idx="3">
                  <c:v>77.22</c:v>
                </c:pt>
                <c:pt idx="4">
                  <c:v>77.22</c:v>
                </c:pt>
                <c:pt idx="5">
                  <c:v>75.27</c:v>
                </c:pt>
                <c:pt idx="6">
                  <c:v>74.034999999999997</c:v>
                </c:pt>
                <c:pt idx="7">
                  <c:v>72.540000000000006</c:v>
                </c:pt>
                <c:pt idx="8">
                  <c:v>71.305000000000007</c:v>
                </c:pt>
                <c:pt idx="9">
                  <c:v>69.094999999999999</c:v>
                </c:pt>
                <c:pt idx="10">
                  <c:v>68.900000000000006</c:v>
                </c:pt>
                <c:pt idx="11">
                  <c:v>69.680000000000007</c:v>
                </c:pt>
                <c:pt idx="12">
                  <c:v>67.405000000000001</c:v>
                </c:pt>
                <c:pt idx="13">
                  <c:v>68.900000000000006</c:v>
                </c:pt>
                <c:pt idx="14">
                  <c:v>70.265000000000001</c:v>
                </c:pt>
                <c:pt idx="15">
                  <c:v>70.59</c:v>
                </c:pt>
                <c:pt idx="16">
                  <c:v>71.760000000000005</c:v>
                </c:pt>
                <c:pt idx="17">
                  <c:v>72.150000000000006</c:v>
                </c:pt>
                <c:pt idx="18">
                  <c:v>72.67</c:v>
                </c:pt>
                <c:pt idx="19">
                  <c:v>75.14</c:v>
                </c:pt>
                <c:pt idx="20">
                  <c:v>75.92</c:v>
                </c:pt>
                <c:pt idx="21">
                  <c:v>75.075000000000003</c:v>
                </c:pt>
                <c:pt idx="22">
                  <c:v>73.515000000000001</c:v>
                </c:pt>
                <c:pt idx="23">
                  <c:v>74.099999999999994</c:v>
                </c:pt>
                <c:pt idx="24">
                  <c:v>74.489999999999995</c:v>
                </c:pt>
                <c:pt idx="25">
                  <c:v>71.305000000000007</c:v>
                </c:pt>
                <c:pt idx="26">
                  <c:v>71.174999999999997</c:v>
                </c:pt>
                <c:pt idx="27">
                  <c:v>74.034999999999997</c:v>
                </c:pt>
                <c:pt idx="28">
                  <c:v>74.75</c:v>
                </c:pt>
                <c:pt idx="29">
                  <c:v>76.7</c:v>
                </c:pt>
                <c:pt idx="30">
                  <c:v>79.234999999999999</c:v>
                </c:pt>
                <c:pt idx="31">
                  <c:v>78.584999999999994</c:v>
                </c:pt>
                <c:pt idx="32">
                  <c:v>79.17</c:v>
                </c:pt>
                <c:pt idx="33">
                  <c:v>79.3</c:v>
                </c:pt>
                <c:pt idx="34">
                  <c:v>78.715000000000003</c:v>
                </c:pt>
                <c:pt idx="35">
                  <c:v>78.78</c:v>
                </c:pt>
                <c:pt idx="36">
                  <c:v>79.234999999999999</c:v>
                </c:pt>
                <c:pt idx="37">
                  <c:v>75.594999999999999</c:v>
                </c:pt>
                <c:pt idx="38">
                  <c:v>77.349999999999994</c:v>
                </c:pt>
                <c:pt idx="39">
                  <c:v>77.545000000000002</c:v>
                </c:pt>
                <c:pt idx="40">
                  <c:v>77.155000000000001</c:v>
                </c:pt>
                <c:pt idx="41">
                  <c:v>78</c:v>
                </c:pt>
                <c:pt idx="42">
                  <c:v>77.349999999999994</c:v>
                </c:pt>
                <c:pt idx="43">
                  <c:v>77.805000000000007</c:v>
                </c:pt>
                <c:pt idx="44">
                  <c:v>78.52</c:v>
                </c:pt>
                <c:pt idx="45">
                  <c:v>78.064999999999998</c:v>
                </c:pt>
                <c:pt idx="46">
                  <c:v>77.22</c:v>
                </c:pt>
                <c:pt idx="47">
                  <c:v>77.284999999999997</c:v>
                </c:pt>
                <c:pt idx="48">
                  <c:v>76.959999999999994</c:v>
                </c:pt>
                <c:pt idx="49">
                  <c:v>78.325000000000003</c:v>
                </c:pt>
                <c:pt idx="50">
                  <c:v>79.69</c:v>
                </c:pt>
                <c:pt idx="51">
                  <c:v>79.56</c:v>
                </c:pt>
                <c:pt idx="52">
                  <c:v>77.025000000000006</c:v>
                </c:pt>
                <c:pt idx="53">
                  <c:v>77.349999999999994</c:v>
                </c:pt>
                <c:pt idx="54">
                  <c:v>76.83</c:v>
                </c:pt>
                <c:pt idx="55">
                  <c:v>77.155000000000001</c:v>
                </c:pt>
                <c:pt idx="56">
                  <c:v>77.739999999999995</c:v>
                </c:pt>
                <c:pt idx="57">
                  <c:v>79.56</c:v>
                </c:pt>
                <c:pt idx="58">
                  <c:v>79.69</c:v>
                </c:pt>
                <c:pt idx="59">
                  <c:v>81.77</c:v>
                </c:pt>
                <c:pt idx="60">
                  <c:v>81.12</c:v>
                </c:pt>
                <c:pt idx="61">
                  <c:v>80.599999999999994</c:v>
                </c:pt>
                <c:pt idx="62">
                  <c:v>81.834999999999994</c:v>
                </c:pt>
                <c:pt idx="63">
                  <c:v>80.924999999999997</c:v>
                </c:pt>
                <c:pt idx="64">
                  <c:v>81.77</c:v>
                </c:pt>
                <c:pt idx="65">
                  <c:v>80.86</c:v>
                </c:pt>
                <c:pt idx="66">
                  <c:v>81.38</c:v>
                </c:pt>
                <c:pt idx="67">
                  <c:v>79.885000000000005</c:v>
                </c:pt>
                <c:pt idx="68">
                  <c:v>80.405000000000001</c:v>
                </c:pt>
                <c:pt idx="69">
                  <c:v>79.430000000000007</c:v>
                </c:pt>
                <c:pt idx="70">
                  <c:v>81.25</c:v>
                </c:pt>
                <c:pt idx="71">
                  <c:v>81.38</c:v>
                </c:pt>
                <c:pt idx="72">
                  <c:v>81.575000000000003</c:v>
                </c:pt>
                <c:pt idx="73">
                  <c:v>83.98</c:v>
                </c:pt>
                <c:pt idx="74">
                  <c:v>83.33</c:v>
                </c:pt>
                <c:pt idx="75">
                  <c:v>82.875</c:v>
                </c:pt>
                <c:pt idx="76">
                  <c:v>81.77</c:v>
                </c:pt>
                <c:pt idx="77">
                  <c:v>82.094999999999999</c:v>
                </c:pt>
                <c:pt idx="78">
                  <c:v>82.875</c:v>
                </c:pt>
                <c:pt idx="79">
                  <c:v>83.655000000000001</c:v>
                </c:pt>
                <c:pt idx="80">
                  <c:v>82.29</c:v>
                </c:pt>
                <c:pt idx="81">
                  <c:v>82.03</c:v>
                </c:pt>
                <c:pt idx="82">
                  <c:v>81.900000000000006</c:v>
                </c:pt>
                <c:pt idx="83">
                  <c:v>80.924999999999997</c:v>
                </c:pt>
                <c:pt idx="84">
                  <c:v>83.2</c:v>
                </c:pt>
                <c:pt idx="85">
                  <c:v>82.94</c:v>
                </c:pt>
                <c:pt idx="86">
                  <c:v>80.534999999999997</c:v>
                </c:pt>
                <c:pt idx="87">
                  <c:v>82.614999999999995</c:v>
                </c:pt>
                <c:pt idx="88">
                  <c:v>81.900000000000006</c:v>
                </c:pt>
                <c:pt idx="89">
                  <c:v>81.900000000000006</c:v>
                </c:pt>
                <c:pt idx="90">
                  <c:v>81.38</c:v>
                </c:pt>
                <c:pt idx="91">
                  <c:v>80.275000000000006</c:v>
                </c:pt>
                <c:pt idx="92">
                  <c:v>81.704999999999998</c:v>
                </c:pt>
                <c:pt idx="93">
                  <c:v>81.77</c:v>
                </c:pt>
                <c:pt idx="94">
                  <c:v>82.29</c:v>
                </c:pt>
                <c:pt idx="95">
                  <c:v>83.2</c:v>
                </c:pt>
                <c:pt idx="96">
                  <c:v>83.85</c:v>
                </c:pt>
                <c:pt idx="97">
                  <c:v>84.11</c:v>
                </c:pt>
                <c:pt idx="98">
                  <c:v>84.435000000000002</c:v>
                </c:pt>
                <c:pt idx="99">
                  <c:v>83.85</c:v>
                </c:pt>
                <c:pt idx="100">
                  <c:v>83.915000000000006</c:v>
                </c:pt>
                <c:pt idx="101">
                  <c:v>83.915000000000006</c:v>
                </c:pt>
                <c:pt idx="102">
                  <c:v>83.265000000000001</c:v>
                </c:pt>
                <c:pt idx="103">
                  <c:v>83.525000000000006</c:v>
                </c:pt>
                <c:pt idx="104">
                  <c:v>83.525000000000006</c:v>
                </c:pt>
                <c:pt idx="105">
                  <c:v>83.2</c:v>
                </c:pt>
                <c:pt idx="106">
                  <c:v>82.29</c:v>
                </c:pt>
                <c:pt idx="107">
                  <c:v>80.209999999999994</c:v>
                </c:pt>
                <c:pt idx="108">
                  <c:v>79.625</c:v>
                </c:pt>
                <c:pt idx="109">
                  <c:v>78.91</c:v>
                </c:pt>
                <c:pt idx="110">
                  <c:v>79.234999999999999</c:v>
                </c:pt>
                <c:pt idx="111">
                  <c:v>78.260000000000005</c:v>
                </c:pt>
                <c:pt idx="112">
                  <c:v>77.739999999999995</c:v>
                </c:pt>
                <c:pt idx="113">
                  <c:v>79.754999999999995</c:v>
                </c:pt>
                <c:pt idx="114">
                  <c:v>80.08</c:v>
                </c:pt>
                <c:pt idx="115">
                  <c:v>80.47</c:v>
                </c:pt>
                <c:pt idx="116">
                  <c:v>81.38</c:v>
                </c:pt>
                <c:pt idx="117">
                  <c:v>78.52</c:v>
                </c:pt>
                <c:pt idx="118">
                  <c:v>77.09</c:v>
                </c:pt>
                <c:pt idx="119">
                  <c:v>77.674999999999997</c:v>
                </c:pt>
                <c:pt idx="120">
                  <c:v>78.974999999999994</c:v>
                </c:pt>
                <c:pt idx="121">
                  <c:v>82.484999999999999</c:v>
                </c:pt>
                <c:pt idx="122">
                  <c:v>84.11</c:v>
                </c:pt>
                <c:pt idx="123">
                  <c:v>84.11</c:v>
                </c:pt>
                <c:pt idx="124">
                  <c:v>82.224999999999994</c:v>
                </c:pt>
                <c:pt idx="125">
                  <c:v>81.25</c:v>
                </c:pt>
                <c:pt idx="126">
                  <c:v>82.224999999999994</c:v>
                </c:pt>
                <c:pt idx="127">
                  <c:v>82.614999999999995</c:v>
                </c:pt>
                <c:pt idx="128">
                  <c:v>83.85</c:v>
                </c:pt>
                <c:pt idx="129">
                  <c:v>83.72</c:v>
                </c:pt>
                <c:pt idx="130">
                  <c:v>84.174999999999997</c:v>
                </c:pt>
                <c:pt idx="131">
                  <c:v>83.85</c:v>
                </c:pt>
                <c:pt idx="132">
                  <c:v>83.46</c:v>
                </c:pt>
                <c:pt idx="133">
                  <c:v>83.655000000000001</c:v>
                </c:pt>
                <c:pt idx="134">
                  <c:v>83.525000000000006</c:v>
                </c:pt>
                <c:pt idx="135">
                  <c:v>84.435000000000002</c:v>
                </c:pt>
                <c:pt idx="136">
                  <c:v>84.954999999999998</c:v>
                </c:pt>
                <c:pt idx="137">
                  <c:v>85.02</c:v>
                </c:pt>
                <c:pt idx="138">
                  <c:v>85.28</c:v>
                </c:pt>
                <c:pt idx="139">
                  <c:v>85.605000000000004</c:v>
                </c:pt>
                <c:pt idx="140">
                  <c:v>85.28</c:v>
                </c:pt>
                <c:pt idx="141">
                  <c:v>85.93</c:v>
                </c:pt>
                <c:pt idx="142">
                  <c:v>85.864999999999995</c:v>
                </c:pt>
                <c:pt idx="143">
                  <c:v>86.19</c:v>
                </c:pt>
                <c:pt idx="144">
                  <c:v>85.54</c:v>
                </c:pt>
                <c:pt idx="145">
                  <c:v>85.215000000000003</c:v>
                </c:pt>
                <c:pt idx="146">
                  <c:v>85.41</c:v>
                </c:pt>
                <c:pt idx="147">
                  <c:v>85.28</c:v>
                </c:pt>
                <c:pt idx="148">
                  <c:v>84.174999999999997</c:v>
                </c:pt>
                <c:pt idx="149">
                  <c:v>85.605000000000004</c:v>
                </c:pt>
                <c:pt idx="150">
                  <c:v>83.98</c:v>
                </c:pt>
                <c:pt idx="151">
                  <c:v>85.15</c:v>
                </c:pt>
                <c:pt idx="152">
                  <c:v>86.71</c:v>
                </c:pt>
                <c:pt idx="153">
                  <c:v>88.204999999999998</c:v>
                </c:pt>
                <c:pt idx="154">
                  <c:v>88.27</c:v>
                </c:pt>
                <c:pt idx="155">
                  <c:v>83.655000000000001</c:v>
                </c:pt>
                <c:pt idx="156">
                  <c:v>82.224999999999994</c:v>
                </c:pt>
                <c:pt idx="157">
                  <c:v>81.704999999999998</c:v>
                </c:pt>
                <c:pt idx="158">
                  <c:v>81.834999999999994</c:v>
                </c:pt>
                <c:pt idx="159">
                  <c:v>81.965000000000003</c:v>
                </c:pt>
                <c:pt idx="160">
                  <c:v>81.25</c:v>
                </c:pt>
                <c:pt idx="161">
                  <c:v>81.314999999999998</c:v>
                </c:pt>
                <c:pt idx="162">
                  <c:v>81.25</c:v>
                </c:pt>
                <c:pt idx="163">
                  <c:v>81.38</c:v>
                </c:pt>
                <c:pt idx="164">
                  <c:v>82.03</c:v>
                </c:pt>
                <c:pt idx="165">
                  <c:v>81.314999999999998</c:v>
                </c:pt>
                <c:pt idx="166">
                  <c:v>81.575000000000003</c:v>
                </c:pt>
                <c:pt idx="167">
                  <c:v>83.46</c:v>
                </c:pt>
                <c:pt idx="168">
                  <c:v>83.72</c:v>
                </c:pt>
                <c:pt idx="169">
                  <c:v>82.355000000000004</c:v>
                </c:pt>
                <c:pt idx="170">
                  <c:v>81.965000000000003</c:v>
                </c:pt>
                <c:pt idx="171">
                  <c:v>80.989999999999995</c:v>
                </c:pt>
                <c:pt idx="172">
                  <c:v>79.56</c:v>
                </c:pt>
                <c:pt idx="173">
                  <c:v>79.754999999999995</c:v>
                </c:pt>
                <c:pt idx="174">
                  <c:v>79.625</c:v>
                </c:pt>
                <c:pt idx="175">
                  <c:v>79.625</c:v>
                </c:pt>
                <c:pt idx="176">
                  <c:v>79.95</c:v>
                </c:pt>
                <c:pt idx="177">
                  <c:v>78.91</c:v>
                </c:pt>
                <c:pt idx="178">
                  <c:v>79.754999999999995</c:v>
                </c:pt>
                <c:pt idx="179">
                  <c:v>81.055000000000007</c:v>
                </c:pt>
                <c:pt idx="180">
                  <c:v>81.510000000000005</c:v>
                </c:pt>
                <c:pt idx="181">
                  <c:v>83.004999999999995</c:v>
                </c:pt>
                <c:pt idx="182">
                  <c:v>82.16</c:v>
                </c:pt>
                <c:pt idx="183">
                  <c:v>81.704999999999998</c:v>
                </c:pt>
                <c:pt idx="184">
                  <c:v>81.185000000000002</c:v>
                </c:pt>
                <c:pt idx="185">
                  <c:v>82.29</c:v>
                </c:pt>
                <c:pt idx="186">
                  <c:v>82.745000000000005</c:v>
                </c:pt>
                <c:pt idx="187">
                  <c:v>82.16</c:v>
                </c:pt>
                <c:pt idx="188">
                  <c:v>82.29</c:v>
                </c:pt>
                <c:pt idx="189">
                  <c:v>82.16</c:v>
                </c:pt>
                <c:pt idx="190">
                  <c:v>81.25</c:v>
                </c:pt>
                <c:pt idx="191">
                  <c:v>81.12</c:v>
                </c:pt>
                <c:pt idx="192">
                  <c:v>79.364999999999995</c:v>
                </c:pt>
                <c:pt idx="193">
                  <c:v>80.86</c:v>
                </c:pt>
                <c:pt idx="194">
                  <c:v>80.08</c:v>
                </c:pt>
                <c:pt idx="195">
                  <c:v>79.364999999999995</c:v>
                </c:pt>
                <c:pt idx="196">
                  <c:v>78.91</c:v>
                </c:pt>
                <c:pt idx="197">
                  <c:v>79.754999999999995</c:v>
                </c:pt>
                <c:pt idx="198">
                  <c:v>79.625</c:v>
                </c:pt>
                <c:pt idx="199">
                  <c:v>79.95</c:v>
                </c:pt>
                <c:pt idx="200">
                  <c:v>81.834999999999994</c:v>
                </c:pt>
                <c:pt idx="201">
                  <c:v>81.77</c:v>
                </c:pt>
                <c:pt idx="202">
                  <c:v>82.03</c:v>
                </c:pt>
                <c:pt idx="203">
                  <c:v>81.185000000000002</c:v>
                </c:pt>
                <c:pt idx="204">
                  <c:v>80.534999999999997</c:v>
                </c:pt>
                <c:pt idx="205">
                  <c:v>79.105000000000004</c:v>
                </c:pt>
                <c:pt idx="206">
                  <c:v>79.495000000000005</c:v>
                </c:pt>
                <c:pt idx="207">
                  <c:v>79.430000000000007</c:v>
                </c:pt>
                <c:pt idx="208">
                  <c:v>79.430000000000007</c:v>
                </c:pt>
                <c:pt idx="209">
                  <c:v>78.454999999999998</c:v>
                </c:pt>
                <c:pt idx="210">
                  <c:v>78.650000000000006</c:v>
                </c:pt>
                <c:pt idx="211">
                  <c:v>78.194999999999993</c:v>
                </c:pt>
                <c:pt idx="212">
                  <c:v>77.415000000000006</c:v>
                </c:pt>
                <c:pt idx="213">
                  <c:v>78.52</c:v>
                </c:pt>
                <c:pt idx="214">
                  <c:v>79.625</c:v>
                </c:pt>
                <c:pt idx="215">
                  <c:v>78.584999999999994</c:v>
                </c:pt>
                <c:pt idx="216">
                  <c:v>77.025000000000006</c:v>
                </c:pt>
                <c:pt idx="217">
                  <c:v>76.114999999999995</c:v>
                </c:pt>
                <c:pt idx="218">
                  <c:v>74.88</c:v>
                </c:pt>
                <c:pt idx="219">
                  <c:v>75.53</c:v>
                </c:pt>
                <c:pt idx="220">
                  <c:v>75.66</c:v>
                </c:pt>
                <c:pt idx="221">
                  <c:v>76.114999999999995</c:v>
                </c:pt>
                <c:pt idx="222">
                  <c:v>76.375</c:v>
                </c:pt>
                <c:pt idx="223">
                  <c:v>77.025000000000006</c:v>
                </c:pt>
                <c:pt idx="224">
                  <c:v>77.09</c:v>
                </c:pt>
                <c:pt idx="225">
                  <c:v>76.31</c:v>
                </c:pt>
                <c:pt idx="226">
                  <c:v>75.984999999999999</c:v>
                </c:pt>
                <c:pt idx="227">
                  <c:v>77.349999999999994</c:v>
                </c:pt>
                <c:pt idx="228">
                  <c:v>76.959999999999994</c:v>
                </c:pt>
                <c:pt idx="229">
                  <c:v>77.48</c:v>
                </c:pt>
                <c:pt idx="230">
                  <c:v>77.61</c:v>
                </c:pt>
                <c:pt idx="231">
                  <c:v>75.334999999999994</c:v>
                </c:pt>
                <c:pt idx="232">
                  <c:v>75.400000000000006</c:v>
                </c:pt>
                <c:pt idx="233">
                  <c:v>75.92</c:v>
                </c:pt>
                <c:pt idx="234">
                  <c:v>76.245000000000005</c:v>
                </c:pt>
                <c:pt idx="235">
                  <c:v>75.14</c:v>
                </c:pt>
                <c:pt idx="236">
                  <c:v>75.075000000000003</c:v>
                </c:pt>
                <c:pt idx="237">
                  <c:v>76.114999999999995</c:v>
                </c:pt>
                <c:pt idx="238">
                  <c:v>76.959999999999994</c:v>
                </c:pt>
                <c:pt idx="239">
                  <c:v>78.584999999999994</c:v>
                </c:pt>
                <c:pt idx="240">
                  <c:v>78.260000000000005</c:v>
                </c:pt>
                <c:pt idx="241">
                  <c:v>77.155000000000001</c:v>
                </c:pt>
                <c:pt idx="242">
                  <c:v>77.935000000000002</c:v>
                </c:pt>
                <c:pt idx="243">
                  <c:v>77.674999999999997</c:v>
                </c:pt>
                <c:pt idx="244">
                  <c:v>78</c:v>
                </c:pt>
                <c:pt idx="245">
                  <c:v>78.260000000000005</c:v>
                </c:pt>
                <c:pt idx="246">
                  <c:v>78.194999999999993</c:v>
                </c:pt>
                <c:pt idx="247">
                  <c:v>78.194999999999993</c:v>
                </c:pt>
                <c:pt idx="248">
                  <c:v>78.78</c:v>
                </c:pt>
                <c:pt idx="249">
                  <c:v>78.715000000000003</c:v>
                </c:pt>
                <c:pt idx="250">
                  <c:v>78.844999999999999</c:v>
                </c:pt>
                <c:pt idx="251">
                  <c:v>79.234999999999999</c:v>
                </c:pt>
                <c:pt idx="252">
                  <c:v>79.69</c:v>
                </c:pt>
                <c:pt idx="253">
                  <c:v>79.625</c:v>
                </c:pt>
                <c:pt idx="254">
                  <c:v>79.430000000000007</c:v>
                </c:pt>
                <c:pt idx="255">
                  <c:v>79.56</c:v>
                </c:pt>
                <c:pt idx="256">
                  <c:v>79.819999999999993</c:v>
                </c:pt>
                <c:pt idx="257">
                  <c:v>79.95</c:v>
                </c:pt>
                <c:pt idx="258">
                  <c:v>79.364999999999995</c:v>
                </c:pt>
                <c:pt idx="259">
                  <c:v>78.974999999999994</c:v>
                </c:pt>
                <c:pt idx="260">
                  <c:v>78.584999999999994</c:v>
                </c:pt>
                <c:pt idx="261">
                  <c:v>79.17</c:v>
                </c:pt>
                <c:pt idx="262">
                  <c:v>79.234999999999999</c:v>
                </c:pt>
                <c:pt idx="263">
                  <c:v>78.91</c:v>
                </c:pt>
                <c:pt idx="264">
                  <c:v>79.95</c:v>
                </c:pt>
                <c:pt idx="265">
                  <c:v>79.819999999999993</c:v>
                </c:pt>
                <c:pt idx="266">
                  <c:v>80.015000000000001</c:v>
                </c:pt>
                <c:pt idx="267">
                  <c:v>79.495000000000005</c:v>
                </c:pt>
                <c:pt idx="268">
                  <c:v>79.819999999999993</c:v>
                </c:pt>
                <c:pt idx="269">
                  <c:v>80.534999999999997</c:v>
                </c:pt>
                <c:pt idx="270">
                  <c:v>80.534999999999997</c:v>
                </c:pt>
                <c:pt idx="271">
                  <c:v>81.510000000000005</c:v>
                </c:pt>
                <c:pt idx="272">
                  <c:v>81.055000000000007</c:v>
                </c:pt>
                <c:pt idx="273">
                  <c:v>80.86</c:v>
                </c:pt>
                <c:pt idx="274">
                  <c:v>80.989999999999995</c:v>
                </c:pt>
                <c:pt idx="275">
                  <c:v>81.12</c:v>
                </c:pt>
                <c:pt idx="276">
                  <c:v>81.510000000000005</c:v>
                </c:pt>
                <c:pt idx="277">
                  <c:v>80.599999999999994</c:v>
                </c:pt>
                <c:pt idx="278">
                  <c:v>81.965000000000003</c:v>
                </c:pt>
                <c:pt idx="279">
                  <c:v>79.885000000000005</c:v>
                </c:pt>
                <c:pt idx="280">
                  <c:v>80.209999999999994</c:v>
                </c:pt>
                <c:pt idx="281">
                  <c:v>79.69</c:v>
                </c:pt>
                <c:pt idx="282">
                  <c:v>79.495000000000005</c:v>
                </c:pt>
                <c:pt idx="283">
                  <c:v>78.974999999999994</c:v>
                </c:pt>
                <c:pt idx="284">
                  <c:v>79.430000000000007</c:v>
                </c:pt>
                <c:pt idx="285">
                  <c:v>79.625</c:v>
                </c:pt>
                <c:pt idx="286">
                  <c:v>79.885000000000005</c:v>
                </c:pt>
                <c:pt idx="287">
                  <c:v>79.69</c:v>
                </c:pt>
                <c:pt idx="288">
                  <c:v>80.405000000000001</c:v>
                </c:pt>
                <c:pt idx="289">
                  <c:v>80.86</c:v>
                </c:pt>
                <c:pt idx="290">
                  <c:v>80.534999999999997</c:v>
                </c:pt>
                <c:pt idx="291">
                  <c:v>80.08</c:v>
                </c:pt>
                <c:pt idx="292">
                  <c:v>80.275000000000006</c:v>
                </c:pt>
                <c:pt idx="293">
                  <c:v>80.144999999999996</c:v>
                </c:pt>
                <c:pt idx="294">
                  <c:v>80.86</c:v>
                </c:pt>
                <c:pt idx="295">
                  <c:v>80.405000000000001</c:v>
                </c:pt>
                <c:pt idx="296">
                  <c:v>80.08</c:v>
                </c:pt>
                <c:pt idx="297">
                  <c:v>80.275000000000006</c:v>
                </c:pt>
                <c:pt idx="298">
                  <c:v>80.08</c:v>
                </c:pt>
                <c:pt idx="299">
                  <c:v>79.885000000000005</c:v>
                </c:pt>
                <c:pt idx="300">
                  <c:v>79.17</c:v>
                </c:pt>
                <c:pt idx="301">
                  <c:v>79.56</c:v>
                </c:pt>
                <c:pt idx="302">
                  <c:v>79.625</c:v>
                </c:pt>
                <c:pt idx="303">
                  <c:v>79.885000000000005</c:v>
                </c:pt>
                <c:pt idx="304">
                  <c:v>79.885000000000005</c:v>
                </c:pt>
                <c:pt idx="305">
                  <c:v>80.34</c:v>
                </c:pt>
                <c:pt idx="306">
                  <c:v>81.185000000000002</c:v>
                </c:pt>
                <c:pt idx="307">
                  <c:v>81.704999999999998</c:v>
                </c:pt>
                <c:pt idx="308">
                  <c:v>81.314999999999998</c:v>
                </c:pt>
                <c:pt idx="309">
                  <c:v>80.209999999999994</c:v>
                </c:pt>
                <c:pt idx="310">
                  <c:v>80.47</c:v>
                </c:pt>
                <c:pt idx="311">
                  <c:v>81.12</c:v>
                </c:pt>
                <c:pt idx="312">
                  <c:v>81.510000000000005</c:v>
                </c:pt>
                <c:pt idx="313">
                  <c:v>82.16</c:v>
                </c:pt>
                <c:pt idx="314">
                  <c:v>84.174999999999997</c:v>
                </c:pt>
                <c:pt idx="315">
                  <c:v>83.98</c:v>
                </c:pt>
                <c:pt idx="316">
                  <c:v>83.72</c:v>
                </c:pt>
                <c:pt idx="317">
                  <c:v>83.2</c:v>
                </c:pt>
                <c:pt idx="318">
                  <c:v>84.11</c:v>
                </c:pt>
                <c:pt idx="319">
                  <c:v>83.915000000000006</c:v>
                </c:pt>
                <c:pt idx="320">
                  <c:v>84.045000000000002</c:v>
                </c:pt>
                <c:pt idx="321">
                  <c:v>84.24</c:v>
                </c:pt>
                <c:pt idx="322">
                  <c:v>84.63</c:v>
                </c:pt>
                <c:pt idx="323">
                  <c:v>85.15</c:v>
                </c:pt>
                <c:pt idx="324">
                  <c:v>85.995000000000005</c:v>
                </c:pt>
                <c:pt idx="325">
                  <c:v>86.32</c:v>
                </c:pt>
                <c:pt idx="326">
                  <c:v>86.32</c:v>
                </c:pt>
                <c:pt idx="327">
                  <c:v>86.19</c:v>
                </c:pt>
                <c:pt idx="328">
                  <c:v>86.19</c:v>
                </c:pt>
                <c:pt idx="329">
                  <c:v>87.555000000000007</c:v>
                </c:pt>
                <c:pt idx="330">
                  <c:v>87.424999999999997</c:v>
                </c:pt>
                <c:pt idx="331">
                  <c:v>87.555000000000007</c:v>
                </c:pt>
                <c:pt idx="332">
                  <c:v>88.855000000000004</c:v>
                </c:pt>
                <c:pt idx="333">
                  <c:v>88.594999999999999</c:v>
                </c:pt>
                <c:pt idx="334">
                  <c:v>88.4</c:v>
                </c:pt>
                <c:pt idx="335">
                  <c:v>88.984999999999999</c:v>
                </c:pt>
                <c:pt idx="336">
                  <c:v>88.66</c:v>
                </c:pt>
                <c:pt idx="337">
                  <c:v>91.13</c:v>
                </c:pt>
                <c:pt idx="338">
                  <c:v>90.87</c:v>
                </c:pt>
                <c:pt idx="339">
                  <c:v>90.87</c:v>
                </c:pt>
                <c:pt idx="340">
                  <c:v>91.26</c:v>
                </c:pt>
                <c:pt idx="341">
                  <c:v>91.26</c:v>
                </c:pt>
                <c:pt idx="342">
                  <c:v>91.715000000000003</c:v>
                </c:pt>
                <c:pt idx="343">
                  <c:v>91.52</c:v>
                </c:pt>
                <c:pt idx="344">
                  <c:v>91.064999999999998</c:v>
                </c:pt>
                <c:pt idx="345">
                  <c:v>89.765000000000001</c:v>
                </c:pt>
                <c:pt idx="346">
                  <c:v>89.05</c:v>
                </c:pt>
                <c:pt idx="347">
                  <c:v>89.375</c:v>
                </c:pt>
                <c:pt idx="348">
                  <c:v>90.674999999999997</c:v>
                </c:pt>
                <c:pt idx="349">
                  <c:v>92.105000000000004</c:v>
                </c:pt>
                <c:pt idx="350">
                  <c:v>92.95</c:v>
                </c:pt>
                <c:pt idx="351">
                  <c:v>92.43</c:v>
                </c:pt>
                <c:pt idx="352">
                  <c:v>92.754999999999995</c:v>
                </c:pt>
                <c:pt idx="353">
                  <c:v>93.73</c:v>
                </c:pt>
                <c:pt idx="354">
                  <c:v>94.25</c:v>
                </c:pt>
                <c:pt idx="355">
                  <c:v>94.704999999999998</c:v>
                </c:pt>
                <c:pt idx="356">
                  <c:v>94.834999999999994</c:v>
                </c:pt>
                <c:pt idx="357">
                  <c:v>94.444999999999993</c:v>
                </c:pt>
                <c:pt idx="358">
                  <c:v>93.144999999999996</c:v>
                </c:pt>
                <c:pt idx="359">
                  <c:v>92.625</c:v>
                </c:pt>
                <c:pt idx="360">
                  <c:v>91.65</c:v>
                </c:pt>
                <c:pt idx="361">
                  <c:v>92.43</c:v>
                </c:pt>
                <c:pt idx="362">
                  <c:v>92.885000000000005</c:v>
                </c:pt>
                <c:pt idx="363">
                  <c:v>93.47</c:v>
                </c:pt>
                <c:pt idx="364">
                  <c:v>94.185000000000002</c:v>
                </c:pt>
                <c:pt idx="365">
                  <c:v>95.224999999999994</c:v>
                </c:pt>
                <c:pt idx="366">
                  <c:v>95.745000000000005</c:v>
                </c:pt>
                <c:pt idx="367">
                  <c:v>94.25</c:v>
                </c:pt>
                <c:pt idx="368">
                  <c:v>93.47</c:v>
                </c:pt>
                <c:pt idx="369">
                  <c:v>92.56</c:v>
                </c:pt>
                <c:pt idx="370">
                  <c:v>93.015000000000001</c:v>
                </c:pt>
                <c:pt idx="371">
                  <c:v>92.234999999999999</c:v>
                </c:pt>
                <c:pt idx="372">
                  <c:v>91.584999999999994</c:v>
                </c:pt>
                <c:pt idx="373">
                  <c:v>90.22</c:v>
                </c:pt>
                <c:pt idx="374">
                  <c:v>90.415000000000006</c:v>
                </c:pt>
                <c:pt idx="375">
                  <c:v>89.83</c:v>
                </c:pt>
                <c:pt idx="376">
                  <c:v>89.375</c:v>
                </c:pt>
                <c:pt idx="377">
                  <c:v>89.635000000000005</c:v>
                </c:pt>
                <c:pt idx="378">
                  <c:v>88.14</c:v>
                </c:pt>
                <c:pt idx="379">
                  <c:v>87.1</c:v>
                </c:pt>
                <c:pt idx="380">
                  <c:v>87.814999999999998</c:v>
                </c:pt>
                <c:pt idx="381">
                  <c:v>87.23</c:v>
                </c:pt>
                <c:pt idx="382">
                  <c:v>88.724999999999994</c:v>
                </c:pt>
                <c:pt idx="383">
                  <c:v>88.66</c:v>
                </c:pt>
                <c:pt idx="384">
                  <c:v>90.025000000000006</c:v>
                </c:pt>
                <c:pt idx="385">
                  <c:v>89.765000000000001</c:v>
                </c:pt>
                <c:pt idx="386">
                  <c:v>89.894999999999996</c:v>
                </c:pt>
                <c:pt idx="387">
                  <c:v>90.22</c:v>
                </c:pt>
                <c:pt idx="388">
                  <c:v>90.48</c:v>
                </c:pt>
                <c:pt idx="389">
                  <c:v>89.57</c:v>
                </c:pt>
                <c:pt idx="390">
                  <c:v>88.92</c:v>
                </c:pt>
                <c:pt idx="391">
                  <c:v>89.245000000000005</c:v>
                </c:pt>
                <c:pt idx="392">
                  <c:v>90.415000000000006</c:v>
                </c:pt>
                <c:pt idx="393">
                  <c:v>91.13</c:v>
                </c:pt>
                <c:pt idx="394">
                  <c:v>90.09</c:v>
                </c:pt>
                <c:pt idx="395">
                  <c:v>90.805000000000007</c:v>
                </c:pt>
                <c:pt idx="396">
                  <c:v>90.61</c:v>
                </c:pt>
                <c:pt idx="397">
                  <c:v>90.61</c:v>
                </c:pt>
                <c:pt idx="398">
                  <c:v>91.064999999999998</c:v>
                </c:pt>
                <c:pt idx="399">
                  <c:v>91.91</c:v>
                </c:pt>
                <c:pt idx="400">
                  <c:v>92.625</c:v>
                </c:pt>
                <c:pt idx="401">
                  <c:v>91.974999999999994</c:v>
                </c:pt>
                <c:pt idx="402">
                  <c:v>90.09</c:v>
                </c:pt>
                <c:pt idx="403">
                  <c:v>89.765000000000001</c:v>
                </c:pt>
                <c:pt idx="404">
                  <c:v>89.635000000000005</c:v>
                </c:pt>
                <c:pt idx="405">
                  <c:v>89.18</c:v>
                </c:pt>
                <c:pt idx="406">
                  <c:v>90.09</c:v>
                </c:pt>
                <c:pt idx="407">
                  <c:v>87.685000000000002</c:v>
                </c:pt>
                <c:pt idx="408">
                  <c:v>90.48</c:v>
                </c:pt>
                <c:pt idx="409">
                  <c:v>90.22</c:v>
                </c:pt>
                <c:pt idx="410">
                  <c:v>90.415000000000006</c:v>
                </c:pt>
                <c:pt idx="411">
                  <c:v>92.17</c:v>
                </c:pt>
                <c:pt idx="412">
                  <c:v>93.275000000000006</c:v>
                </c:pt>
                <c:pt idx="413">
                  <c:v>93.73</c:v>
                </c:pt>
                <c:pt idx="414">
                  <c:v>93.665000000000006</c:v>
                </c:pt>
                <c:pt idx="415">
                  <c:v>93.21</c:v>
                </c:pt>
                <c:pt idx="416">
                  <c:v>92.56</c:v>
                </c:pt>
                <c:pt idx="417">
                  <c:v>92.82</c:v>
                </c:pt>
                <c:pt idx="418">
                  <c:v>93.21</c:v>
                </c:pt>
                <c:pt idx="419">
                  <c:v>93.86</c:v>
                </c:pt>
                <c:pt idx="420">
                  <c:v>93.47</c:v>
                </c:pt>
                <c:pt idx="421">
                  <c:v>93.21</c:v>
                </c:pt>
                <c:pt idx="422">
                  <c:v>93.144999999999996</c:v>
                </c:pt>
                <c:pt idx="423">
                  <c:v>93.73</c:v>
                </c:pt>
                <c:pt idx="424">
                  <c:v>94.055000000000007</c:v>
                </c:pt>
                <c:pt idx="425">
                  <c:v>94.51</c:v>
                </c:pt>
                <c:pt idx="426">
                  <c:v>94.12</c:v>
                </c:pt>
                <c:pt idx="427">
                  <c:v>93.86</c:v>
                </c:pt>
                <c:pt idx="428">
                  <c:v>94.185000000000002</c:v>
                </c:pt>
                <c:pt idx="429">
                  <c:v>92.495000000000005</c:v>
                </c:pt>
                <c:pt idx="430">
                  <c:v>92.43</c:v>
                </c:pt>
                <c:pt idx="431">
                  <c:v>91.974999999999994</c:v>
                </c:pt>
                <c:pt idx="432">
                  <c:v>91.91</c:v>
                </c:pt>
                <c:pt idx="433">
                  <c:v>91.13</c:v>
                </c:pt>
                <c:pt idx="434">
                  <c:v>90.48</c:v>
                </c:pt>
                <c:pt idx="435">
                  <c:v>90.674999999999997</c:v>
                </c:pt>
                <c:pt idx="436">
                  <c:v>90.61</c:v>
                </c:pt>
                <c:pt idx="437">
                  <c:v>89.44</c:v>
                </c:pt>
                <c:pt idx="438">
                  <c:v>89.83</c:v>
                </c:pt>
                <c:pt idx="439">
                  <c:v>89.57</c:v>
                </c:pt>
                <c:pt idx="440">
                  <c:v>90.61</c:v>
                </c:pt>
                <c:pt idx="441">
                  <c:v>90.545000000000002</c:v>
                </c:pt>
                <c:pt idx="442">
                  <c:v>90.74</c:v>
                </c:pt>
                <c:pt idx="443">
                  <c:v>91.194999999999993</c:v>
                </c:pt>
                <c:pt idx="444">
                  <c:v>91.194999999999993</c:v>
                </c:pt>
                <c:pt idx="445">
                  <c:v>91.26</c:v>
                </c:pt>
                <c:pt idx="446">
                  <c:v>92.364999999999995</c:v>
                </c:pt>
                <c:pt idx="447">
                  <c:v>92.95</c:v>
                </c:pt>
                <c:pt idx="448">
                  <c:v>92.105000000000004</c:v>
                </c:pt>
                <c:pt idx="449">
                  <c:v>92.56</c:v>
                </c:pt>
                <c:pt idx="450">
                  <c:v>92.95</c:v>
                </c:pt>
                <c:pt idx="451">
                  <c:v>93.08</c:v>
                </c:pt>
                <c:pt idx="452">
                  <c:v>95.55</c:v>
                </c:pt>
                <c:pt idx="453">
                  <c:v>95.16</c:v>
                </c:pt>
                <c:pt idx="454">
                  <c:v>96.72</c:v>
                </c:pt>
                <c:pt idx="455">
                  <c:v>96.2</c:v>
                </c:pt>
                <c:pt idx="456">
                  <c:v>94.575000000000003</c:v>
                </c:pt>
                <c:pt idx="457">
                  <c:v>93.665000000000006</c:v>
                </c:pt>
                <c:pt idx="458">
                  <c:v>93.73</c:v>
                </c:pt>
                <c:pt idx="459">
                  <c:v>94.965000000000003</c:v>
                </c:pt>
                <c:pt idx="460">
                  <c:v>94.51</c:v>
                </c:pt>
                <c:pt idx="461">
                  <c:v>94.834999999999994</c:v>
                </c:pt>
                <c:pt idx="462">
                  <c:v>94.965000000000003</c:v>
                </c:pt>
                <c:pt idx="463">
                  <c:v>95.614999999999995</c:v>
                </c:pt>
                <c:pt idx="464">
                  <c:v>97.76</c:v>
                </c:pt>
                <c:pt idx="465">
                  <c:v>97.63</c:v>
                </c:pt>
                <c:pt idx="466">
                  <c:v>96.59</c:v>
                </c:pt>
                <c:pt idx="467">
                  <c:v>97.37</c:v>
                </c:pt>
                <c:pt idx="468">
                  <c:v>97.174999999999997</c:v>
                </c:pt>
                <c:pt idx="469">
                  <c:v>97.174999999999997</c:v>
                </c:pt>
                <c:pt idx="470">
                  <c:v>98.02</c:v>
                </c:pt>
                <c:pt idx="471">
                  <c:v>98.084999999999994</c:v>
                </c:pt>
                <c:pt idx="472">
                  <c:v>96.72</c:v>
                </c:pt>
                <c:pt idx="473">
                  <c:v>96.915000000000006</c:v>
                </c:pt>
                <c:pt idx="474">
                  <c:v>95.94</c:v>
                </c:pt>
                <c:pt idx="475">
                  <c:v>96.004999999999995</c:v>
                </c:pt>
                <c:pt idx="476">
                  <c:v>96.07</c:v>
                </c:pt>
                <c:pt idx="477">
                  <c:v>96.2</c:v>
                </c:pt>
                <c:pt idx="478">
                  <c:v>95.68</c:v>
                </c:pt>
                <c:pt idx="479">
                  <c:v>95.55</c:v>
                </c:pt>
                <c:pt idx="480">
                  <c:v>95.16</c:v>
                </c:pt>
                <c:pt idx="481">
                  <c:v>95.94</c:v>
                </c:pt>
                <c:pt idx="482">
                  <c:v>95.29</c:v>
                </c:pt>
                <c:pt idx="483">
                  <c:v>96.265000000000001</c:v>
                </c:pt>
                <c:pt idx="484">
                  <c:v>94.965000000000003</c:v>
                </c:pt>
                <c:pt idx="485">
                  <c:v>95.16</c:v>
                </c:pt>
                <c:pt idx="486">
                  <c:v>95.614999999999995</c:v>
                </c:pt>
                <c:pt idx="487">
                  <c:v>95.68</c:v>
                </c:pt>
                <c:pt idx="488">
                  <c:v>95.875</c:v>
                </c:pt>
                <c:pt idx="489">
                  <c:v>95.16</c:v>
                </c:pt>
                <c:pt idx="490">
                  <c:v>94.25</c:v>
                </c:pt>
                <c:pt idx="491">
                  <c:v>95.29</c:v>
                </c:pt>
                <c:pt idx="492">
                  <c:v>95.29</c:v>
                </c:pt>
                <c:pt idx="493">
                  <c:v>95.355000000000004</c:v>
                </c:pt>
                <c:pt idx="494">
                  <c:v>95.81</c:v>
                </c:pt>
                <c:pt idx="495">
                  <c:v>96.72</c:v>
                </c:pt>
                <c:pt idx="496">
                  <c:v>97.564999999999998</c:v>
                </c:pt>
                <c:pt idx="497">
                  <c:v>97.24</c:v>
                </c:pt>
                <c:pt idx="498">
                  <c:v>97.5</c:v>
                </c:pt>
                <c:pt idx="499">
                  <c:v>97.045000000000002</c:v>
                </c:pt>
                <c:pt idx="500">
                  <c:v>97.76</c:v>
                </c:pt>
                <c:pt idx="501">
                  <c:v>97.435000000000002</c:v>
                </c:pt>
                <c:pt idx="502">
                  <c:v>96.85</c:v>
                </c:pt>
                <c:pt idx="503">
                  <c:v>96.902003120000003</c:v>
                </c:pt>
                <c:pt idx="504">
                  <c:v>97.317996879999995</c:v>
                </c:pt>
                <c:pt idx="505">
                  <c:v>97.37</c:v>
                </c:pt>
                <c:pt idx="506">
                  <c:v>98.982003120000002</c:v>
                </c:pt>
                <c:pt idx="507">
                  <c:v>99.45</c:v>
                </c:pt>
                <c:pt idx="508">
                  <c:v>100.36</c:v>
                </c:pt>
                <c:pt idx="509">
                  <c:v>99.32</c:v>
                </c:pt>
                <c:pt idx="510">
                  <c:v>99.06</c:v>
                </c:pt>
                <c:pt idx="511">
                  <c:v>98.02</c:v>
                </c:pt>
                <c:pt idx="512">
                  <c:v>97.447996880000005</c:v>
                </c:pt>
                <c:pt idx="513">
                  <c:v>96.252003119999998</c:v>
                </c:pt>
                <c:pt idx="514">
                  <c:v>97.11</c:v>
                </c:pt>
                <c:pt idx="515">
                  <c:v>98.592003120000001</c:v>
                </c:pt>
                <c:pt idx="516">
                  <c:v>98.747996880000002</c:v>
                </c:pt>
                <c:pt idx="517">
                  <c:v>98.67</c:v>
                </c:pt>
                <c:pt idx="518">
                  <c:v>99.45</c:v>
                </c:pt>
                <c:pt idx="519">
                  <c:v>99.242003120000007</c:v>
                </c:pt>
                <c:pt idx="520">
                  <c:v>97.89</c:v>
                </c:pt>
                <c:pt idx="521">
                  <c:v>100.1</c:v>
                </c:pt>
                <c:pt idx="522">
                  <c:v>100.1</c:v>
                </c:pt>
                <c:pt idx="523">
                  <c:v>100.1</c:v>
                </c:pt>
                <c:pt idx="524">
                  <c:v>100.07399839999999</c:v>
                </c:pt>
                <c:pt idx="525">
                  <c:v>100.2820031</c:v>
                </c:pt>
                <c:pt idx="526">
                  <c:v>99.216001559999995</c:v>
                </c:pt>
                <c:pt idx="527">
                  <c:v>98.77399844</c:v>
                </c:pt>
                <c:pt idx="528">
                  <c:v>96.433998439999996</c:v>
                </c:pt>
                <c:pt idx="529">
                  <c:v>92.95</c:v>
                </c:pt>
                <c:pt idx="530">
                  <c:v>91.962003120000006</c:v>
                </c:pt>
                <c:pt idx="531">
                  <c:v>91.077996880000001</c:v>
                </c:pt>
                <c:pt idx="532">
                  <c:v>91.13</c:v>
                </c:pt>
                <c:pt idx="533">
                  <c:v>91.416001559999998</c:v>
                </c:pt>
                <c:pt idx="534">
                  <c:v>92.507996879999993</c:v>
                </c:pt>
                <c:pt idx="535">
                  <c:v>92.97600156</c:v>
                </c:pt>
                <c:pt idx="536">
                  <c:v>95.29</c:v>
                </c:pt>
                <c:pt idx="537">
                  <c:v>94.64</c:v>
                </c:pt>
                <c:pt idx="538">
                  <c:v>94.847996879999997</c:v>
                </c:pt>
                <c:pt idx="539">
                  <c:v>95.602003120000006</c:v>
                </c:pt>
                <c:pt idx="540">
                  <c:v>95.29</c:v>
                </c:pt>
                <c:pt idx="541">
                  <c:v>96.746001559999996</c:v>
                </c:pt>
                <c:pt idx="542">
                  <c:v>97.526001559999997</c:v>
                </c:pt>
                <c:pt idx="543">
                  <c:v>97.057996880000005</c:v>
                </c:pt>
                <c:pt idx="544">
                  <c:v>97.526001559999997</c:v>
                </c:pt>
                <c:pt idx="545">
                  <c:v>96.59</c:v>
                </c:pt>
                <c:pt idx="546">
                  <c:v>95.602003120000006</c:v>
                </c:pt>
                <c:pt idx="547">
                  <c:v>94.666001559999998</c:v>
                </c:pt>
                <c:pt idx="548">
                  <c:v>94.353998439999998</c:v>
                </c:pt>
                <c:pt idx="549">
                  <c:v>94.016001560000007</c:v>
                </c:pt>
                <c:pt idx="550">
                  <c:v>94.77</c:v>
                </c:pt>
                <c:pt idx="551">
                  <c:v>95.81</c:v>
                </c:pt>
                <c:pt idx="552">
                  <c:v>95.68</c:v>
                </c:pt>
                <c:pt idx="553">
                  <c:v>95.316001560000004</c:v>
                </c:pt>
                <c:pt idx="554">
                  <c:v>94.093998439999993</c:v>
                </c:pt>
                <c:pt idx="555">
                  <c:v>92.97600156</c:v>
                </c:pt>
                <c:pt idx="556">
                  <c:v>93.132003119999993</c:v>
                </c:pt>
                <c:pt idx="557">
                  <c:v>92.403998439999995</c:v>
                </c:pt>
                <c:pt idx="558">
                  <c:v>93.236001560000005</c:v>
                </c:pt>
                <c:pt idx="559">
                  <c:v>92.117996880000007</c:v>
                </c:pt>
                <c:pt idx="560">
                  <c:v>91.78</c:v>
                </c:pt>
                <c:pt idx="561">
                  <c:v>91.832003119999996</c:v>
                </c:pt>
                <c:pt idx="562">
                  <c:v>91.337996880000006</c:v>
                </c:pt>
                <c:pt idx="563">
                  <c:v>92.247996880000002</c:v>
                </c:pt>
                <c:pt idx="564">
                  <c:v>93.703998440000007</c:v>
                </c:pt>
                <c:pt idx="565">
                  <c:v>93.886001559999997</c:v>
                </c:pt>
                <c:pt idx="566">
                  <c:v>93.21</c:v>
                </c:pt>
                <c:pt idx="567">
                  <c:v>92.403998439999995</c:v>
                </c:pt>
                <c:pt idx="568">
                  <c:v>93.183998439999996</c:v>
                </c:pt>
                <c:pt idx="569">
                  <c:v>92.117996880000007</c:v>
                </c:pt>
                <c:pt idx="570">
                  <c:v>90.167996880000004</c:v>
                </c:pt>
                <c:pt idx="571">
                  <c:v>89.856001559999996</c:v>
                </c:pt>
                <c:pt idx="572">
                  <c:v>89.387996880000003</c:v>
                </c:pt>
                <c:pt idx="573">
                  <c:v>90.557996880000005</c:v>
                </c:pt>
                <c:pt idx="574">
                  <c:v>89.283998440000005</c:v>
                </c:pt>
                <c:pt idx="575">
                  <c:v>89.7</c:v>
                </c:pt>
                <c:pt idx="576">
                  <c:v>89.362003119999997</c:v>
                </c:pt>
                <c:pt idx="577">
                  <c:v>88.763998439999995</c:v>
                </c:pt>
                <c:pt idx="578">
                  <c:v>88.946001559999999</c:v>
                </c:pt>
                <c:pt idx="579">
                  <c:v>88.79</c:v>
                </c:pt>
                <c:pt idx="580">
                  <c:v>88.816001560000004</c:v>
                </c:pt>
                <c:pt idx="581">
                  <c:v>89.232003120000002</c:v>
                </c:pt>
                <c:pt idx="582">
                  <c:v>89.856001559999996</c:v>
                </c:pt>
                <c:pt idx="583">
                  <c:v>89.882003119999993</c:v>
                </c:pt>
                <c:pt idx="584">
                  <c:v>90.272003119999994</c:v>
                </c:pt>
                <c:pt idx="585">
                  <c:v>91.26</c:v>
                </c:pt>
                <c:pt idx="586">
                  <c:v>90.68799688</c:v>
                </c:pt>
                <c:pt idx="587">
                  <c:v>91.65</c:v>
                </c:pt>
                <c:pt idx="588">
                  <c:v>91.987996879999997</c:v>
                </c:pt>
                <c:pt idx="589">
                  <c:v>92.612003119999997</c:v>
                </c:pt>
                <c:pt idx="590">
                  <c:v>92.716001559999995</c:v>
                </c:pt>
                <c:pt idx="591">
                  <c:v>92.507996879999993</c:v>
                </c:pt>
                <c:pt idx="592">
                  <c:v>92.04</c:v>
                </c:pt>
                <c:pt idx="593">
                  <c:v>92.352003120000006</c:v>
                </c:pt>
                <c:pt idx="594">
                  <c:v>91.572003120000005</c:v>
                </c:pt>
                <c:pt idx="595">
                  <c:v>91.676001560000003</c:v>
                </c:pt>
                <c:pt idx="596">
                  <c:v>91.753998440000004</c:v>
                </c:pt>
                <c:pt idx="597">
                  <c:v>92.326001559999995</c:v>
                </c:pt>
                <c:pt idx="598">
                  <c:v>92.482003120000002</c:v>
                </c:pt>
                <c:pt idx="599">
                  <c:v>93.93799688</c:v>
                </c:pt>
                <c:pt idx="600">
                  <c:v>93.782003119999999</c:v>
                </c:pt>
                <c:pt idx="601">
                  <c:v>92.742003120000007</c:v>
                </c:pt>
                <c:pt idx="602">
                  <c:v>92.767996879999998</c:v>
                </c:pt>
                <c:pt idx="603">
                  <c:v>92.04</c:v>
                </c:pt>
                <c:pt idx="604">
                  <c:v>92.3</c:v>
                </c:pt>
                <c:pt idx="605">
                  <c:v>93.963998439999997</c:v>
                </c:pt>
                <c:pt idx="606">
                  <c:v>92.872003120000002</c:v>
                </c:pt>
                <c:pt idx="607">
                  <c:v>92.69</c:v>
                </c:pt>
                <c:pt idx="608">
                  <c:v>93.626001560000006</c:v>
                </c:pt>
                <c:pt idx="609">
                  <c:v>94.977996880000006</c:v>
                </c:pt>
                <c:pt idx="610">
                  <c:v>95.393998440000004</c:v>
                </c:pt>
                <c:pt idx="611">
                  <c:v>95.602003120000006</c:v>
                </c:pt>
                <c:pt idx="612">
                  <c:v>96.147996879999994</c:v>
                </c:pt>
                <c:pt idx="613">
                  <c:v>96.876001560000006</c:v>
                </c:pt>
                <c:pt idx="614">
                  <c:v>94.9</c:v>
                </c:pt>
                <c:pt idx="615">
                  <c:v>94.77</c:v>
                </c:pt>
                <c:pt idx="616">
                  <c:v>95.082003119999996</c:v>
                </c:pt>
                <c:pt idx="617">
                  <c:v>96.486001560000005</c:v>
                </c:pt>
                <c:pt idx="618">
                  <c:v>97.577996880000001</c:v>
                </c:pt>
                <c:pt idx="619">
                  <c:v>97.863998440000003</c:v>
                </c:pt>
                <c:pt idx="620">
                  <c:v>96.953998440000007</c:v>
                </c:pt>
                <c:pt idx="621">
                  <c:v>97.24</c:v>
                </c:pt>
                <c:pt idx="622">
                  <c:v>97.266001560000007</c:v>
                </c:pt>
                <c:pt idx="623">
                  <c:v>97.707996879999996</c:v>
                </c:pt>
                <c:pt idx="624">
                  <c:v>97.707996879999996</c:v>
                </c:pt>
                <c:pt idx="625">
                  <c:v>97.656001560000007</c:v>
                </c:pt>
                <c:pt idx="626">
                  <c:v>99.892003119999998</c:v>
                </c:pt>
                <c:pt idx="627">
                  <c:v>100.07399839999999</c:v>
                </c:pt>
                <c:pt idx="628">
                  <c:v>101.3479969</c:v>
                </c:pt>
                <c:pt idx="629">
                  <c:v>101.1139984</c:v>
                </c:pt>
                <c:pt idx="630">
                  <c:v>101.5560016</c:v>
                </c:pt>
                <c:pt idx="631">
                  <c:v>101.3479969</c:v>
                </c:pt>
                <c:pt idx="632">
                  <c:v>100.1779969</c:v>
                </c:pt>
                <c:pt idx="633">
                  <c:v>100.8279969</c:v>
                </c:pt>
                <c:pt idx="634">
                  <c:v>101.08799689999999</c:v>
                </c:pt>
                <c:pt idx="635">
                  <c:v>101.7379969</c:v>
                </c:pt>
                <c:pt idx="636">
                  <c:v>101.7120031</c:v>
                </c:pt>
                <c:pt idx="637">
                  <c:v>102.3879969</c:v>
                </c:pt>
                <c:pt idx="638">
                  <c:v>102.18</c:v>
                </c:pt>
                <c:pt idx="639">
                  <c:v>101.8420031</c:v>
                </c:pt>
                <c:pt idx="640">
                  <c:v>102.05</c:v>
                </c:pt>
                <c:pt idx="641">
                  <c:v>102.0239984</c:v>
                </c:pt>
                <c:pt idx="642">
                  <c:v>101.9460016</c:v>
                </c:pt>
                <c:pt idx="643">
                  <c:v>102.0239984</c:v>
                </c:pt>
                <c:pt idx="644">
                  <c:v>100.80200309999999</c:v>
                </c:pt>
                <c:pt idx="645">
                  <c:v>99.866001560000001</c:v>
                </c:pt>
                <c:pt idx="646">
                  <c:v>100.88</c:v>
                </c:pt>
                <c:pt idx="647">
                  <c:v>100.88</c:v>
                </c:pt>
                <c:pt idx="648">
                  <c:v>100.9320031</c:v>
                </c:pt>
                <c:pt idx="649">
                  <c:v>100.69799690000001</c:v>
                </c:pt>
                <c:pt idx="650">
                  <c:v>100.49</c:v>
                </c:pt>
                <c:pt idx="651">
                  <c:v>98.93</c:v>
                </c:pt>
                <c:pt idx="652">
                  <c:v>100.1779969</c:v>
                </c:pt>
                <c:pt idx="653">
                  <c:v>100.1260016</c:v>
                </c:pt>
                <c:pt idx="654">
                  <c:v>100.41200310000001</c:v>
                </c:pt>
                <c:pt idx="655">
                  <c:v>100.4379969</c:v>
                </c:pt>
                <c:pt idx="656">
                  <c:v>99.267996879999998</c:v>
                </c:pt>
                <c:pt idx="657">
                  <c:v>102.7</c:v>
                </c:pt>
                <c:pt idx="658">
                  <c:v>101.92</c:v>
                </c:pt>
                <c:pt idx="659">
                  <c:v>103.2979969</c:v>
                </c:pt>
                <c:pt idx="660">
                  <c:v>103.4279969</c:v>
                </c:pt>
                <c:pt idx="661">
                  <c:v>103.55799690000001</c:v>
                </c:pt>
                <c:pt idx="662">
                  <c:v>102.8560016</c:v>
                </c:pt>
                <c:pt idx="663">
                  <c:v>102.3879969</c:v>
                </c:pt>
                <c:pt idx="664">
                  <c:v>102.83</c:v>
                </c:pt>
                <c:pt idx="665">
                  <c:v>103.0379969</c:v>
                </c:pt>
                <c:pt idx="666">
                  <c:v>102.96</c:v>
                </c:pt>
                <c:pt idx="667">
                  <c:v>102.44</c:v>
                </c:pt>
                <c:pt idx="668">
                  <c:v>101.92</c:v>
                </c:pt>
                <c:pt idx="669">
                  <c:v>101.79</c:v>
                </c:pt>
                <c:pt idx="670">
                  <c:v>101.92</c:v>
                </c:pt>
                <c:pt idx="671">
                  <c:v>100.62</c:v>
                </c:pt>
                <c:pt idx="672">
                  <c:v>100.1260016</c:v>
                </c:pt>
                <c:pt idx="673">
                  <c:v>100.64600160000001</c:v>
                </c:pt>
                <c:pt idx="674">
                  <c:v>100.64600160000001</c:v>
                </c:pt>
                <c:pt idx="675">
                  <c:v>98.696001559999999</c:v>
                </c:pt>
                <c:pt idx="676">
                  <c:v>98.566001560000004</c:v>
                </c:pt>
                <c:pt idx="677">
                  <c:v>98.826001559999995</c:v>
                </c:pt>
                <c:pt idx="678">
                  <c:v>98.696001559999999</c:v>
                </c:pt>
                <c:pt idx="679">
                  <c:v>98.436001559999994</c:v>
                </c:pt>
                <c:pt idx="680">
                  <c:v>98.41</c:v>
                </c:pt>
                <c:pt idx="681">
                  <c:v>97.993998439999999</c:v>
                </c:pt>
                <c:pt idx="682">
                  <c:v>98.383998439999999</c:v>
                </c:pt>
                <c:pt idx="683">
                  <c:v>100.2039984</c:v>
                </c:pt>
                <c:pt idx="684">
                  <c:v>99.293998439999996</c:v>
                </c:pt>
                <c:pt idx="685">
                  <c:v>100.49</c:v>
                </c:pt>
                <c:pt idx="686">
                  <c:v>99.97</c:v>
                </c:pt>
                <c:pt idx="687">
                  <c:v>100.1520031</c:v>
                </c:pt>
                <c:pt idx="688">
                  <c:v>100.1520031</c:v>
                </c:pt>
                <c:pt idx="689">
                  <c:v>99.58</c:v>
                </c:pt>
                <c:pt idx="690">
                  <c:v>100.1</c:v>
                </c:pt>
                <c:pt idx="691">
                  <c:v>100.62</c:v>
                </c:pt>
                <c:pt idx="692">
                  <c:v>98.072003120000005</c:v>
                </c:pt>
                <c:pt idx="693">
                  <c:v>97.656001560000007</c:v>
                </c:pt>
                <c:pt idx="694">
                  <c:v>95.602003120000006</c:v>
                </c:pt>
                <c:pt idx="695">
                  <c:v>95.52399844</c:v>
                </c:pt>
                <c:pt idx="696">
                  <c:v>95.133998439999999</c:v>
                </c:pt>
                <c:pt idx="697">
                  <c:v>94.067996879999995</c:v>
                </c:pt>
                <c:pt idx="698">
                  <c:v>94.406001560000007</c:v>
                </c:pt>
                <c:pt idx="699">
                  <c:v>94.146001560000002</c:v>
                </c:pt>
                <c:pt idx="700">
                  <c:v>96.642003119999998</c:v>
                </c:pt>
                <c:pt idx="701">
                  <c:v>95.576001559999995</c:v>
                </c:pt>
                <c:pt idx="702">
                  <c:v>96.667996880000004</c:v>
                </c:pt>
                <c:pt idx="703">
                  <c:v>97.266001560000007</c:v>
                </c:pt>
                <c:pt idx="704">
                  <c:v>97.11</c:v>
                </c:pt>
                <c:pt idx="705">
                  <c:v>94.952003120000001</c:v>
                </c:pt>
                <c:pt idx="706">
                  <c:v>95.133998439999999</c:v>
                </c:pt>
                <c:pt idx="707">
                  <c:v>93.236001560000005</c:v>
                </c:pt>
                <c:pt idx="708">
                  <c:v>92.82</c:v>
                </c:pt>
                <c:pt idx="709">
                  <c:v>93.833998440000002</c:v>
                </c:pt>
                <c:pt idx="710">
                  <c:v>93.652003120000003</c:v>
                </c:pt>
                <c:pt idx="711">
                  <c:v>94.457996879999996</c:v>
                </c:pt>
                <c:pt idx="712">
                  <c:v>95.367996880000007</c:v>
                </c:pt>
                <c:pt idx="713">
                  <c:v>95.186001559999994</c:v>
                </c:pt>
                <c:pt idx="714">
                  <c:v>94.483998439999993</c:v>
                </c:pt>
                <c:pt idx="715">
                  <c:v>95.316001560000004</c:v>
                </c:pt>
                <c:pt idx="716">
                  <c:v>94.432003120000005</c:v>
                </c:pt>
                <c:pt idx="717">
                  <c:v>94.406001560000007</c:v>
                </c:pt>
                <c:pt idx="718">
                  <c:v>95.082003119999996</c:v>
                </c:pt>
                <c:pt idx="719">
                  <c:v>94.77</c:v>
                </c:pt>
                <c:pt idx="720">
                  <c:v>95.263998439999995</c:v>
                </c:pt>
                <c:pt idx="721">
                  <c:v>95.16</c:v>
                </c:pt>
                <c:pt idx="722">
                  <c:v>95.55</c:v>
                </c:pt>
                <c:pt idx="723">
                  <c:v>95.446001559999999</c:v>
                </c:pt>
                <c:pt idx="724">
                  <c:v>95.107996880000002</c:v>
                </c:pt>
                <c:pt idx="725">
                  <c:v>93.807996880000005</c:v>
                </c:pt>
                <c:pt idx="726">
                  <c:v>93.573998439999997</c:v>
                </c:pt>
                <c:pt idx="727">
                  <c:v>93.34</c:v>
                </c:pt>
                <c:pt idx="728">
                  <c:v>93.963998439999997</c:v>
                </c:pt>
                <c:pt idx="729">
                  <c:v>94.77</c:v>
                </c:pt>
                <c:pt idx="730">
                  <c:v>94.093998439999993</c:v>
                </c:pt>
                <c:pt idx="731">
                  <c:v>93.677996879999995</c:v>
                </c:pt>
                <c:pt idx="732">
                  <c:v>93.262003120000003</c:v>
                </c:pt>
                <c:pt idx="733">
                  <c:v>94.9</c:v>
                </c:pt>
                <c:pt idx="734">
                  <c:v>94.743998439999999</c:v>
                </c:pt>
                <c:pt idx="735">
                  <c:v>95.55</c:v>
                </c:pt>
                <c:pt idx="736">
                  <c:v>94.9</c:v>
                </c:pt>
                <c:pt idx="737">
                  <c:v>92.612003119999997</c:v>
                </c:pt>
                <c:pt idx="738">
                  <c:v>93.002003119999998</c:v>
                </c:pt>
                <c:pt idx="739">
                  <c:v>92.456001560000004</c:v>
                </c:pt>
                <c:pt idx="740">
                  <c:v>93.47</c:v>
                </c:pt>
                <c:pt idx="741">
                  <c:v>93.963998439999997</c:v>
                </c:pt>
                <c:pt idx="742">
                  <c:v>93.886001559999997</c:v>
                </c:pt>
                <c:pt idx="743">
                  <c:v>93.47</c:v>
                </c:pt>
                <c:pt idx="744">
                  <c:v>92.533998440000005</c:v>
                </c:pt>
                <c:pt idx="745">
                  <c:v>92.04</c:v>
                </c:pt>
                <c:pt idx="746">
                  <c:v>93.053998440000001</c:v>
                </c:pt>
                <c:pt idx="747">
                  <c:v>92.716001559999995</c:v>
                </c:pt>
                <c:pt idx="748">
                  <c:v>91.13</c:v>
                </c:pt>
                <c:pt idx="749">
                  <c:v>89.102003120000006</c:v>
                </c:pt>
                <c:pt idx="750">
                  <c:v>90.037996879999994</c:v>
                </c:pt>
                <c:pt idx="751">
                  <c:v>90.87</c:v>
                </c:pt>
                <c:pt idx="752">
                  <c:v>90.193998440000001</c:v>
                </c:pt>
                <c:pt idx="753">
                  <c:v>92.326001559999995</c:v>
                </c:pt>
                <c:pt idx="754">
                  <c:v>91</c:v>
                </c:pt>
                <c:pt idx="755">
                  <c:v>90.662003119999994</c:v>
                </c:pt>
                <c:pt idx="756">
                  <c:v>90.61</c:v>
                </c:pt>
                <c:pt idx="757">
                  <c:v>91.416001559999998</c:v>
                </c:pt>
                <c:pt idx="758">
                  <c:v>93.236001560000005</c:v>
                </c:pt>
                <c:pt idx="759">
                  <c:v>92.456001560000004</c:v>
                </c:pt>
                <c:pt idx="760">
                  <c:v>93.47</c:v>
                </c:pt>
                <c:pt idx="761">
                  <c:v>93.86</c:v>
                </c:pt>
                <c:pt idx="762">
                  <c:v>94.536001560000003</c:v>
                </c:pt>
                <c:pt idx="763">
                  <c:v>95.992003120000007</c:v>
                </c:pt>
                <c:pt idx="764">
                  <c:v>95.55</c:v>
                </c:pt>
                <c:pt idx="765">
                  <c:v>94.847996879999997</c:v>
                </c:pt>
                <c:pt idx="766">
                  <c:v>94.536001560000003</c:v>
                </c:pt>
                <c:pt idx="767">
                  <c:v>95.576001559999995</c:v>
                </c:pt>
                <c:pt idx="768">
                  <c:v>94.952003120000001</c:v>
                </c:pt>
                <c:pt idx="769">
                  <c:v>94.9</c:v>
                </c:pt>
                <c:pt idx="770">
                  <c:v>96.22600156</c:v>
                </c:pt>
                <c:pt idx="771">
                  <c:v>95.783998440000005</c:v>
                </c:pt>
                <c:pt idx="772">
                  <c:v>96.902003120000003</c:v>
                </c:pt>
                <c:pt idx="773">
                  <c:v>98.202003120000001</c:v>
                </c:pt>
                <c:pt idx="774">
                  <c:v>97.786001560000003</c:v>
                </c:pt>
                <c:pt idx="775">
                  <c:v>97.603998439999998</c:v>
                </c:pt>
                <c:pt idx="776">
                  <c:v>101.2179969</c:v>
                </c:pt>
                <c:pt idx="777">
                  <c:v>101.6860016</c:v>
                </c:pt>
                <c:pt idx="778">
                  <c:v>101.3479969</c:v>
                </c:pt>
                <c:pt idx="779">
                  <c:v>102.54399840000001</c:v>
                </c:pt>
                <c:pt idx="780">
                  <c:v>102.4660016</c:v>
                </c:pt>
                <c:pt idx="781">
                  <c:v>102.31</c:v>
                </c:pt>
                <c:pt idx="782">
                  <c:v>103.32399839999999</c:v>
                </c:pt>
                <c:pt idx="783">
                  <c:v>103.66200310000001</c:v>
                </c:pt>
                <c:pt idx="784">
                  <c:v>103.8179969</c:v>
                </c:pt>
                <c:pt idx="785">
                  <c:v>102.6220031</c:v>
                </c:pt>
                <c:pt idx="786">
                  <c:v>103.35</c:v>
                </c:pt>
                <c:pt idx="787">
                  <c:v>103.9739984</c:v>
                </c:pt>
                <c:pt idx="788">
                  <c:v>104.0260016</c:v>
                </c:pt>
                <c:pt idx="789">
                  <c:v>104.33799689999999</c:v>
                </c:pt>
                <c:pt idx="790">
                  <c:v>105.5339984</c:v>
                </c:pt>
                <c:pt idx="791">
                  <c:v>103.1160016</c:v>
                </c:pt>
                <c:pt idx="792">
                  <c:v>103.2979969</c:v>
                </c:pt>
                <c:pt idx="793">
                  <c:v>104.5720031</c:v>
                </c:pt>
                <c:pt idx="794">
                  <c:v>105.6379969</c:v>
                </c:pt>
                <c:pt idx="795">
                  <c:v>105.82</c:v>
                </c:pt>
                <c:pt idx="796">
                  <c:v>106.2620031</c:v>
                </c:pt>
                <c:pt idx="797">
                  <c:v>106.99</c:v>
                </c:pt>
                <c:pt idx="798">
                  <c:v>106.99</c:v>
                </c:pt>
                <c:pt idx="799">
                  <c:v>106.9379969</c:v>
                </c:pt>
                <c:pt idx="800">
                  <c:v>107.8220031</c:v>
                </c:pt>
                <c:pt idx="801">
                  <c:v>107.58799689999999</c:v>
                </c:pt>
                <c:pt idx="802">
                  <c:v>106.21</c:v>
                </c:pt>
                <c:pt idx="803">
                  <c:v>106.6520031</c:v>
                </c:pt>
                <c:pt idx="804">
                  <c:v>107.0939984</c:v>
                </c:pt>
                <c:pt idx="805">
                  <c:v>107.6139984</c:v>
                </c:pt>
                <c:pt idx="806">
                  <c:v>106.4960016</c:v>
                </c:pt>
                <c:pt idx="807">
                  <c:v>106.91200310000001</c:v>
                </c:pt>
                <c:pt idx="808">
                  <c:v>106.5479969</c:v>
                </c:pt>
                <c:pt idx="809">
                  <c:v>105.2739984</c:v>
                </c:pt>
                <c:pt idx="810">
                  <c:v>107.6660016</c:v>
                </c:pt>
                <c:pt idx="811">
                  <c:v>107.64</c:v>
                </c:pt>
                <c:pt idx="812">
                  <c:v>108.7839984</c:v>
                </c:pt>
                <c:pt idx="813">
                  <c:v>108.0560016</c:v>
                </c:pt>
                <c:pt idx="814">
                  <c:v>108.36799689999999</c:v>
                </c:pt>
                <c:pt idx="815">
                  <c:v>109.2</c:v>
                </c:pt>
                <c:pt idx="816">
                  <c:v>109.85</c:v>
                </c:pt>
                <c:pt idx="817">
                  <c:v>109.59</c:v>
                </c:pt>
                <c:pt idx="818">
                  <c:v>109.1739984</c:v>
                </c:pt>
                <c:pt idx="819">
                  <c:v>110.44799690000001</c:v>
                </c:pt>
                <c:pt idx="820">
                  <c:v>110.3179969</c:v>
                </c:pt>
                <c:pt idx="821">
                  <c:v>110.5</c:v>
                </c:pt>
                <c:pt idx="822">
                  <c:v>110.5</c:v>
                </c:pt>
                <c:pt idx="823">
                  <c:v>110.1360016</c:v>
                </c:pt>
                <c:pt idx="824">
                  <c:v>111.28</c:v>
                </c:pt>
                <c:pt idx="825">
                  <c:v>110.1879969</c:v>
                </c:pt>
                <c:pt idx="826">
                  <c:v>109.2</c:v>
                </c:pt>
                <c:pt idx="827">
                  <c:v>110.2920031</c:v>
                </c:pt>
                <c:pt idx="828">
                  <c:v>110.5260016</c:v>
                </c:pt>
                <c:pt idx="829">
                  <c:v>109.48600159999999</c:v>
                </c:pt>
                <c:pt idx="830">
                  <c:v>112.32</c:v>
                </c:pt>
                <c:pt idx="831">
                  <c:v>112.1639984</c:v>
                </c:pt>
                <c:pt idx="832">
                  <c:v>111.7739984</c:v>
                </c:pt>
                <c:pt idx="833">
                  <c:v>113.4379969</c:v>
                </c:pt>
                <c:pt idx="834">
                  <c:v>111.61799689999999</c:v>
                </c:pt>
                <c:pt idx="835">
                  <c:v>113.80200309999999</c:v>
                </c:pt>
                <c:pt idx="836">
                  <c:v>113.0479969</c:v>
                </c:pt>
                <c:pt idx="837">
                  <c:v>112.8920031</c:v>
                </c:pt>
                <c:pt idx="838">
                  <c:v>113.5679969</c:v>
                </c:pt>
                <c:pt idx="839">
                  <c:v>113.80200309999999</c:v>
                </c:pt>
                <c:pt idx="840">
                  <c:v>113.6720031</c:v>
                </c:pt>
                <c:pt idx="841">
                  <c:v>113.46399839999999</c:v>
                </c:pt>
                <c:pt idx="842">
                  <c:v>113.46399839999999</c:v>
                </c:pt>
                <c:pt idx="843">
                  <c:v>114.4</c:v>
                </c:pt>
                <c:pt idx="844">
                  <c:v>114.58200309999999</c:v>
                </c:pt>
                <c:pt idx="845">
                  <c:v>114.4</c:v>
                </c:pt>
                <c:pt idx="846">
                  <c:v>113.75</c:v>
                </c:pt>
                <c:pt idx="847">
                  <c:v>115.1279969</c:v>
                </c:pt>
                <c:pt idx="848">
                  <c:v>114.6860016</c:v>
                </c:pt>
                <c:pt idx="849">
                  <c:v>116.32399839999999</c:v>
                </c:pt>
                <c:pt idx="850">
                  <c:v>116.94799690000001</c:v>
                </c:pt>
                <c:pt idx="851">
                  <c:v>117.3639984</c:v>
                </c:pt>
                <c:pt idx="852">
                  <c:v>114.47799689999999</c:v>
                </c:pt>
                <c:pt idx="853">
                  <c:v>114.14</c:v>
                </c:pt>
                <c:pt idx="854">
                  <c:v>112.3979969</c:v>
                </c:pt>
                <c:pt idx="855">
                  <c:v>115.49200310000001</c:v>
                </c:pt>
                <c:pt idx="856">
                  <c:v>116.4020031</c:v>
                </c:pt>
                <c:pt idx="857">
                  <c:v>116.0639984</c:v>
                </c:pt>
                <c:pt idx="858">
                  <c:v>118.04</c:v>
                </c:pt>
                <c:pt idx="859">
                  <c:v>117.78</c:v>
                </c:pt>
                <c:pt idx="860">
                  <c:v>114.4</c:v>
                </c:pt>
                <c:pt idx="861">
                  <c:v>114.66</c:v>
                </c:pt>
                <c:pt idx="862">
                  <c:v>115.6739984</c:v>
                </c:pt>
                <c:pt idx="863">
                  <c:v>114.6339984</c:v>
                </c:pt>
                <c:pt idx="864">
                  <c:v>114.7379969</c:v>
                </c:pt>
                <c:pt idx="865">
                  <c:v>113.69799690000001</c:v>
                </c:pt>
                <c:pt idx="866">
                  <c:v>115.20600159999999</c:v>
                </c:pt>
                <c:pt idx="867">
                  <c:v>115.4139984</c:v>
                </c:pt>
                <c:pt idx="868">
                  <c:v>114.53</c:v>
                </c:pt>
                <c:pt idx="869">
                  <c:v>112.3720031</c:v>
                </c:pt>
                <c:pt idx="870">
                  <c:v>113.1260016</c:v>
                </c:pt>
                <c:pt idx="871">
                  <c:v>114.14</c:v>
                </c:pt>
                <c:pt idx="872">
                  <c:v>116.0379969</c:v>
                </c:pt>
                <c:pt idx="873">
                  <c:v>119.4439984</c:v>
                </c:pt>
                <c:pt idx="874">
                  <c:v>118.84600159999999</c:v>
                </c:pt>
                <c:pt idx="875">
                  <c:v>118.04</c:v>
                </c:pt>
                <c:pt idx="876">
                  <c:v>120.0679969</c:v>
                </c:pt>
                <c:pt idx="877">
                  <c:v>119.34</c:v>
                </c:pt>
                <c:pt idx="878">
                  <c:v>118.69</c:v>
                </c:pt>
                <c:pt idx="879">
                  <c:v>118.6120031</c:v>
                </c:pt>
                <c:pt idx="880">
                  <c:v>117.0260016</c:v>
                </c:pt>
                <c:pt idx="881">
                  <c:v>117.10399839999999</c:v>
                </c:pt>
                <c:pt idx="882">
                  <c:v>116.48</c:v>
                </c:pt>
                <c:pt idx="883">
                  <c:v>116.0379969</c:v>
                </c:pt>
                <c:pt idx="884">
                  <c:v>116.09</c:v>
                </c:pt>
                <c:pt idx="885">
                  <c:v>116.8439984</c:v>
                </c:pt>
                <c:pt idx="886">
                  <c:v>116.87</c:v>
                </c:pt>
                <c:pt idx="887">
                  <c:v>117.28600160000001</c:v>
                </c:pt>
                <c:pt idx="888">
                  <c:v>117.2339984</c:v>
                </c:pt>
                <c:pt idx="889">
                  <c:v>118.9239984</c:v>
                </c:pt>
                <c:pt idx="890">
                  <c:v>120.5620031</c:v>
                </c:pt>
                <c:pt idx="891">
                  <c:v>117.91</c:v>
                </c:pt>
                <c:pt idx="892">
                  <c:v>118.5339984</c:v>
                </c:pt>
                <c:pt idx="893">
                  <c:v>119.80799690000001</c:v>
                </c:pt>
                <c:pt idx="894">
                  <c:v>119.99</c:v>
                </c:pt>
                <c:pt idx="895">
                  <c:v>118.79399840000001</c:v>
                </c:pt>
                <c:pt idx="896">
                  <c:v>113.49</c:v>
                </c:pt>
                <c:pt idx="897">
                  <c:v>113.2039984</c:v>
                </c:pt>
                <c:pt idx="898">
                  <c:v>113.9320031</c:v>
                </c:pt>
                <c:pt idx="899">
                  <c:v>126.7760016</c:v>
                </c:pt>
                <c:pt idx="900">
                  <c:v>126.88</c:v>
                </c:pt>
                <c:pt idx="901">
                  <c:v>126.5420031</c:v>
                </c:pt>
                <c:pt idx="902">
                  <c:v>126.5679969</c:v>
                </c:pt>
                <c:pt idx="903">
                  <c:v>123.5</c:v>
                </c:pt>
                <c:pt idx="904">
                  <c:v>128.72600159999999</c:v>
                </c:pt>
                <c:pt idx="905">
                  <c:v>130.26</c:v>
                </c:pt>
                <c:pt idx="906">
                  <c:v>127.66</c:v>
                </c:pt>
                <c:pt idx="907">
                  <c:v>129.89600160000001</c:v>
                </c:pt>
                <c:pt idx="908">
                  <c:v>131.495</c:v>
                </c:pt>
                <c:pt idx="909">
                  <c:v>129.94799689999999</c:v>
                </c:pt>
                <c:pt idx="910">
                  <c:v>130.065</c:v>
                </c:pt>
                <c:pt idx="911">
                  <c:v>129.01200309999999</c:v>
                </c:pt>
                <c:pt idx="912">
                  <c:v>128.05000000000001</c:v>
                </c:pt>
                <c:pt idx="913">
                  <c:v>128.80399840000001</c:v>
                </c:pt>
                <c:pt idx="914">
                  <c:v>129.5320031</c:v>
                </c:pt>
                <c:pt idx="915">
                  <c:v>130.19499999999999</c:v>
                </c:pt>
                <c:pt idx="916">
                  <c:v>131.43</c:v>
                </c:pt>
                <c:pt idx="917">
                  <c:v>132.535</c:v>
                </c:pt>
                <c:pt idx="918">
                  <c:v>133.12</c:v>
                </c:pt>
                <c:pt idx="919">
                  <c:v>132.47</c:v>
                </c:pt>
                <c:pt idx="920">
                  <c:v>133.315</c:v>
                </c:pt>
                <c:pt idx="921">
                  <c:v>132.01499999999999</c:v>
                </c:pt>
                <c:pt idx="922">
                  <c:v>129.22</c:v>
                </c:pt>
                <c:pt idx="923">
                  <c:v>129.4020031</c:v>
                </c:pt>
                <c:pt idx="924">
                  <c:v>128.67399839999999</c:v>
                </c:pt>
                <c:pt idx="925">
                  <c:v>128.44</c:v>
                </c:pt>
                <c:pt idx="926">
                  <c:v>127.4</c:v>
                </c:pt>
                <c:pt idx="927">
                  <c:v>129.01200309999999</c:v>
                </c:pt>
                <c:pt idx="928">
                  <c:v>128.67399839999999</c:v>
                </c:pt>
                <c:pt idx="929">
                  <c:v>128.57</c:v>
                </c:pt>
                <c:pt idx="930">
                  <c:v>128.83000000000001</c:v>
                </c:pt>
                <c:pt idx="931">
                  <c:v>129.0379969</c:v>
                </c:pt>
                <c:pt idx="932">
                  <c:v>129.8439984</c:v>
                </c:pt>
                <c:pt idx="933">
                  <c:v>129.66200309999999</c:v>
                </c:pt>
                <c:pt idx="934">
                  <c:v>131.94999999999999</c:v>
                </c:pt>
                <c:pt idx="935">
                  <c:v>132.21</c:v>
                </c:pt>
                <c:pt idx="936">
                  <c:v>131.625</c:v>
                </c:pt>
                <c:pt idx="937">
                  <c:v>130.65</c:v>
                </c:pt>
                <c:pt idx="938">
                  <c:v>128.25799689999999</c:v>
                </c:pt>
                <c:pt idx="939">
                  <c:v>128.72600159999999</c:v>
                </c:pt>
                <c:pt idx="940">
                  <c:v>130.52000000000001</c:v>
                </c:pt>
                <c:pt idx="941">
                  <c:v>131.69</c:v>
                </c:pt>
                <c:pt idx="942">
                  <c:v>131.43</c:v>
                </c:pt>
                <c:pt idx="943">
                  <c:v>131.16999999999999</c:v>
                </c:pt>
                <c:pt idx="944">
                  <c:v>129.87</c:v>
                </c:pt>
                <c:pt idx="945">
                  <c:v>129.87</c:v>
                </c:pt>
                <c:pt idx="946">
                  <c:v>130.19499999999999</c:v>
                </c:pt>
                <c:pt idx="947">
                  <c:v>129.47999999999999</c:v>
                </c:pt>
                <c:pt idx="948">
                  <c:v>129.09</c:v>
                </c:pt>
                <c:pt idx="949">
                  <c:v>129.74</c:v>
                </c:pt>
                <c:pt idx="950">
                  <c:v>128.1279969</c:v>
                </c:pt>
                <c:pt idx="951">
                  <c:v>127.8939984</c:v>
                </c:pt>
                <c:pt idx="952">
                  <c:v>128.18</c:v>
                </c:pt>
                <c:pt idx="953">
                  <c:v>126.1260016</c:v>
                </c:pt>
                <c:pt idx="954">
                  <c:v>126.46399839999999</c:v>
                </c:pt>
                <c:pt idx="955">
                  <c:v>124.51399840000001</c:v>
                </c:pt>
                <c:pt idx="956">
                  <c:v>125.3720031</c:v>
                </c:pt>
                <c:pt idx="957">
                  <c:v>123.83799689999999</c:v>
                </c:pt>
                <c:pt idx="958">
                  <c:v>125.58</c:v>
                </c:pt>
                <c:pt idx="959">
                  <c:v>122.5120031</c:v>
                </c:pt>
                <c:pt idx="960">
                  <c:v>124.3060016</c:v>
                </c:pt>
                <c:pt idx="961">
                  <c:v>122.43399839999999</c:v>
                </c:pt>
                <c:pt idx="962">
                  <c:v>123.60399839999999</c:v>
                </c:pt>
                <c:pt idx="963">
                  <c:v>123.37</c:v>
                </c:pt>
                <c:pt idx="964">
                  <c:v>123.11</c:v>
                </c:pt>
                <c:pt idx="965">
                  <c:v>124.28</c:v>
                </c:pt>
                <c:pt idx="966">
                  <c:v>123.8639984</c:v>
                </c:pt>
                <c:pt idx="967">
                  <c:v>124.41</c:v>
                </c:pt>
                <c:pt idx="968">
                  <c:v>124.7739984</c:v>
                </c:pt>
                <c:pt idx="969">
                  <c:v>123.3439984</c:v>
                </c:pt>
                <c:pt idx="970">
                  <c:v>125.6579969</c:v>
                </c:pt>
                <c:pt idx="971">
                  <c:v>125.9439984</c:v>
                </c:pt>
                <c:pt idx="972">
                  <c:v>125.97</c:v>
                </c:pt>
                <c:pt idx="973">
                  <c:v>126.1260016</c:v>
                </c:pt>
                <c:pt idx="974">
                  <c:v>124.8</c:v>
                </c:pt>
                <c:pt idx="975">
                  <c:v>125.2679969</c:v>
                </c:pt>
                <c:pt idx="976">
                  <c:v>126.7760016</c:v>
                </c:pt>
                <c:pt idx="977">
                  <c:v>127.9460016</c:v>
                </c:pt>
                <c:pt idx="978">
                  <c:v>128.25799689999999</c:v>
                </c:pt>
                <c:pt idx="979">
                  <c:v>127.6339984</c:v>
                </c:pt>
                <c:pt idx="980">
                  <c:v>126.8279969</c:v>
                </c:pt>
                <c:pt idx="981">
                  <c:v>127.3220031</c:v>
                </c:pt>
                <c:pt idx="982">
                  <c:v>128.96</c:v>
                </c:pt>
                <c:pt idx="983">
                  <c:v>127.2439984</c:v>
                </c:pt>
                <c:pt idx="984">
                  <c:v>128.20600160000001</c:v>
                </c:pt>
                <c:pt idx="985">
                  <c:v>129.32399839999999</c:v>
                </c:pt>
                <c:pt idx="986">
                  <c:v>128.31</c:v>
                </c:pt>
                <c:pt idx="987">
                  <c:v>128.05000000000001</c:v>
                </c:pt>
                <c:pt idx="988">
                  <c:v>127.3479969</c:v>
                </c:pt>
                <c:pt idx="989">
                  <c:v>126.1260016</c:v>
                </c:pt>
                <c:pt idx="990">
                  <c:v>125.1120031</c:v>
                </c:pt>
                <c:pt idx="991">
                  <c:v>128.07600160000001</c:v>
                </c:pt>
                <c:pt idx="992">
                  <c:v>126.85399839999999</c:v>
                </c:pt>
                <c:pt idx="993">
                  <c:v>127.42600160000001</c:v>
                </c:pt>
                <c:pt idx="994">
                  <c:v>127.92</c:v>
                </c:pt>
                <c:pt idx="995">
                  <c:v>129.55799690000001</c:v>
                </c:pt>
                <c:pt idx="996">
                  <c:v>130.91</c:v>
                </c:pt>
                <c:pt idx="997">
                  <c:v>130.65</c:v>
                </c:pt>
                <c:pt idx="998">
                  <c:v>129.1939984</c:v>
                </c:pt>
                <c:pt idx="999">
                  <c:v>127.97200309999999</c:v>
                </c:pt>
                <c:pt idx="1000">
                  <c:v>128.67399839999999</c:v>
                </c:pt>
                <c:pt idx="1001">
                  <c:v>130.13</c:v>
                </c:pt>
                <c:pt idx="1002">
                  <c:v>130.26</c:v>
                </c:pt>
                <c:pt idx="1003">
                  <c:v>129.09</c:v>
                </c:pt>
                <c:pt idx="1004">
                  <c:v>130</c:v>
                </c:pt>
                <c:pt idx="1005">
                  <c:v>129.71399840000001</c:v>
                </c:pt>
                <c:pt idx="1006">
                  <c:v>130.78</c:v>
                </c:pt>
                <c:pt idx="1007">
                  <c:v>131.82</c:v>
                </c:pt>
                <c:pt idx="1008">
                  <c:v>133.185</c:v>
                </c:pt>
                <c:pt idx="1009">
                  <c:v>133.70500000000001</c:v>
                </c:pt>
                <c:pt idx="1010">
                  <c:v>136.30500000000001</c:v>
                </c:pt>
                <c:pt idx="1011">
                  <c:v>136.565</c:v>
                </c:pt>
                <c:pt idx="1012">
                  <c:v>137.41</c:v>
                </c:pt>
                <c:pt idx="1013">
                  <c:v>135.785</c:v>
                </c:pt>
                <c:pt idx="1014">
                  <c:v>135.97999999999999</c:v>
                </c:pt>
                <c:pt idx="1015">
                  <c:v>135.005</c:v>
                </c:pt>
                <c:pt idx="1016">
                  <c:v>128.85600160000001</c:v>
                </c:pt>
                <c:pt idx="1017">
                  <c:v>129.1939984</c:v>
                </c:pt>
                <c:pt idx="1018">
                  <c:v>130.13</c:v>
                </c:pt>
                <c:pt idx="1019">
                  <c:v>128.07600160000001</c:v>
                </c:pt>
                <c:pt idx="1020">
                  <c:v>128.23200309999999</c:v>
                </c:pt>
                <c:pt idx="1021">
                  <c:v>126.62</c:v>
                </c:pt>
                <c:pt idx="1022">
                  <c:v>130.26</c:v>
                </c:pt>
                <c:pt idx="1023">
                  <c:v>130.58500000000001</c:v>
                </c:pt>
                <c:pt idx="1024">
                  <c:v>130.38999999999999</c:v>
                </c:pt>
                <c:pt idx="1025">
                  <c:v>130.32499999999999</c:v>
                </c:pt>
                <c:pt idx="1026">
                  <c:v>130.32499999999999</c:v>
                </c:pt>
                <c:pt idx="1027">
                  <c:v>131.04</c:v>
                </c:pt>
                <c:pt idx="1028">
                  <c:v>131.16999999999999</c:v>
                </c:pt>
                <c:pt idx="1029">
                  <c:v>132.08000000000001</c:v>
                </c:pt>
                <c:pt idx="1030">
                  <c:v>133.315</c:v>
                </c:pt>
                <c:pt idx="1031">
                  <c:v>132.08000000000001</c:v>
                </c:pt>
                <c:pt idx="1032">
                  <c:v>132.21</c:v>
                </c:pt>
                <c:pt idx="1033">
                  <c:v>132.79499999999999</c:v>
                </c:pt>
                <c:pt idx="1034">
                  <c:v>133.57499999999999</c:v>
                </c:pt>
                <c:pt idx="1035">
                  <c:v>131.30000000000001</c:v>
                </c:pt>
                <c:pt idx="1036">
                  <c:v>125.84</c:v>
                </c:pt>
                <c:pt idx="1037">
                  <c:v>122.9020031</c:v>
                </c:pt>
                <c:pt idx="1038">
                  <c:v>122.3039984</c:v>
                </c:pt>
                <c:pt idx="1039">
                  <c:v>119.2879969</c:v>
                </c:pt>
                <c:pt idx="1040">
                  <c:v>115.3879969</c:v>
                </c:pt>
                <c:pt idx="1041">
                  <c:v>115.4139984</c:v>
                </c:pt>
                <c:pt idx="1042">
                  <c:v>118.6639984</c:v>
                </c:pt>
                <c:pt idx="1043">
                  <c:v>119.2620031</c:v>
                </c:pt>
                <c:pt idx="1044">
                  <c:v>119.6779969</c:v>
                </c:pt>
                <c:pt idx="1045">
                  <c:v>115.98600159999999</c:v>
                </c:pt>
                <c:pt idx="1046">
                  <c:v>107.7179969</c:v>
                </c:pt>
                <c:pt idx="1047">
                  <c:v>103.94799690000001</c:v>
                </c:pt>
                <c:pt idx="1048">
                  <c:v>101.97200309999999</c:v>
                </c:pt>
                <c:pt idx="1049">
                  <c:v>93.027996880000003</c:v>
                </c:pt>
                <c:pt idx="1050">
                  <c:v>96.85</c:v>
                </c:pt>
                <c:pt idx="1051">
                  <c:v>95.732003120000002</c:v>
                </c:pt>
                <c:pt idx="1052">
                  <c:v>92.3</c:v>
                </c:pt>
                <c:pt idx="1053">
                  <c:v>86.267996879999998</c:v>
                </c:pt>
                <c:pt idx="1054">
                  <c:v>88.06200312</c:v>
                </c:pt>
                <c:pt idx="1055">
                  <c:v>92.013998439999995</c:v>
                </c:pt>
                <c:pt idx="1056">
                  <c:v>90.61</c:v>
                </c:pt>
                <c:pt idx="1057">
                  <c:v>90.063998440000006</c:v>
                </c:pt>
                <c:pt idx="1058">
                  <c:v>92.403998439999995</c:v>
                </c:pt>
                <c:pt idx="1059">
                  <c:v>96.096001560000005</c:v>
                </c:pt>
                <c:pt idx="1060">
                  <c:v>93.443998440000001</c:v>
                </c:pt>
                <c:pt idx="1061">
                  <c:v>97.89</c:v>
                </c:pt>
                <c:pt idx="1062">
                  <c:v>100.07399839999999</c:v>
                </c:pt>
                <c:pt idx="1063">
                  <c:v>99.553998440000001</c:v>
                </c:pt>
                <c:pt idx="1064">
                  <c:v>97.63</c:v>
                </c:pt>
                <c:pt idx="1065">
                  <c:v>102.05</c:v>
                </c:pt>
                <c:pt idx="1066">
                  <c:v>104</c:v>
                </c:pt>
                <c:pt idx="1067">
                  <c:v>102.96</c:v>
                </c:pt>
                <c:pt idx="1068">
                  <c:v>103.0639984</c:v>
                </c:pt>
                <c:pt idx="1069">
                  <c:v>102.96</c:v>
                </c:pt>
                <c:pt idx="1070">
                  <c:v>105.69</c:v>
                </c:pt>
                <c:pt idx="1071">
                  <c:v>106.18399839999999</c:v>
                </c:pt>
                <c:pt idx="1072">
                  <c:v>108.7320031</c:v>
                </c:pt>
                <c:pt idx="1073">
                  <c:v>108.68</c:v>
                </c:pt>
                <c:pt idx="1074">
                  <c:v>105.5860016</c:v>
                </c:pt>
                <c:pt idx="1075">
                  <c:v>104.9879969</c:v>
                </c:pt>
                <c:pt idx="1076">
                  <c:v>106.9379969</c:v>
                </c:pt>
                <c:pt idx="1077">
                  <c:v>104.9620031</c:v>
                </c:pt>
                <c:pt idx="1078">
                  <c:v>106.0020031</c:v>
                </c:pt>
                <c:pt idx="1079">
                  <c:v>107.4839984</c:v>
                </c:pt>
                <c:pt idx="1080">
                  <c:v>109.3560016</c:v>
                </c:pt>
                <c:pt idx="1081">
                  <c:v>111.61799689999999</c:v>
                </c:pt>
                <c:pt idx="1082">
                  <c:v>109.9020031</c:v>
                </c:pt>
                <c:pt idx="1083">
                  <c:v>106.9379969</c:v>
                </c:pt>
                <c:pt idx="1084">
                  <c:v>107.4839984</c:v>
                </c:pt>
                <c:pt idx="1085">
                  <c:v>109.7460016</c:v>
                </c:pt>
                <c:pt idx="1086">
                  <c:v>107.8739984</c:v>
                </c:pt>
                <c:pt idx="1087">
                  <c:v>109.1220031</c:v>
                </c:pt>
                <c:pt idx="1088">
                  <c:v>109.6939984</c:v>
                </c:pt>
                <c:pt idx="1089">
                  <c:v>106.7039984</c:v>
                </c:pt>
                <c:pt idx="1090">
                  <c:v>104.91</c:v>
                </c:pt>
                <c:pt idx="1091">
                  <c:v>104.5460016</c:v>
                </c:pt>
                <c:pt idx="1092">
                  <c:v>107.8479969</c:v>
                </c:pt>
                <c:pt idx="1093">
                  <c:v>107.97799689999999</c:v>
                </c:pt>
                <c:pt idx="1094">
                  <c:v>109.6939984</c:v>
                </c:pt>
                <c:pt idx="1095">
                  <c:v>110.7079969</c:v>
                </c:pt>
                <c:pt idx="1096">
                  <c:v>114.2179969</c:v>
                </c:pt>
                <c:pt idx="1097">
                  <c:v>113.07399839999999</c:v>
                </c:pt>
                <c:pt idx="1098">
                  <c:v>115.59600159999999</c:v>
                </c:pt>
                <c:pt idx="1099">
                  <c:v>112.6579969</c:v>
                </c:pt>
                <c:pt idx="1100">
                  <c:v>115.6739984</c:v>
                </c:pt>
                <c:pt idx="1101">
                  <c:v>117.65</c:v>
                </c:pt>
                <c:pt idx="1102">
                  <c:v>117.0779969</c:v>
                </c:pt>
                <c:pt idx="1103">
                  <c:v>120.8220031</c:v>
                </c:pt>
                <c:pt idx="1104">
                  <c:v>117.65</c:v>
                </c:pt>
                <c:pt idx="1105">
                  <c:v>116.4539984</c:v>
                </c:pt>
                <c:pt idx="1106">
                  <c:v>112.7879969</c:v>
                </c:pt>
                <c:pt idx="1107">
                  <c:v>112.71</c:v>
                </c:pt>
                <c:pt idx="1108">
                  <c:v>111.2020031</c:v>
                </c:pt>
                <c:pt idx="1109">
                  <c:v>114.08799689999999</c:v>
                </c:pt>
                <c:pt idx="1110">
                  <c:v>116.55799690000001</c:v>
                </c:pt>
                <c:pt idx="1111">
                  <c:v>116.8179969</c:v>
                </c:pt>
                <c:pt idx="1112">
                  <c:v>115.7520031</c:v>
                </c:pt>
                <c:pt idx="1113">
                  <c:v>115.7520031</c:v>
                </c:pt>
                <c:pt idx="1114">
                  <c:v>117.72799689999999</c:v>
                </c:pt>
                <c:pt idx="1115">
                  <c:v>113.75</c:v>
                </c:pt>
                <c:pt idx="1116">
                  <c:v>113.49</c:v>
                </c:pt>
                <c:pt idx="1117">
                  <c:v>114.19200309999999</c:v>
                </c:pt>
                <c:pt idx="1118">
                  <c:v>112.6060016</c:v>
                </c:pt>
                <c:pt idx="1119">
                  <c:v>113.9579969</c:v>
                </c:pt>
                <c:pt idx="1120">
                  <c:v>113.46399839999999</c:v>
                </c:pt>
                <c:pt idx="1121">
                  <c:v>114.92</c:v>
                </c:pt>
                <c:pt idx="1122">
                  <c:v>115.3360016</c:v>
                </c:pt>
                <c:pt idx="1123">
                  <c:v>115.2839984</c:v>
                </c:pt>
                <c:pt idx="1124">
                  <c:v>115.3620031</c:v>
                </c:pt>
                <c:pt idx="1125">
                  <c:v>114.86799689999999</c:v>
                </c:pt>
                <c:pt idx="1126">
                  <c:v>113.23</c:v>
                </c:pt>
                <c:pt idx="1127">
                  <c:v>120.4579969</c:v>
                </c:pt>
                <c:pt idx="1128">
                  <c:v>121.2120031</c:v>
                </c:pt>
                <c:pt idx="1129">
                  <c:v>120.8739984</c:v>
                </c:pt>
                <c:pt idx="1130">
                  <c:v>123.76</c:v>
                </c:pt>
                <c:pt idx="1131">
                  <c:v>123.0060016</c:v>
                </c:pt>
                <c:pt idx="1132">
                  <c:v>121.5760016</c:v>
                </c:pt>
                <c:pt idx="1133">
                  <c:v>121.3420031</c:v>
                </c:pt>
                <c:pt idx="1134">
                  <c:v>121.8620031</c:v>
                </c:pt>
                <c:pt idx="1135">
                  <c:v>122.46</c:v>
                </c:pt>
                <c:pt idx="1136">
                  <c:v>122.7460016</c:v>
                </c:pt>
                <c:pt idx="1137">
                  <c:v>121.55</c:v>
                </c:pt>
                <c:pt idx="1138">
                  <c:v>121.3420031</c:v>
                </c:pt>
                <c:pt idx="1139">
                  <c:v>121.9139984</c:v>
                </c:pt>
                <c:pt idx="1140">
                  <c:v>123.0839984</c:v>
                </c:pt>
                <c:pt idx="1141">
                  <c:v>122.82399839999999</c:v>
                </c:pt>
                <c:pt idx="1142">
                  <c:v>120.64</c:v>
                </c:pt>
                <c:pt idx="1143">
                  <c:v>120.64</c:v>
                </c:pt>
                <c:pt idx="1144">
                  <c:v>120.2760016</c:v>
                </c:pt>
                <c:pt idx="1145">
                  <c:v>120.51</c:v>
                </c:pt>
                <c:pt idx="1146">
                  <c:v>118.74200310000001</c:v>
                </c:pt>
                <c:pt idx="1147">
                  <c:v>118.95</c:v>
                </c:pt>
                <c:pt idx="1148">
                  <c:v>117.7020031</c:v>
                </c:pt>
                <c:pt idx="1149">
                  <c:v>119.7820031</c:v>
                </c:pt>
                <c:pt idx="1150">
                  <c:v>122.2</c:v>
                </c:pt>
                <c:pt idx="1151">
                  <c:v>115.1279969</c:v>
                </c:pt>
                <c:pt idx="1152">
                  <c:v>114.5560016</c:v>
                </c:pt>
                <c:pt idx="1153">
                  <c:v>113.85399839999999</c:v>
                </c:pt>
                <c:pt idx="1154">
                  <c:v>113.6720031</c:v>
                </c:pt>
                <c:pt idx="1155">
                  <c:v>115.88200310000001</c:v>
                </c:pt>
                <c:pt idx="1156">
                  <c:v>113.85399839999999</c:v>
                </c:pt>
                <c:pt idx="1157">
                  <c:v>112.91799690000001</c:v>
                </c:pt>
                <c:pt idx="1158">
                  <c:v>114.66</c:v>
                </c:pt>
                <c:pt idx="1159">
                  <c:v>116.5320031</c:v>
                </c:pt>
                <c:pt idx="1160">
                  <c:v>115.3620031</c:v>
                </c:pt>
                <c:pt idx="1161">
                  <c:v>115.4660016</c:v>
                </c:pt>
                <c:pt idx="1162">
                  <c:v>113.1260016</c:v>
                </c:pt>
                <c:pt idx="1163">
                  <c:v>113.9579969</c:v>
                </c:pt>
                <c:pt idx="1164">
                  <c:v>111.8</c:v>
                </c:pt>
                <c:pt idx="1165">
                  <c:v>112.97</c:v>
                </c:pt>
                <c:pt idx="1166">
                  <c:v>115.1279969</c:v>
                </c:pt>
                <c:pt idx="1167">
                  <c:v>113.23</c:v>
                </c:pt>
                <c:pt idx="1168">
                  <c:v>114.4</c:v>
                </c:pt>
                <c:pt idx="1169">
                  <c:v>112.5020031</c:v>
                </c:pt>
                <c:pt idx="1170">
                  <c:v>112.06</c:v>
                </c:pt>
                <c:pt idx="1171">
                  <c:v>112.58</c:v>
                </c:pt>
                <c:pt idx="1172">
                  <c:v>111.0720031</c:v>
                </c:pt>
                <c:pt idx="1173">
                  <c:v>111.9820031</c:v>
                </c:pt>
                <c:pt idx="1174">
                  <c:v>112.29399840000001</c:v>
                </c:pt>
                <c:pt idx="1175">
                  <c:v>113.0479969</c:v>
                </c:pt>
                <c:pt idx="1176">
                  <c:v>115.31</c:v>
                </c:pt>
                <c:pt idx="1177">
                  <c:v>112.6579969</c:v>
                </c:pt>
                <c:pt idx="1178">
                  <c:v>108.5760016</c:v>
                </c:pt>
                <c:pt idx="1179">
                  <c:v>109.43399839999999</c:v>
                </c:pt>
                <c:pt idx="1180">
                  <c:v>108.8360016</c:v>
                </c:pt>
                <c:pt idx="1181">
                  <c:v>109.2</c:v>
                </c:pt>
                <c:pt idx="1182">
                  <c:v>109.5379969</c:v>
                </c:pt>
                <c:pt idx="1183">
                  <c:v>111.54</c:v>
                </c:pt>
                <c:pt idx="1184">
                  <c:v>110.78600160000001</c:v>
                </c:pt>
                <c:pt idx="1185">
                  <c:v>111.28</c:v>
                </c:pt>
                <c:pt idx="1186">
                  <c:v>112.5539984</c:v>
                </c:pt>
                <c:pt idx="1187">
                  <c:v>113.02200310000001</c:v>
                </c:pt>
                <c:pt idx="1188">
                  <c:v>114.1660016</c:v>
                </c:pt>
                <c:pt idx="1189">
                  <c:v>114.14</c:v>
                </c:pt>
                <c:pt idx="1190">
                  <c:v>112.6060016</c:v>
                </c:pt>
                <c:pt idx="1191">
                  <c:v>115.7520031</c:v>
                </c:pt>
                <c:pt idx="1192">
                  <c:v>115.7</c:v>
                </c:pt>
                <c:pt idx="1193">
                  <c:v>117.4679969</c:v>
                </c:pt>
                <c:pt idx="1194">
                  <c:v>116.5060016</c:v>
                </c:pt>
                <c:pt idx="1195">
                  <c:v>115.77799690000001</c:v>
                </c:pt>
                <c:pt idx="1196">
                  <c:v>113.7760016</c:v>
                </c:pt>
                <c:pt idx="1197">
                  <c:v>112.8139984</c:v>
                </c:pt>
                <c:pt idx="1198">
                  <c:v>113.2039984</c:v>
                </c:pt>
                <c:pt idx="1199">
                  <c:v>113.30799690000001</c:v>
                </c:pt>
                <c:pt idx="1200">
                  <c:v>109.33</c:v>
                </c:pt>
                <c:pt idx="1201">
                  <c:v>109.2260016</c:v>
                </c:pt>
                <c:pt idx="1202">
                  <c:v>111.02</c:v>
                </c:pt>
                <c:pt idx="1203">
                  <c:v>109.9539984</c:v>
                </c:pt>
                <c:pt idx="1204">
                  <c:v>108.70600159999999</c:v>
                </c:pt>
                <c:pt idx="1205">
                  <c:v>107.14600160000001</c:v>
                </c:pt>
                <c:pt idx="1206">
                  <c:v>106.6</c:v>
                </c:pt>
                <c:pt idx="1207">
                  <c:v>105.17</c:v>
                </c:pt>
                <c:pt idx="1208">
                  <c:v>106.21</c:v>
                </c:pt>
                <c:pt idx="1209">
                  <c:v>107.4060016</c:v>
                </c:pt>
                <c:pt idx="1210">
                  <c:v>110.94200309999999</c:v>
                </c:pt>
                <c:pt idx="1211">
                  <c:v>112.1120031</c:v>
                </c:pt>
                <c:pt idx="1212">
                  <c:v>111.41</c:v>
                </c:pt>
                <c:pt idx="1213">
                  <c:v>119.3139984</c:v>
                </c:pt>
                <c:pt idx="1214">
                  <c:v>123.39600160000001</c:v>
                </c:pt>
                <c:pt idx="1215">
                  <c:v>125.4760016</c:v>
                </c:pt>
                <c:pt idx="1216">
                  <c:v>124.15</c:v>
                </c:pt>
                <c:pt idx="1217">
                  <c:v>122.9020031</c:v>
                </c:pt>
                <c:pt idx="1218">
                  <c:v>125.73600159999999</c:v>
                </c:pt>
                <c:pt idx="1219">
                  <c:v>125.2679969</c:v>
                </c:pt>
                <c:pt idx="1220">
                  <c:v>124.54</c:v>
                </c:pt>
                <c:pt idx="1221">
                  <c:v>123.0320031</c:v>
                </c:pt>
                <c:pt idx="1222">
                  <c:v>122.66799690000001</c:v>
                </c:pt>
                <c:pt idx="1223">
                  <c:v>121.65399840000001</c:v>
                </c:pt>
                <c:pt idx="1224">
                  <c:v>121.55</c:v>
                </c:pt>
                <c:pt idx="1225">
                  <c:v>120.92600160000001</c:v>
                </c:pt>
                <c:pt idx="1226">
                  <c:v>120.35399839999999</c:v>
                </c:pt>
                <c:pt idx="1227">
                  <c:v>122.1739984</c:v>
                </c:pt>
                <c:pt idx="1228">
                  <c:v>120.69200309999999</c:v>
                </c:pt>
                <c:pt idx="1229">
                  <c:v>120.6660016</c:v>
                </c:pt>
                <c:pt idx="1230">
                  <c:v>121.8360016</c:v>
                </c:pt>
                <c:pt idx="1231">
                  <c:v>121.4979969</c:v>
                </c:pt>
                <c:pt idx="1232">
                  <c:v>122.4079969</c:v>
                </c:pt>
                <c:pt idx="1233">
                  <c:v>121.08200309999999</c:v>
                </c:pt>
                <c:pt idx="1234">
                  <c:v>121.31600160000001</c:v>
                </c:pt>
                <c:pt idx="1235">
                  <c:v>123.5</c:v>
                </c:pt>
                <c:pt idx="1236">
                  <c:v>122.59</c:v>
                </c:pt>
                <c:pt idx="1237">
                  <c:v>122.2</c:v>
                </c:pt>
                <c:pt idx="1238">
                  <c:v>123.89</c:v>
                </c:pt>
                <c:pt idx="1239">
                  <c:v>123.16200310000001</c:v>
                </c:pt>
                <c:pt idx="1240">
                  <c:v>123.44799690000001</c:v>
                </c:pt>
                <c:pt idx="1241">
                  <c:v>125.73600159999999</c:v>
                </c:pt>
                <c:pt idx="1242">
                  <c:v>125.32</c:v>
                </c:pt>
                <c:pt idx="1243">
                  <c:v>123.16200310000001</c:v>
                </c:pt>
                <c:pt idx="1244">
                  <c:v>123.5779969</c:v>
                </c:pt>
                <c:pt idx="1245">
                  <c:v>123.8639984</c:v>
                </c:pt>
                <c:pt idx="1246">
                  <c:v>126.07399839999999</c:v>
                </c:pt>
                <c:pt idx="1247">
                  <c:v>127.86799689999999</c:v>
                </c:pt>
                <c:pt idx="1248">
                  <c:v>126.7760016</c:v>
                </c:pt>
                <c:pt idx="1249">
                  <c:v>125.52799690000001</c:v>
                </c:pt>
                <c:pt idx="1250">
                  <c:v>126.3860016</c:v>
                </c:pt>
                <c:pt idx="1251">
                  <c:v>123.1360016</c:v>
                </c:pt>
                <c:pt idx="1252">
                  <c:v>122.3039984</c:v>
                </c:pt>
                <c:pt idx="1253">
                  <c:v>122.09600159999999</c:v>
                </c:pt>
                <c:pt idx="1254">
                  <c:v>118.8979969</c:v>
                </c:pt>
                <c:pt idx="1255">
                  <c:v>118.56</c:v>
                </c:pt>
                <c:pt idx="1256">
                  <c:v>119.80799690000001</c:v>
                </c:pt>
                <c:pt idx="1257">
                  <c:v>119.73</c:v>
                </c:pt>
                <c:pt idx="1258">
                  <c:v>119.96399839999999</c:v>
                </c:pt>
                <c:pt idx="1259">
                  <c:v>122.38200310000001</c:v>
                </c:pt>
                <c:pt idx="1260">
                  <c:v>120.25</c:v>
                </c:pt>
                <c:pt idx="1261">
                  <c:v>123.0320031</c:v>
                </c:pt>
                <c:pt idx="1262">
                  <c:v>121.31600160000001</c:v>
                </c:pt>
                <c:pt idx="1263">
                  <c:v>121.03</c:v>
                </c:pt>
                <c:pt idx="1264">
                  <c:v>120.38</c:v>
                </c:pt>
                <c:pt idx="1265">
                  <c:v>120.19799690000001</c:v>
                </c:pt>
                <c:pt idx="1266">
                  <c:v>117.7020031</c:v>
                </c:pt>
                <c:pt idx="1267">
                  <c:v>119.18399839999999</c:v>
                </c:pt>
                <c:pt idx="1268">
                  <c:v>117.0260016</c:v>
                </c:pt>
                <c:pt idx="1269">
                  <c:v>118.3260016</c:v>
                </c:pt>
                <c:pt idx="1270">
                  <c:v>120.4839984</c:v>
                </c:pt>
                <c:pt idx="1271">
                  <c:v>120.25</c:v>
                </c:pt>
                <c:pt idx="1272">
                  <c:v>121.16</c:v>
                </c:pt>
                <c:pt idx="1273">
                  <c:v>125.4239984</c:v>
                </c:pt>
                <c:pt idx="1274">
                  <c:v>126.85399839999999</c:v>
                </c:pt>
                <c:pt idx="1275">
                  <c:v>126.2560016</c:v>
                </c:pt>
                <c:pt idx="1276">
                  <c:v>124.56600160000001</c:v>
                </c:pt>
                <c:pt idx="1277">
                  <c:v>125.5020031</c:v>
                </c:pt>
                <c:pt idx="1278">
                  <c:v>124.93</c:v>
                </c:pt>
                <c:pt idx="1279">
                  <c:v>128.51799690000001</c:v>
                </c:pt>
                <c:pt idx="1280">
                  <c:v>128.96</c:v>
                </c:pt>
                <c:pt idx="1281">
                  <c:v>131.23500000000001</c:v>
                </c:pt>
                <c:pt idx="1282">
                  <c:v>130.845</c:v>
                </c:pt>
                <c:pt idx="1283">
                  <c:v>130.715</c:v>
                </c:pt>
                <c:pt idx="1284">
                  <c:v>128.10200309999999</c:v>
                </c:pt>
                <c:pt idx="1285">
                  <c:v>128.85600160000001</c:v>
                </c:pt>
                <c:pt idx="1286">
                  <c:v>128.36200310000001</c:v>
                </c:pt>
                <c:pt idx="1287">
                  <c:v>129.35</c:v>
                </c:pt>
                <c:pt idx="1288">
                  <c:v>126.1</c:v>
                </c:pt>
                <c:pt idx="1289">
                  <c:v>128.6220031</c:v>
                </c:pt>
                <c:pt idx="1290">
                  <c:v>126.75</c:v>
                </c:pt>
                <c:pt idx="1291">
                  <c:v>126.0479969</c:v>
                </c:pt>
                <c:pt idx="1292">
                  <c:v>127.8420031</c:v>
                </c:pt>
                <c:pt idx="1293">
                  <c:v>128.88200309999999</c:v>
                </c:pt>
                <c:pt idx="1294">
                  <c:v>128.85600160000001</c:v>
                </c:pt>
                <c:pt idx="1295">
                  <c:v>130.845</c:v>
                </c:pt>
                <c:pt idx="1296">
                  <c:v>131.56</c:v>
                </c:pt>
                <c:pt idx="1297">
                  <c:v>131.16999999999999</c:v>
                </c:pt>
                <c:pt idx="1298">
                  <c:v>130.78</c:v>
                </c:pt>
                <c:pt idx="1299">
                  <c:v>130.845</c:v>
                </c:pt>
                <c:pt idx="1300">
                  <c:v>127.79</c:v>
                </c:pt>
                <c:pt idx="1301">
                  <c:v>127.66</c:v>
                </c:pt>
                <c:pt idx="1302">
                  <c:v>128.51799690000001</c:v>
                </c:pt>
                <c:pt idx="1303">
                  <c:v>129.14200310000001</c:v>
                </c:pt>
                <c:pt idx="1304">
                  <c:v>128.36200310000001</c:v>
                </c:pt>
                <c:pt idx="1305">
                  <c:v>128.57</c:v>
                </c:pt>
                <c:pt idx="1306">
                  <c:v>127.66</c:v>
                </c:pt>
              </c:numCache>
            </c:numRef>
          </c:val>
          <c:smooth val="0"/>
          <c:extLst>
            <c:ext xmlns:c16="http://schemas.microsoft.com/office/drawing/2014/chart" uri="{C3380CC4-5D6E-409C-BE32-E72D297353CC}">
              <c16:uniqueId val="{00000001-1AD1-49D8-8E8E-86199F098DBD}"/>
            </c:ext>
          </c:extLst>
        </c:ser>
        <c:dLbls>
          <c:showLegendKey val="0"/>
          <c:showVal val="0"/>
          <c:showCatName val="0"/>
          <c:showSerName val="0"/>
          <c:showPercent val="0"/>
          <c:showBubbleSize val="0"/>
        </c:dLbls>
        <c:marker val="1"/>
        <c:smooth val="0"/>
        <c:axId val="189712639"/>
        <c:axId val="189709311"/>
      </c:lineChart>
      <c:dateAx>
        <c:axId val="189716383"/>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9731775"/>
        <c:crosses val="autoZero"/>
        <c:auto val="0"/>
        <c:lblOffset val="100"/>
        <c:baseTimeUnit val="days"/>
        <c:majorUnit val="1"/>
        <c:majorTimeUnit val="years"/>
        <c:minorUnit val="1"/>
        <c:minorTimeUnit val="years"/>
      </c:dateAx>
      <c:valAx>
        <c:axId val="189731775"/>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9716383"/>
        <c:crosses val="autoZero"/>
        <c:crossBetween val="between"/>
      </c:valAx>
      <c:valAx>
        <c:axId val="18970931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9712639"/>
        <c:crosses val="max"/>
        <c:crossBetween val="between"/>
      </c:valAx>
      <c:dateAx>
        <c:axId val="189712639"/>
        <c:scaling>
          <c:orientation val="minMax"/>
        </c:scaling>
        <c:delete val="1"/>
        <c:axPos val="b"/>
        <c:numFmt formatCode="m/d/yyyy" sourceLinked="1"/>
        <c:majorTickMark val="out"/>
        <c:minorTickMark val="none"/>
        <c:tickLblPos val="nextTo"/>
        <c:crossAx val="189709311"/>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'BACKUSI1 12M'!$F$2</c:f>
              <c:strCache>
                <c:ptCount val="1"/>
                <c:pt idx="0">
                  <c:v>BACKUSI1</c:v>
                </c:pt>
              </c:strCache>
            </c:strRef>
          </c:tx>
          <c:spPr>
            <a:ln w="28575" cap="rnd">
              <a:solidFill>
                <a:srgbClr val="0000CC"/>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12M'!$F$3:$F$231</c:f>
              <c:numCache>
                <c:formatCode>_(* #,##0.00_);_(* \(#,##0.00\);_(* "-"_);_(@_)</c:formatCode>
                <c:ptCount val="229"/>
                <c:pt idx="0">
                  <c:v>100</c:v>
                </c:pt>
                <c:pt idx="1">
                  <c:v>99.826086956521749</c:v>
                </c:pt>
                <c:pt idx="2">
                  <c:v>99.782608695652172</c:v>
                </c:pt>
                <c:pt idx="3">
                  <c:v>100</c:v>
                </c:pt>
                <c:pt idx="4">
                  <c:v>100</c:v>
                </c:pt>
                <c:pt idx="5">
                  <c:v>100</c:v>
                </c:pt>
                <c:pt idx="6">
                  <c:v>100</c:v>
                </c:pt>
                <c:pt idx="7">
                  <c:v>99.565217391304344</c:v>
                </c:pt>
                <c:pt idx="8">
                  <c:v>99.391304347826079</c:v>
                </c:pt>
                <c:pt idx="9">
                  <c:v>99.34782608695653</c:v>
                </c:pt>
                <c:pt idx="10">
                  <c:v>98.91304347826086</c:v>
                </c:pt>
                <c:pt idx="11">
                  <c:v>96.08695652173914</c:v>
                </c:pt>
                <c:pt idx="12">
                  <c:v>96.521739130434781</c:v>
                </c:pt>
                <c:pt idx="13">
                  <c:v>96.08695652173914</c:v>
                </c:pt>
                <c:pt idx="14">
                  <c:v>96.08695652173914</c:v>
                </c:pt>
                <c:pt idx="15">
                  <c:v>96.08695652173914</c:v>
                </c:pt>
                <c:pt idx="16">
                  <c:v>96.08695652173914</c:v>
                </c:pt>
                <c:pt idx="17">
                  <c:v>96.08695652173914</c:v>
                </c:pt>
                <c:pt idx="18">
                  <c:v>96.08695652173914</c:v>
                </c:pt>
                <c:pt idx="19">
                  <c:v>96.08695652173914</c:v>
                </c:pt>
                <c:pt idx="20">
                  <c:v>96.08695652173914</c:v>
                </c:pt>
                <c:pt idx="21">
                  <c:v>95.652173913043484</c:v>
                </c:pt>
                <c:pt idx="22">
                  <c:v>95.652173913043484</c:v>
                </c:pt>
                <c:pt idx="23">
                  <c:v>95.652173913043484</c:v>
                </c:pt>
                <c:pt idx="24">
                  <c:v>95.652173913043484</c:v>
                </c:pt>
                <c:pt idx="25">
                  <c:v>94.347826086956516</c:v>
                </c:pt>
                <c:pt idx="26">
                  <c:v>94.347826086956516</c:v>
                </c:pt>
                <c:pt idx="27">
                  <c:v>94.782608695652186</c:v>
                </c:pt>
                <c:pt idx="28">
                  <c:v>95.652173913043484</c:v>
                </c:pt>
                <c:pt idx="29">
                  <c:v>95.652173913043484</c:v>
                </c:pt>
                <c:pt idx="30">
                  <c:v>95.652173913043484</c:v>
                </c:pt>
                <c:pt idx="31">
                  <c:v>95.652173913043484</c:v>
                </c:pt>
                <c:pt idx="32">
                  <c:v>95.608695652173907</c:v>
                </c:pt>
                <c:pt idx="33">
                  <c:v>91.304347826086953</c:v>
                </c:pt>
                <c:pt idx="34">
                  <c:v>90.652173913043484</c:v>
                </c:pt>
                <c:pt idx="35">
                  <c:v>90.217391304347828</c:v>
                </c:pt>
                <c:pt idx="36">
                  <c:v>90.217391304347828</c:v>
                </c:pt>
                <c:pt idx="37">
                  <c:v>90.217391304347828</c:v>
                </c:pt>
                <c:pt idx="38">
                  <c:v>90.217391304347828</c:v>
                </c:pt>
                <c:pt idx="39">
                  <c:v>90</c:v>
                </c:pt>
                <c:pt idx="40">
                  <c:v>86.956521739130437</c:v>
                </c:pt>
                <c:pt idx="41">
                  <c:v>86.956521739130437</c:v>
                </c:pt>
                <c:pt idx="42">
                  <c:v>86.956521739130437</c:v>
                </c:pt>
                <c:pt idx="43">
                  <c:v>86.956521739130437</c:v>
                </c:pt>
                <c:pt idx="44">
                  <c:v>86.91304347826086</c:v>
                </c:pt>
                <c:pt idx="45">
                  <c:v>86.956521739130437</c:v>
                </c:pt>
                <c:pt idx="46">
                  <c:v>86.956521739130437</c:v>
                </c:pt>
                <c:pt idx="47">
                  <c:v>86.956521739130437</c:v>
                </c:pt>
                <c:pt idx="48">
                  <c:v>86.956521739130437</c:v>
                </c:pt>
                <c:pt idx="49">
                  <c:v>86.956521739130437</c:v>
                </c:pt>
                <c:pt idx="50">
                  <c:v>86.956521739130437</c:v>
                </c:pt>
                <c:pt idx="51">
                  <c:v>86.956521739130437</c:v>
                </c:pt>
                <c:pt idx="52">
                  <c:v>87.391304347826093</c:v>
                </c:pt>
                <c:pt idx="53">
                  <c:v>86.956521739130437</c:v>
                </c:pt>
                <c:pt idx="54">
                  <c:v>86.956521739130437</c:v>
                </c:pt>
                <c:pt idx="55">
                  <c:v>86.956521739130437</c:v>
                </c:pt>
                <c:pt idx="56">
                  <c:v>86.956521739130437</c:v>
                </c:pt>
                <c:pt idx="57">
                  <c:v>86.956521739130437</c:v>
                </c:pt>
                <c:pt idx="58">
                  <c:v>86.956521739130437</c:v>
                </c:pt>
                <c:pt idx="59">
                  <c:v>86.956521739130437</c:v>
                </c:pt>
                <c:pt idx="60">
                  <c:v>86.956521739130437</c:v>
                </c:pt>
                <c:pt idx="61">
                  <c:v>86.08695652173914</c:v>
                </c:pt>
                <c:pt idx="62">
                  <c:v>84.695652173913047</c:v>
                </c:pt>
                <c:pt idx="63">
                  <c:v>80.434782608695656</c:v>
                </c:pt>
                <c:pt idx="64">
                  <c:v>78.260869565217391</c:v>
                </c:pt>
                <c:pt idx="65">
                  <c:v>78.260869565217391</c:v>
                </c:pt>
                <c:pt idx="66">
                  <c:v>80.434782608695656</c:v>
                </c:pt>
                <c:pt idx="67">
                  <c:v>82.608695652173907</c:v>
                </c:pt>
                <c:pt idx="68">
                  <c:v>86.956521739130437</c:v>
                </c:pt>
                <c:pt idx="69">
                  <c:v>78.260869565217391</c:v>
                </c:pt>
                <c:pt idx="70">
                  <c:v>73.91304347826086</c:v>
                </c:pt>
                <c:pt idx="71">
                  <c:v>73.91304347826086</c:v>
                </c:pt>
                <c:pt idx="72">
                  <c:v>82.565217391304344</c:v>
                </c:pt>
                <c:pt idx="73">
                  <c:v>82.608695652173907</c:v>
                </c:pt>
                <c:pt idx="74">
                  <c:v>82.130434782608702</c:v>
                </c:pt>
                <c:pt idx="75">
                  <c:v>82.608695652173907</c:v>
                </c:pt>
                <c:pt idx="76">
                  <c:v>82.608695652173907</c:v>
                </c:pt>
                <c:pt idx="77">
                  <c:v>82.608695652173907</c:v>
                </c:pt>
                <c:pt idx="78">
                  <c:v>80.652173913043484</c:v>
                </c:pt>
                <c:pt idx="79">
                  <c:v>82.608695652173907</c:v>
                </c:pt>
                <c:pt idx="80">
                  <c:v>82.608695652173907</c:v>
                </c:pt>
                <c:pt idx="81">
                  <c:v>82.608695652173907</c:v>
                </c:pt>
                <c:pt idx="82">
                  <c:v>82.608695652173907</c:v>
                </c:pt>
                <c:pt idx="83">
                  <c:v>86.956521739130437</c:v>
                </c:pt>
                <c:pt idx="84">
                  <c:v>86.956521739130437</c:v>
                </c:pt>
                <c:pt idx="85">
                  <c:v>86.956521739130437</c:v>
                </c:pt>
                <c:pt idx="86">
                  <c:v>86.91304347826086</c:v>
                </c:pt>
                <c:pt idx="87">
                  <c:v>84.782608695652172</c:v>
                </c:pt>
                <c:pt idx="88">
                  <c:v>86.08695652173914</c:v>
                </c:pt>
                <c:pt idx="89">
                  <c:v>82.608695652173907</c:v>
                </c:pt>
                <c:pt idx="90">
                  <c:v>82.608695652173907</c:v>
                </c:pt>
                <c:pt idx="91">
                  <c:v>84.782608695652172</c:v>
                </c:pt>
                <c:pt idx="92">
                  <c:v>85.217391304347828</c:v>
                </c:pt>
                <c:pt idx="93">
                  <c:v>85.217391304347828</c:v>
                </c:pt>
                <c:pt idx="94">
                  <c:v>86.08695652173914</c:v>
                </c:pt>
                <c:pt idx="95">
                  <c:v>85.217391304347828</c:v>
                </c:pt>
                <c:pt idx="96">
                  <c:v>84.347826086956516</c:v>
                </c:pt>
                <c:pt idx="97">
                  <c:v>84.826086956521749</c:v>
                </c:pt>
                <c:pt idx="98">
                  <c:v>84.782608695652172</c:v>
                </c:pt>
                <c:pt idx="99">
                  <c:v>84.782608695652172</c:v>
                </c:pt>
                <c:pt idx="100">
                  <c:v>84.782608695652172</c:v>
                </c:pt>
                <c:pt idx="101">
                  <c:v>84.782608695652172</c:v>
                </c:pt>
                <c:pt idx="102">
                  <c:v>87.391304347826093</c:v>
                </c:pt>
                <c:pt idx="103">
                  <c:v>87.608695652173907</c:v>
                </c:pt>
                <c:pt idx="104">
                  <c:v>87.478260869565219</c:v>
                </c:pt>
                <c:pt idx="105">
                  <c:v>87.173913043478265</c:v>
                </c:pt>
                <c:pt idx="106">
                  <c:v>86.739130434782609</c:v>
                </c:pt>
                <c:pt idx="107">
                  <c:v>86.130434782608688</c:v>
                </c:pt>
                <c:pt idx="108">
                  <c:v>86.956521739130437</c:v>
                </c:pt>
                <c:pt idx="109">
                  <c:v>86.956521739130437</c:v>
                </c:pt>
                <c:pt idx="110">
                  <c:v>86.956521739130437</c:v>
                </c:pt>
                <c:pt idx="111">
                  <c:v>86.956521739130437</c:v>
                </c:pt>
                <c:pt idx="112">
                  <c:v>87.000000000000014</c:v>
                </c:pt>
                <c:pt idx="113">
                  <c:v>87.391304347826093</c:v>
                </c:pt>
                <c:pt idx="114">
                  <c:v>87.608695652173907</c:v>
                </c:pt>
                <c:pt idx="115">
                  <c:v>87.65217391304347</c:v>
                </c:pt>
                <c:pt idx="116">
                  <c:v>92.043478260869577</c:v>
                </c:pt>
                <c:pt idx="117">
                  <c:v>91.304347826086953</c:v>
                </c:pt>
                <c:pt idx="118">
                  <c:v>91.304347826086953</c:v>
                </c:pt>
                <c:pt idx="119">
                  <c:v>93.478260869565219</c:v>
                </c:pt>
                <c:pt idx="120">
                  <c:v>100</c:v>
                </c:pt>
                <c:pt idx="121">
                  <c:v>100</c:v>
                </c:pt>
                <c:pt idx="122">
                  <c:v>97.826086956521735</c:v>
                </c:pt>
                <c:pt idx="123">
                  <c:v>97.826086956521735</c:v>
                </c:pt>
                <c:pt idx="124">
                  <c:v>97.826086956521735</c:v>
                </c:pt>
                <c:pt idx="125">
                  <c:v>97.826086956521735</c:v>
                </c:pt>
                <c:pt idx="126">
                  <c:v>97.826086956521735</c:v>
                </c:pt>
                <c:pt idx="127">
                  <c:v>97.826086956521735</c:v>
                </c:pt>
                <c:pt idx="128">
                  <c:v>97.826086956521735</c:v>
                </c:pt>
                <c:pt idx="129">
                  <c:v>97.826086956521735</c:v>
                </c:pt>
                <c:pt idx="130">
                  <c:v>99.565217391304344</c:v>
                </c:pt>
                <c:pt idx="131">
                  <c:v>96.956521739130437</c:v>
                </c:pt>
                <c:pt idx="132">
                  <c:v>97.826086956521735</c:v>
                </c:pt>
                <c:pt idx="133">
                  <c:v>95.652173913043484</c:v>
                </c:pt>
                <c:pt idx="134">
                  <c:v>97.826086956521735</c:v>
                </c:pt>
                <c:pt idx="135">
                  <c:v>98.695652173913047</c:v>
                </c:pt>
                <c:pt idx="136">
                  <c:v>99.130434782608702</c:v>
                </c:pt>
                <c:pt idx="137">
                  <c:v>103.04347826086956</c:v>
                </c:pt>
                <c:pt idx="138">
                  <c:v>104.34782608695652</c:v>
                </c:pt>
                <c:pt idx="139">
                  <c:v>104.13043478260869</c:v>
                </c:pt>
                <c:pt idx="140">
                  <c:v>105.21739130434781</c:v>
                </c:pt>
                <c:pt idx="141">
                  <c:v>105.17391304347828</c:v>
                </c:pt>
                <c:pt idx="142">
                  <c:v>104.78260869565219</c:v>
                </c:pt>
                <c:pt idx="143">
                  <c:v>104.34782608695652</c:v>
                </c:pt>
                <c:pt idx="144">
                  <c:v>103.91304347826087</c:v>
                </c:pt>
                <c:pt idx="145">
                  <c:v>101.7391304347826</c:v>
                </c:pt>
                <c:pt idx="146">
                  <c:v>100</c:v>
                </c:pt>
                <c:pt idx="147">
                  <c:v>100</c:v>
                </c:pt>
                <c:pt idx="148">
                  <c:v>100.8695652173913</c:v>
                </c:pt>
                <c:pt idx="149">
                  <c:v>102.17391304347827</c:v>
                </c:pt>
                <c:pt idx="150">
                  <c:v>100.8695652173913</c:v>
                </c:pt>
                <c:pt idx="151">
                  <c:v>104.34782608695652</c:v>
                </c:pt>
                <c:pt idx="152">
                  <c:v>103.91304347826087</c:v>
                </c:pt>
                <c:pt idx="153">
                  <c:v>102.60869565217392</c:v>
                </c:pt>
                <c:pt idx="154">
                  <c:v>101.08695652173914</c:v>
                </c:pt>
                <c:pt idx="155">
                  <c:v>101.08695652173914</c:v>
                </c:pt>
                <c:pt idx="156">
                  <c:v>101.08695652173914</c:v>
                </c:pt>
                <c:pt idx="157">
                  <c:v>101.08695652173914</c:v>
                </c:pt>
                <c:pt idx="158">
                  <c:v>101.08695652173914</c:v>
                </c:pt>
                <c:pt idx="159">
                  <c:v>100</c:v>
                </c:pt>
                <c:pt idx="160">
                  <c:v>101.08695652173914</c:v>
                </c:pt>
                <c:pt idx="161">
                  <c:v>102.17391304347827</c:v>
                </c:pt>
                <c:pt idx="162">
                  <c:v>102.17391304347827</c:v>
                </c:pt>
                <c:pt idx="163">
                  <c:v>101.08695652173914</c:v>
                </c:pt>
                <c:pt idx="164">
                  <c:v>101.08695652173914</c:v>
                </c:pt>
                <c:pt idx="165">
                  <c:v>98.260869565217405</c:v>
                </c:pt>
                <c:pt idx="166">
                  <c:v>98.217391304347828</c:v>
                </c:pt>
                <c:pt idx="167">
                  <c:v>98.217391304347828</c:v>
                </c:pt>
                <c:pt idx="168">
                  <c:v>98.260869565217405</c:v>
                </c:pt>
                <c:pt idx="169">
                  <c:v>98.260869565217405</c:v>
                </c:pt>
                <c:pt idx="170">
                  <c:v>96.521739130434781</c:v>
                </c:pt>
                <c:pt idx="171">
                  <c:v>96.739130434782609</c:v>
                </c:pt>
                <c:pt idx="172">
                  <c:v>98.260869565217405</c:v>
                </c:pt>
                <c:pt idx="173">
                  <c:v>98.91304347826086</c:v>
                </c:pt>
                <c:pt idx="174">
                  <c:v>99.565217391304344</c:v>
                </c:pt>
                <c:pt idx="175">
                  <c:v>99.565217391304344</c:v>
                </c:pt>
                <c:pt idx="176">
                  <c:v>100.8695652173913</c:v>
                </c:pt>
                <c:pt idx="177">
                  <c:v>101.7391304347826</c:v>
                </c:pt>
                <c:pt idx="178">
                  <c:v>100</c:v>
                </c:pt>
                <c:pt idx="179">
                  <c:v>97.826086956521735</c:v>
                </c:pt>
                <c:pt idx="180">
                  <c:v>100</c:v>
                </c:pt>
                <c:pt idx="181">
                  <c:v>99.565217391304344</c:v>
                </c:pt>
                <c:pt idx="182">
                  <c:v>98.695652173913047</c:v>
                </c:pt>
                <c:pt idx="183">
                  <c:v>95.652173913043484</c:v>
                </c:pt>
                <c:pt idx="184">
                  <c:v>86.956521739130437</c:v>
                </c:pt>
                <c:pt idx="185">
                  <c:v>85.869565217391312</c:v>
                </c:pt>
                <c:pt idx="186">
                  <c:v>82.34782608695653</c:v>
                </c:pt>
                <c:pt idx="187">
                  <c:v>79.565217391304358</c:v>
                </c:pt>
                <c:pt idx="188">
                  <c:v>81.739130434782609</c:v>
                </c:pt>
                <c:pt idx="189">
                  <c:v>81.739130434782609</c:v>
                </c:pt>
                <c:pt idx="190">
                  <c:v>83.043478260869577</c:v>
                </c:pt>
                <c:pt idx="191">
                  <c:v>86.08695652173914</c:v>
                </c:pt>
                <c:pt idx="192">
                  <c:v>84.782608695652172</c:v>
                </c:pt>
                <c:pt idx="193">
                  <c:v>86.08695652173914</c:v>
                </c:pt>
                <c:pt idx="194">
                  <c:v>84.782608695652172</c:v>
                </c:pt>
                <c:pt idx="195">
                  <c:v>86.08695652173914</c:v>
                </c:pt>
                <c:pt idx="196">
                  <c:v>86.956521739130437</c:v>
                </c:pt>
                <c:pt idx="197">
                  <c:v>87.391304347826093</c:v>
                </c:pt>
                <c:pt idx="198">
                  <c:v>89.130434782608688</c:v>
                </c:pt>
                <c:pt idx="199">
                  <c:v>88.478260869565233</c:v>
                </c:pt>
                <c:pt idx="200">
                  <c:v>86.956521739130437</c:v>
                </c:pt>
                <c:pt idx="201">
                  <c:v>89.130434782608688</c:v>
                </c:pt>
                <c:pt idx="202">
                  <c:v>88.34782608695653</c:v>
                </c:pt>
                <c:pt idx="203">
                  <c:v>88.34782608695653</c:v>
                </c:pt>
                <c:pt idx="204">
                  <c:v>86.739130434782609</c:v>
                </c:pt>
                <c:pt idx="205">
                  <c:v>84.782608695652172</c:v>
                </c:pt>
                <c:pt idx="206">
                  <c:v>78.260869565217391</c:v>
                </c:pt>
                <c:pt idx="207">
                  <c:v>78.217391304347814</c:v>
                </c:pt>
                <c:pt idx="208">
                  <c:v>76.08695652173914</c:v>
                </c:pt>
                <c:pt idx="209">
                  <c:v>76.521739130434781</c:v>
                </c:pt>
                <c:pt idx="210">
                  <c:v>76.08695652173914</c:v>
                </c:pt>
                <c:pt idx="211">
                  <c:v>76.08695652173914</c:v>
                </c:pt>
                <c:pt idx="212">
                  <c:v>82.565217391304344</c:v>
                </c:pt>
                <c:pt idx="213">
                  <c:v>78.260869565217391</c:v>
                </c:pt>
                <c:pt idx="214">
                  <c:v>78.260869565217391</c:v>
                </c:pt>
                <c:pt idx="215">
                  <c:v>78.478260869565219</c:v>
                </c:pt>
                <c:pt idx="216">
                  <c:v>79.565217391304358</c:v>
                </c:pt>
                <c:pt idx="217">
                  <c:v>80</c:v>
                </c:pt>
                <c:pt idx="218">
                  <c:v>78.260869565217391</c:v>
                </c:pt>
                <c:pt idx="219">
                  <c:v>78.260869565217391</c:v>
                </c:pt>
                <c:pt idx="220">
                  <c:v>78.043478260869563</c:v>
                </c:pt>
                <c:pt idx="221">
                  <c:v>78.260869565217391</c:v>
                </c:pt>
                <c:pt idx="222">
                  <c:v>76.521739130434781</c:v>
                </c:pt>
                <c:pt idx="223">
                  <c:v>75.217391304347828</c:v>
                </c:pt>
                <c:pt idx="224">
                  <c:v>73.91304347826086</c:v>
                </c:pt>
                <c:pt idx="225">
                  <c:v>73.91304347826086</c:v>
                </c:pt>
                <c:pt idx="226">
                  <c:v>70</c:v>
                </c:pt>
                <c:pt idx="227">
                  <c:v>76.08695652173914</c:v>
                </c:pt>
                <c:pt idx="228">
                  <c:v>73.91304347826086</c:v>
                </c:pt>
              </c:numCache>
            </c:numRef>
          </c:val>
          <c:smooth val="0"/>
          <c:extLst>
            <c:ext xmlns:c16="http://schemas.microsoft.com/office/drawing/2014/chart" uri="{C3380CC4-5D6E-409C-BE32-E72D297353CC}">
              <c16:uniqueId val="{00000000-8289-42CC-912C-7A87A50BEE5E}"/>
            </c:ext>
          </c:extLst>
        </c:ser>
        <c:ser>
          <c:idx val="1"/>
          <c:order val="1"/>
          <c:tx>
            <c:strRef>
              <c:f>'BACKUSI1 12M'!$G$2</c:f>
              <c:strCache>
                <c:ptCount val="1"/>
                <c:pt idx="0">
                  <c:v>S&amp;P/BVL Perú General</c:v>
                </c:pt>
              </c:strCache>
            </c:strRef>
          </c:tx>
          <c:spPr>
            <a:ln w="28575" cap="rnd">
              <a:solidFill>
                <a:srgbClr val="CC9900"/>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12M'!$G$3:$G$231</c:f>
              <c:numCache>
                <c:formatCode>_(* #,##0.00_);_(* \(#,##0.00\);_(* "-"_);_(@_)</c:formatCode>
                <c:ptCount val="229"/>
                <c:pt idx="0">
                  <c:v>100</c:v>
                </c:pt>
                <c:pt idx="1">
                  <c:v>100.01220506432009</c:v>
                </c:pt>
                <c:pt idx="2">
                  <c:v>101.47639191844374</c:v>
                </c:pt>
                <c:pt idx="3">
                  <c:v>100.55061073420377</c:v>
                </c:pt>
                <c:pt idx="4">
                  <c:v>100.62895161503664</c:v>
                </c:pt>
                <c:pt idx="5">
                  <c:v>100.39843823275478</c:v>
                </c:pt>
                <c:pt idx="6">
                  <c:v>102.06590253745091</c:v>
                </c:pt>
                <c:pt idx="7">
                  <c:v>101.6914535690494</c:v>
                </c:pt>
                <c:pt idx="8">
                  <c:v>101.2231518646693</c:v>
                </c:pt>
                <c:pt idx="9">
                  <c:v>99.802855143322347</c:v>
                </c:pt>
                <c:pt idx="10">
                  <c:v>100.08369186962346</c:v>
                </c:pt>
                <c:pt idx="11">
                  <c:v>99.652967333716532</c:v>
                </c:pt>
                <c:pt idx="12">
                  <c:v>100.65528569470266</c:v>
                </c:pt>
                <c:pt idx="13">
                  <c:v>100.10251051559484</c:v>
                </c:pt>
                <c:pt idx="14">
                  <c:v>100.7240068204064</c:v>
                </c:pt>
                <c:pt idx="15">
                  <c:v>101.1133062857885</c:v>
                </c:pt>
                <c:pt idx="16">
                  <c:v>103.01867915952201</c:v>
                </c:pt>
                <c:pt idx="17">
                  <c:v>103.6731832491204</c:v>
                </c:pt>
                <c:pt idx="18">
                  <c:v>103.82385266383045</c:v>
                </c:pt>
                <c:pt idx="19">
                  <c:v>103.94542231927485</c:v>
                </c:pt>
                <c:pt idx="20">
                  <c:v>106.42323074666133</c:v>
                </c:pt>
                <c:pt idx="21">
                  <c:v>106.64544709014434</c:v>
                </c:pt>
                <c:pt idx="22">
                  <c:v>105.90352347580993</c:v>
                </c:pt>
                <c:pt idx="23">
                  <c:v>105.29140643224927</c:v>
                </c:pt>
                <c:pt idx="24">
                  <c:v>105.57398673916755</c:v>
                </c:pt>
                <c:pt idx="25">
                  <c:v>105.64775823631409</c:v>
                </c:pt>
                <c:pt idx="26">
                  <c:v>108.32661954589946</c:v>
                </c:pt>
                <c:pt idx="27">
                  <c:v>108.0560639328926</c:v>
                </c:pt>
                <c:pt idx="28">
                  <c:v>108.11294073509359</c:v>
                </c:pt>
                <c:pt idx="29">
                  <c:v>107.68317817469956</c:v>
                </c:pt>
                <c:pt idx="30">
                  <c:v>108.12045616878822</c:v>
                </c:pt>
                <c:pt idx="31">
                  <c:v>109.37866001620931</c:v>
                </c:pt>
                <c:pt idx="32">
                  <c:v>111.03061246575969</c:v>
                </c:pt>
                <c:pt idx="33">
                  <c:v>110.3382907138099</c:v>
                </c:pt>
                <c:pt idx="34">
                  <c:v>110.3248230566291</c:v>
                </c:pt>
                <c:pt idx="35">
                  <c:v>109.8818934564021</c:v>
                </c:pt>
                <c:pt idx="36">
                  <c:v>109.99721027101256</c:v>
                </c:pt>
                <c:pt idx="37">
                  <c:v>109.7381382406911</c:v>
                </c:pt>
                <c:pt idx="38">
                  <c:v>110.25724427684696</c:v>
                </c:pt>
                <c:pt idx="39">
                  <c:v>110.75007635680633</c:v>
                </c:pt>
                <c:pt idx="40">
                  <c:v>111.6907080380269</c:v>
                </c:pt>
                <c:pt idx="41">
                  <c:v>112.28280396622506</c:v>
                </c:pt>
                <c:pt idx="42">
                  <c:v>111.15055878752607</c:v>
                </c:pt>
                <c:pt idx="43">
                  <c:v>111.14406545281392</c:v>
                </c:pt>
                <c:pt idx="44">
                  <c:v>109.05158834181876</c:v>
                </c:pt>
                <c:pt idx="45">
                  <c:v>109.41485434488267</c:v>
                </c:pt>
                <c:pt idx="46">
                  <c:v>108.84235866776011</c:v>
                </c:pt>
                <c:pt idx="47">
                  <c:v>109.83397505116508</c:v>
                </c:pt>
                <c:pt idx="48">
                  <c:v>108.83736841978688</c:v>
                </c:pt>
                <c:pt idx="49">
                  <c:v>109.20520380653713</c:v>
                </c:pt>
                <c:pt idx="50">
                  <c:v>108.02335676545354</c:v>
                </c:pt>
                <c:pt idx="51">
                  <c:v>108.78734569311538</c:v>
                </c:pt>
                <c:pt idx="52">
                  <c:v>108.3497069582094</c:v>
                </c:pt>
                <c:pt idx="53">
                  <c:v>107.66387854097175</c:v>
                </c:pt>
                <c:pt idx="54">
                  <c:v>106.88233356019923</c:v>
                </c:pt>
                <c:pt idx="55">
                  <c:v>105.19947764729652</c:v>
                </c:pt>
                <c:pt idx="56">
                  <c:v>106.8860010918422</c:v>
                </c:pt>
                <c:pt idx="57">
                  <c:v>106.68236290045239</c:v>
                </c:pt>
                <c:pt idx="58">
                  <c:v>107.47118282104131</c:v>
                </c:pt>
                <c:pt idx="59">
                  <c:v>107.91429279167698</c:v>
                </c:pt>
                <c:pt idx="60">
                  <c:v>107.2771643847806</c:v>
                </c:pt>
                <c:pt idx="61">
                  <c:v>107.69051323798556</c:v>
                </c:pt>
                <c:pt idx="62">
                  <c:v>107.94098761216036</c:v>
                </c:pt>
                <c:pt idx="63">
                  <c:v>108.99735697227825</c:v>
                </c:pt>
                <c:pt idx="64">
                  <c:v>107.97357453266028</c:v>
                </c:pt>
                <c:pt idx="65">
                  <c:v>108.41464030533103</c:v>
                </c:pt>
                <c:pt idx="66">
                  <c:v>108.89719127199618</c:v>
                </c:pt>
                <c:pt idx="67">
                  <c:v>107.14705719665906</c:v>
                </c:pt>
                <c:pt idx="68">
                  <c:v>107.23062881934342</c:v>
                </c:pt>
                <c:pt idx="69">
                  <c:v>106.36322752404337</c:v>
                </c:pt>
                <c:pt idx="70">
                  <c:v>106.22319996344494</c:v>
                </c:pt>
                <c:pt idx="71">
                  <c:v>105.9219212574944</c:v>
                </c:pt>
                <c:pt idx="72">
                  <c:v>107.09366755569238</c:v>
                </c:pt>
                <c:pt idx="73">
                  <c:v>109.21259899329263</c:v>
                </c:pt>
                <c:pt idx="74">
                  <c:v>108.62224664571163</c:v>
                </c:pt>
                <c:pt idx="75">
                  <c:v>108.57492947517022</c:v>
                </c:pt>
                <c:pt idx="76">
                  <c:v>107.28678413990973</c:v>
                </c:pt>
                <c:pt idx="77">
                  <c:v>109.17045244113311</c:v>
                </c:pt>
                <c:pt idx="78">
                  <c:v>106.20269786032597</c:v>
                </c:pt>
                <c:pt idx="79">
                  <c:v>106.45365322225724</c:v>
                </c:pt>
                <c:pt idx="80">
                  <c:v>105.04892847952556</c:v>
                </c:pt>
                <c:pt idx="81">
                  <c:v>106.85605960400279</c:v>
                </c:pt>
                <c:pt idx="82">
                  <c:v>107.16689794161292</c:v>
                </c:pt>
                <c:pt idx="83">
                  <c:v>106.4728927325155</c:v>
                </c:pt>
                <c:pt idx="84">
                  <c:v>108.44578426256162</c:v>
                </c:pt>
                <c:pt idx="85">
                  <c:v>108.19116136898737</c:v>
                </c:pt>
                <c:pt idx="86">
                  <c:v>113.60954856894119</c:v>
                </c:pt>
                <c:pt idx="87">
                  <c:v>107.24674190918471</c:v>
                </c:pt>
                <c:pt idx="88">
                  <c:v>107.04899581781146</c:v>
                </c:pt>
                <c:pt idx="89">
                  <c:v>108.5133029188742</c:v>
                </c:pt>
                <c:pt idx="90">
                  <c:v>109.96780989439915</c:v>
                </c:pt>
                <c:pt idx="91">
                  <c:v>111.33483722171853</c:v>
                </c:pt>
                <c:pt idx="92">
                  <c:v>112.00413168482797</c:v>
                </c:pt>
                <c:pt idx="93">
                  <c:v>111.54803504476793</c:v>
                </c:pt>
                <c:pt idx="94">
                  <c:v>113.09459105218478</c:v>
                </c:pt>
                <c:pt idx="95">
                  <c:v>113.78090045717887</c:v>
                </c:pt>
                <c:pt idx="96">
                  <c:v>117.12574943904804</c:v>
                </c:pt>
                <c:pt idx="97">
                  <c:v>118.09644285504713</c:v>
                </c:pt>
                <c:pt idx="98">
                  <c:v>117.90446861675137</c:v>
                </c:pt>
                <c:pt idx="99">
                  <c:v>119.02348663214777</c:v>
                </c:pt>
                <c:pt idx="100">
                  <c:v>121.12660559725454</c:v>
                </c:pt>
                <c:pt idx="101">
                  <c:v>122.13391420621389</c:v>
                </c:pt>
                <c:pt idx="102">
                  <c:v>124.13301956898688</c:v>
                </c:pt>
                <c:pt idx="103">
                  <c:v>124.94733184066801</c:v>
                </c:pt>
                <c:pt idx="104">
                  <c:v>123.09679157117057</c:v>
                </c:pt>
                <c:pt idx="105">
                  <c:v>123.16485133870918</c:v>
                </c:pt>
                <c:pt idx="106">
                  <c:v>123.75297911791657</c:v>
                </c:pt>
                <c:pt idx="107">
                  <c:v>124.33064541342102</c:v>
                </c:pt>
                <c:pt idx="108">
                  <c:v>125.12728138505236</c:v>
                </c:pt>
                <c:pt idx="109">
                  <c:v>124.63468979897118</c:v>
                </c:pt>
                <c:pt idx="110">
                  <c:v>123.21457344803288</c:v>
                </c:pt>
                <c:pt idx="111">
                  <c:v>125.04118457664661</c:v>
                </c:pt>
                <c:pt idx="112">
                  <c:v>125.27163783545892</c:v>
                </c:pt>
                <c:pt idx="113">
                  <c:v>125.31174018965349</c:v>
                </c:pt>
                <c:pt idx="114">
                  <c:v>126.06202096625631</c:v>
                </c:pt>
                <c:pt idx="115">
                  <c:v>126.40105721108871</c:v>
                </c:pt>
                <c:pt idx="116">
                  <c:v>126.31417879757872</c:v>
                </c:pt>
                <c:pt idx="117">
                  <c:v>128.24546488669131</c:v>
                </c:pt>
                <c:pt idx="118">
                  <c:v>130.42914930100454</c:v>
                </c:pt>
                <c:pt idx="119">
                  <c:v>130.01922748556436</c:v>
                </c:pt>
                <c:pt idx="120">
                  <c:v>130.19490826361016</c:v>
                </c:pt>
                <c:pt idx="121">
                  <c:v>129.97822327932641</c:v>
                </c:pt>
                <c:pt idx="122">
                  <c:v>130.07003181734009</c:v>
                </c:pt>
                <c:pt idx="123">
                  <c:v>129.05647036754681</c:v>
                </c:pt>
                <c:pt idx="124">
                  <c:v>129.02965530012435</c:v>
                </c:pt>
                <c:pt idx="125">
                  <c:v>129.63654160183353</c:v>
                </c:pt>
                <c:pt idx="126">
                  <c:v>129.51370935352841</c:v>
                </c:pt>
                <c:pt idx="127">
                  <c:v>128.68749263487499</c:v>
                </c:pt>
                <c:pt idx="128">
                  <c:v>128.56694507841303</c:v>
                </c:pt>
                <c:pt idx="129">
                  <c:v>128.63181830206514</c:v>
                </c:pt>
                <c:pt idx="130">
                  <c:v>129.09266469622017</c:v>
                </c:pt>
                <c:pt idx="131">
                  <c:v>126.66608146489634</c:v>
                </c:pt>
                <c:pt idx="132">
                  <c:v>128.00118322988089</c:v>
                </c:pt>
                <c:pt idx="133">
                  <c:v>126.92196695133127</c:v>
                </c:pt>
                <c:pt idx="134">
                  <c:v>128.97620553568808</c:v>
                </c:pt>
                <c:pt idx="135">
                  <c:v>130.06377897650617</c:v>
                </c:pt>
                <c:pt idx="136">
                  <c:v>131.91870825928126</c:v>
                </c:pt>
                <c:pt idx="137">
                  <c:v>134.14015021247633</c:v>
                </c:pt>
                <c:pt idx="138">
                  <c:v>135.2310905675896</c:v>
                </c:pt>
                <c:pt idx="139">
                  <c:v>133.18514902203165</c:v>
                </c:pt>
                <c:pt idx="140">
                  <c:v>134.76062441830544</c:v>
                </c:pt>
                <c:pt idx="141">
                  <c:v>133.66812085298369</c:v>
                </c:pt>
                <c:pt idx="142">
                  <c:v>135.86100415813917</c:v>
                </c:pt>
                <c:pt idx="143">
                  <c:v>136.37012969834853</c:v>
                </c:pt>
                <c:pt idx="144">
                  <c:v>135.09623362537306</c:v>
                </c:pt>
                <c:pt idx="145">
                  <c:v>137.0465187308657</c:v>
                </c:pt>
                <c:pt idx="146">
                  <c:v>139.36626255678661</c:v>
                </c:pt>
                <c:pt idx="147">
                  <c:v>139.36331650677835</c:v>
                </c:pt>
                <c:pt idx="148">
                  <c:v>139.48452542140541</c:v>
                </c:pt>
                <c:pt idx="149">
                  <c:v>137.53273722917382</c:v>
                </c:pt>
                <c:pt idx="150">
                  <c:v>135.45949962843699</c:v>
                </c:pt>
                <c:pt idx="151">
                  <c:v>137.1418144301137</c:v>
                </c:pt>
                <c:pt idx="152">
                  <c:v>137.51211487911576</c:v>
                </c:pt>
                <c:pt idx="153">
                  <c:v>137.51722537402813</c:v>
                </c:pt>
                <c:pt idx="154">
                  <c:v>135.49593445098856</c:v>
                </c:pt>
                <c:pt idx="155">
                  <c:v>135.5807686665336</c:v>
                </c:pt>
                <c:pt idx="156">
                  <c:v>135.67125448821699</c:v>
                </c:pt>
                <c:pt idx="157">
                  <c:v>135.67810856374655</c:v>
                </c:pt>
                <c:pt idx="158">
                  <c:v>136.49542700890552</c:v>
                </c:pt>
                <c:pt idx="159">
                  <c:v>136.71680162381469</c:v>
                </c:pt>
                <c:pt idx="160">
                  <c:v>136.88544795592227</c:v>
                </c:pt>
                <c:pt idx="161">
                  <c:v>136.32305302168533</c:v>
                </c:pt>
                <c:pt idx="162">
                  <c:v>134.31577086705261</c:v>
                </c:pt>
                <c:pt idx="163">
                  <c:v>134.94027334534201</c:v>
                </c:pt>
                <c:pt idx="164">
                  <c:v>134.14796626351878</c:v>
                </c:pt>
                <c:pt idx="165">
                  <c:v>133.56314527513703</c:v>
                </c:pt>
                <c:pt idx="166">
                  <c:v>132.07635199645995</c:v>
                </c:pt>
                <c:pt idx="167">
                  <c:v>129.43993785638187</c:v>
                </c:pt>
                <c:pt idx="168">
                  <c:v>129.24820411196433</c:v>
                </c:pt>
                <c:pt idx="169">
                  <c:v>127.7886467649966</c:v>
                </c:pt>
                <c:pt idx="170">
                  <c:v>128.6940460930567</c:v>
                </c:pt>
                <c:pt idx="171">
                  <c:v>129.13709594022288</c:v>
                </c:pt>
                <c:pt idx="172">
                  <c:v>128.49605950780523</c:v>
                </c:pt>
                <c:pt idx="173">
                  <c:v>128.84387377919296</c:v>
                </c:pt>
                <c:pt idx="174">
                  <c:v>129.32750696831013</c:v>
                </c:pt>
                <c:pt idx="175">
                  <c:v>128.27318180615711</c:v>
                </c:pt>
                <c:pt idx="176">
                  <c:v>131.06868264668324</c:v>
                </c:pt>
                <c:pt idx="177">
                  <c:v>130.5626234034213</c:v>
                </c:pt>
                <c:pt idx="178">
                  <c:v>128.15449807725145</c:v>
                </c:pt>
                <c:pt idx="179">
                  <c:v>128.88325465175285</c:v>
                </c:pt>
                <c:pt idx="180">
                  <c:v>127.93883519195019</c:v>
                </c:pt>
                <c:pt idx="181">
                  <c:v>127.97460865633666</c:v>
                </c:pt>
                <c:pt idx="182">
                  <c:v>127.42646298438476</c:v>
                </c:pt>
                <c:pt idx="183">
                  <c:v>117.44314123483987</c:v>
                </c:pt>
                <c:pt idx="184">
                  <c:v>118.07978865397982</c:v>
                </c:pt>
                <c:pt idx="185">
                  <c:v>114.55156308996155</c:v>
                </c:pt>
                <c:pt idx="186">
                  <c:v>114.49246171938694</c:v>
                </c:pt>
                <c:pt idx="187">
                  <c:v>116.10389095045586</c:v>
                </c:pt>
                <c:pt idx="188">
                  <c:v>115.34807881465379</c:v>
                </c:pt>
                <c:pt idx="189">
                  <c:v>114.36620243331706</c:v>
                </c:pt>
                <c:pt idx="190">
                  <c:v>116.15655910978786</c:v>
                </c:pt>
                <c:pt idx="191">
                  <c:v>117.61816065472055</c:v>
                </c:pt>
                <c:pt idx="192">
                  <c:v>117.84879428394153</c:v>
                </c:pt>
                <c:pt idx="193">
                  <c:v>117.14577055441056</c:v>
                </c:pt>
                <c:pt idx="194">
                  <c:v>117.89508935550049</c:v>
                </c:pt>
                <c:pt idx="195">
                  <c:v>117.36720529278928</c:v>
                </c:pt>
                <c:pt idx="196">
                  <c:v>121.31779823044606</c:v>
                </c:pt>
                <c:pt idx="197">
                  <c:v>126.00484354670753</c:v>
                </c:pt>
                <c:pt idx="198">
                  <c:v>125.4790036819613</c:v>
                </c:pt>
                <c:pt idx="199">
                  <c:v>130.59064094023486</c:v>
                </c:pt>
                <c:pt idx="200">
                  <c:v>129.35720796227133</c:v>
                </c:pt>
                <c:pt idx="201">
                  <c:v>131.5531575643742</c:v>
                </c:pt>
                <c:pt idx="202">
                  <c:v>131.26624836764779</c:v>
                </c:pt>
                <c:pt idx="203">
                  <c:v>130.37467743758583</c:v>
                </c:pt>
                <c:pt idx="204">
                  <c:v>127.49019386211525</c:v>
                </c:pt>
                <c:pt idx="205">
                  <c:v>127.68018402591564</c:v>
                </c:pt>
                <c:pt idx="206">
                  <c:v>123.68395737486505</c:v>
                </c:pt>
                <c:pt idx="207">
                  <c:v>122.34819425171534</c:v>
                </c:pt>
                <c:pt idx="208">
                  <c:v>121.67691571411051</c:v>
                </c:pt>
                <c:pt idx="209">
                  <c:v>121.34822070604191</c:v>
                </c:pt>
                <c:pt idx="210">
                  <c:v>119.90531756014151</c:v>
                </c:pt>
                <c:pt idx="211">
                  <c:v>126.35524312728622</c:v>
                </c:pt>
                <c:pt idx="212">
                  <c:v>126.51006106139569</c:v>
                </c:pt>
                <c:pt idx="213">
                  <c:v>126.10206319698132</c:v>
                </c:pt>
                <c:pt idx="214">
                  <c:v>126.97265103616789</c:v>
                </c:pt>
                <c:pt idx="215">
                  <c:v>128.56003087941397</c:v>
                </c:pt>
                <c:pt idx="216">
                  <c:v>133.58635293438604</c:v>
                </c:pt>
                <c:pt idx="217">
                  <c:v>123.24078728075978</c:v>
                </c:pt>
                <c:pt idx="218">
                  <c:v>118.24717239322673</c:v>
                </c:pt>
                <c:pt idx="219">
                  <c:v>120.16980070272312</c:v>
                </c:pt>
                <c:pt idx="220">
                  <c:v>119.1020680068589</c:v>
                </c:pt>
                <c:pt idx="221">
                  <c:v>117.89575071366558</c:v>
                </c:pt>
                <c:pt idx="222">
                  <c:v>115.45143105882241</c:v>
                </c:pt>
                <c:pt idx="223">
                  <c:v>114.02163482928545</c:v>
                </c:pt>
                <c:pt idx="224">
                  <c:v>112.40431349819993</c:v>
                </c:pt>
                <c:pt idx="225">
                  <c:v>111.68637914821878</c:v>
                </c:pt>
                <c:pt idx="226">
                  <c:v>111.99643588072468</c:v>
                </c:pt>
                <c:pt idx="227">
                  <c:v>112.58071575788038</c:v>
                </c:pt>
                <c:pt idx="228">
                  <c:v>112.90929051900984</c:v>
                </c:pt>
              </c:numCache>
            </c:numRef>
          </c:val>
          <c:smooth val="0"/>
          <c:extLst>
            <c:ext xmlns:c16="http://schemas.microsoft.com/office/drawing/2014/chart" uri="{C3380CC4-5D6E-409C-BE32-E72D297353CC}">
              <c16:uniqueId val="{00000001-8289-42CC-912C-7A87A50BEE5E}"/>
            </c:ext>
          </c:extLst>
        </c:ser>
        <c:ser>
          <c:idx val="2"/>
          <c:order val="2"/>
          <c:tx>
            <c:strRef>
              <c:f>'BACKUSI1 12M'!$H$2</c:f>
              <c:strCache>
                <c:ptCount val="1"/>
                <c:pt idx="0">
                  <c:v>S&amp;P/BVL Consumo</c:v>
                </c:pt>
              </c:strCache>
            </c:strRef>
          </c:tx>
          <c:spPr>
            <a:ln w="28575" cap="rnd">
              <a:solidFill>
                <a:schemeClr val="accent3"/>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12M'!$H$3:$H$231</c:f>
              <c:numCache>
                <c:formatCode>_(* #,##0.00_);_(* \(#,##0.00\);_(* "-"_);_(@_)</c:formatCode>
                <c:ptCount val="229"/>
                <c:pt idx="0">
                  <c:v>100</c:v>
                </c:pt>
                <c:pt idx="1">
                  <c:v>99.233486063382969</c:v>
                </c:pt>
                <c:pt idx="2">
                  <c:v>100.8552882779687</c:v>
                </c:pt>
                <c:pt idx="3">
                  <c:v>100.01145475372282</c:v>
                </c:pt>
                <c:pt idx="4">
                  <c:v>99.652539137075237</c:v>
                </c:pt>
                <c:pt idx="5">
                  <c:v>99.976135929744174</c:v>
                </c:pt>
                <c:pt idx="6">
                  <c:v>100.00859106529212</c:v>
                </c:pt>
                <c:pt idx="7">
                  <c:v>99.836769759450192</c:v>
                </c:pt>
                <c:pt idx="8">
                  <c:v>98.626384116074846</c:v>
                </c:pt>
                <c:pt idx="9">
                  <c:v>99.548491790759826</c:v>
                </c:pt>
                <c:pt idx="10">
                  <c:v>96.789805269186729</c:v>
                </c:pt>
                <c:pt idx="11">
                  <c:v>96.3106147384498</c:v>
                </c:pt>
                <c:pt idx="12">
                  <c:v>95.787514318442163</c:v>
                </c:pt>
                <c:pt idx="13">
                  <c:v>95.491599847269953</c:v>
                </c:pt>
                <c:pt idx="14">
                  <c:v>94.775677739595281</c:v>
                </c:pt>
                <c:pt idx="15">
                  <c:v>95.262504772814054</c:v>
                </c:pt>
                <c:pt idx="16">
                  <c:v>97.217449408171078</c:v>
                </c:pt>
                <c:pt idx="17">
                  <c:v>99.030164184803368</c:v>
                </c:pt>
                <c:pt idx="18">
                  <c:v>100.23100420007638</c:v>
                </c:pt>
                <c:pt idx="19">
                  <c:v>99.952271859488349</c:v>
                </c:pt>
                <c:pt idx="20">
                  <c:v>99.709812905689205</c:v>
                </c:pt>
                <c:pt idx="21">
                  <c:v>98.489881634211542</c:v>
                </c:pt>
                <c:pt idx="22">
                  <c:v>97.924780450553655</c:v>
                </c:pt>
                <c:pt idx="23">
                  <c:v>97.013172966781212</c:v>
                </c:pt>
                <c:pt idx="24">
                  <c:v>97.648911798396341</c:v>
                </c:pt>
                <c:pt idx="25">
                  <c:v>97.037037037037038</c:v>
                </c:pt>
                <c:pt idx="26">
                  <c:v>95.875334096983593</c:v>
                </c:pt>
                <c:pt idx="27">
                  <c:v>95.472508591065292</c:v>
                </c:pt>
                <c:pt idx="28">
                  <c:v>95.659602901870954</c:v>
                </c:pt>
                <c:pt idx="29">
                  <c:v>95.075410462008406</c:v>
                </c:pt>
                <c:pt idx="30">
                  <c:v>95.460099274532269</c:v>
                </c:pt>
                <c:pt idx="31">
                  <c:v>96.650439098892718</c:v>
                </c:pt>
                <c:pt idx="32">
                  <c:v>97.773004963726621</c:v>
                </c:pt>
                <c:pt idx="33">
                  <c:v>96.808896525391376</c:v>
                </c:pt>
                <c:pt idx="34">
                  <c:v>97.751050019091252</c:v>
                </c:pt>
                <c:pt idx="35">
                  <c:v>97.98491790759833</c:v>
                </c:pt>
                <c:pt idx="36">
                  <c:v>98.848797250859107</c:v>
                </c:pt>
                <c:pt idx="37">
                  <c:v>98.352424589537989</c:v>
                </c:pt>
                <c:pt idx="38">
                  <c:v>97.388316151202758</c:v>
                </c:pt>
                <c:pt idx="39">
                  <c:v>95.537418862161132</c:v>
                </c:pt>
                <c:pt idx="40">
                  <c:v>96.486254295532646</c:v>
                </c:pt>
                <c:pt idx="41">
                  <c:v>97.417907598319971</c:v>
                </c:pt>
                <c:pt idx="42">
                  <c:v>97.161130202367332</c:v>
                </c:pt>
                <c:pt idx="43">
                  <c:v>97.548682703321887</c:v>
                </c:pt>
                <c:pt idx="44">
                  <c:v>97.108629247804515</c:v>
                </c:pt>
                <c:pt idx="45">
                  <c:v>97.130584192439869</c:v>
                </c:pt>
                <c:pt idx="46">
                  <c:v>97.230813287514323</c:v>
                </c:pt>
                <c:pt idx="47">
                  <c:v>97.194539900725488</c:v>
                </c:pt>
                <c:pt idx="48">
                  <c:v>96.109201985490657</c:v>
                </c:pt>
                <c:pt idx="49">
                  <c:v>96.184612447499049</c:v>
                </c:pt>
                <c:pt idx="50">
                  <c:v>97.202176403207346</c:v>
                </c:pt>
                <c:pt idx="51">
                  <c:v>97.663230240549836</c:v>
                </c:pt>
                <c:pt idx="52">
                  <c:v>98.701794578083252</c:v>
                </c:pt>
                <c:pt idx="53">
                  <c:v>100.03818251240932</c:v>
                </c:pt>
                <c:pt idx="54">
                  <c:v>99.666857579228704</c:v>
                </c:pt>
                <c:pt idx="55">
                  <c:v>99.905498281786947</c:v>
                </c:pt>
                <c:pt idx="56">
                  <c:v>99.691676212294766</c:v>
                </c:pt>
                <c:pt idx="57">
                  <c:v>99.680221458571978</c:v>
                </c:pt>
                <c:pt idx="58">
                  <c:v>99.745131729667818</c:v>
                </c:pt>
                <c:pt idx="59">
                  <c:v>99.798587247040857</c:v>
                </c:pt>
                <c:pt idx="60">
                  <c:v>99.185757922871332</c:v>
                </c:pt>
                <c:pt idx="61">
                  <c:v>98.857388316151216</c:v>
                </c:pt>
                <c:pt idx="62">
                  <c:v>98.295150820924022</c:v>
                </c:pt>
                <c:pt idx="63">
                  <c:v>97.508591065292109</c:v>
                </c:pt>
                <c:pt idx="64">
                  <c:v>96.999809087437967</c:v>
                </c:pt>
                <c:pt idx="65">
                  <c:v>96.825124093165343</c:v>
                </c:pt>
                <c:pt idx="66">
                  <c:v>97.18213058419245</c:v>
                </c:pt>
                <c:pt idx="67">
                  <c:v>97.448453608247434</c:v>
                </c:pt>
                <c:pt idx="68">
                  <c:v>96.58743795341735</c:v>
                </c:pt>
                <c:pt idx="69">
                  <c:v>94.665903016418497</c:v>
                </c:pt>
                <c:pt idx="70">
                  <c:v>93.022145857197415</c:v>
                </c:pt>
                <c:pt idx="71">
                  <c:v>92.259450171821314</c:v>
                </c:pt>
                <c:pt idx="72">
                  <c:v>94.356624665903027</c:v>
                </c:pt>
                <c:pt idx="73">
                  <c:v>95.566055746468123</c:v>
                </c:pt>
                <c:pt idx="74">
                  <c:v>95.486827033218802</c:v>
                </c:pt>
                <c:pt idx="75">
                  <c:v>95.64146620847653</c:v>
                </c:pt>
                <c:pt idx="76">
                  <c:v>95.61378388697976</c:v>
                </c:pt>
                <c:pt idx="77">
                  <c:v>96.276250477281422</c:v>
                </c:pt>
                <c:pt idx="78">
                  <c:v>95.251050019091267</c:v>
                </c:pt>
                <c:pt idx="79">
                  <c:v>95.719740358915629</c:v>
                </c:pt>
                <c:pt idx="80">
                  <c:v>95.596601756395586</c:v>
                </c:pt>
                <c:pt idx="81">
                  <c:v>95.877243222604051</c:v>
                </c:pt>
                <c:pt idx="82">
                  <c:v>96.065292096219935</c:v>
                </c:pt>
                <c:pt idx="83">
                  <c:v>96.707712867506686</c:v>
                </c:pt>
                <c:pt idx="84">
                  <c:v>96.535891561664769</c:v>
                </c:pt>
                <c:pt idx="85">
                  <c:v>95.923062237495245</c:v>
                </c:pt>
                <c:pt idx="86">
                  <c:v>97.899007254677358</c:v>
                </c:pt>
                <c:pt idx="87">
                  <c:v>95.052500954562817</c:v>
                </c:pt>
                <c:pt idx="88">
                  <c:v>95.640511645666294</c:v>
                </c:pt>
                <c:pt idx="89">
                  <c:v>95.998472699503637</c:v>
                </c:pt>
                <c:pt idx="90">
                  <c:v>96.729667812142054</c:v>
                </c:pt>
                <c:pt idx="91">
                  <c:v>96.454753722794976</c:v>
                </c:pt>
                <c:pt idx="92">
                  <c:v>96.837533409698366</c:v>
                </c:pt>
                <c:pt idx="93">
                  <c:v>98.149102710958388</c:v>
                </c:pt>
                <c:pt idx="94">
                  <c:v>98.459335624284094</c:v>
                </c:pt>
                <c:pt idx="95">
                  <c:v>98.904161893852617</c:v>
                </c:pt>
                <c:pt idx="96">
                  <c:v>100.26918671248571</c:v>
                </c:pt>
                <c:pt idx="97">
                  <c:v>99.723176785032464</c:v>
                </c:pt>
                <c:pt idx="98">
                  <c:v>98.816342115311201</c:v>
                </c:pt>
                <c:pt idx="99">
                  <c:v>98.777205040091644</c:v>
                </c:pt>
                <c:pt idx="100">
                  <c:v>99.311760213822083</c:v>
                </c:pt>
                <c:pt idx="101">
                  <c:v>99.33085147002673</c:v>
                </c:pt>
                <c:pt idx="102">
                  <c:v>101.60175639557085</c:v>
                </c:pt>
                <c:pt idx="103">
                  <c:v>101.16361206567393</c:v>
                </c:pt>
                <c:pt idx="104">
                  <c:v>100.00381825124094</c:v>
                </c:pt>
                <c:pt idx="105">
                  <c:v>99.60385643375335</c:v>
                </c:pt>
                <c:pt idx="106">
                  <c:v>99.930316914852995</c:v>
                </c:pt>
                <c:pt idx="107">
                  <c:v>99.706949217258497</c:v>
                </c:pt>
                <c:pt idx="108">
                  <c:v>99.378579610538381</c:v>
                </c:pt>
                <c:pt idx="109">
                  <c:v>99.533218785796123</c:v>
                </c:pt>
                <c:pt idx="110">
                  <c:v>98.817296678121437</c:v>
                </c:pt>
                <c:pt idx="111">
                  <c:v>98.768613974799564</c:v>
                </c:pt>
                <c:pt idx="112">
                  <c:v>102.59068346697214</c:v>
                </c:pt>
                <c:pt idx="113">
                  <c:v>103.23883161512029</c:v>
                </c:pt>
                <c:pt idx="114">
                  <c:v>103.90034364261169</c:v>
                </c:pt>
                <c:pt idx="115">
                  <c:v>105.4285987017946</c:v>
                </c:pt>
                <c:pt idx="116">
                  <c:v>107.22794959908362</c:v>
                </c:pt>
                <c:pt idx="117">
                  <c:v>107.85987017945781</c:v>
                </c:pt>
                <c:pt idx="118">
                  <c:v>112.58877434135168</c:v>
                </c:pt>
                <c:pt idx="119">
                  <c:v>113.44597174494082</c:v>
                </c:pt>
                <c:pt idx="120">
                  <c:v>115.9306987399771</c:v>
                </c:pt>
                <c:pt idx="121">
                  <c:v>117.34058801069112</c:v>
                </c:pt>
                <c:pt idx="122">
                  <c:v>119.22298587247042</c:v>
                </c:pt>
                <c:pt idx="123">
                  <c:v>117.8245513554792</c:v>
                </c:pt>
                <c:pt idx="124">
                  <c:v>117.50763650248189</c:v>
                </c:pt>
                <c:pt idx="125">
                  <c:v>118.06987399770907</c:v>
                </c:pt>
                <c:pt idx="126">
                  <c:v>118.09373806796488</c:v>
                </c:pt>
                <c:pt idx="127">
                  <c:v>118.17487590683469</c:v>
                </c:pt>
                <c:pt idx="128">
                  <c:v>118.15005727376861</c:v>
                </c:pt>
                <c:pt idx="129">
                  <c:v>117.934326078656</c:v>
                </c:pt>
                <c:pt idx="130">
                  <c:v>117.60786559755631</c:v>
                </c:pt>
                <c:pt idx="131">
                  <c:v>115.35414280259641</c:v>
                </c:pt>
                <c:pt idx="132">
                  <c:v>115.377052310042</c:v>
                </c:pt>
                <c:pt idx="133">
                  <c:v>115.07350133638793</c:v>
                </c:pt>
                <c:pt idx="134">
                  <c:v>115.44196258113783</c:v>
                </c:pt>
                <c:pt idx="135">
                  <c:v>115.44196258113783</c:v>
                </c:pt>
                <c:pt idx="136">
                  <c:v>118.37151584574266</c:v>
                </c:pt>
                <c:pt idx="137">
                  <c:v>119.55994654448263</c:v>
                </c:pt>
                <c:pt idx="138">
                  <c:v>119.99140893470792</c:v>
                </c:pt>
                <c:pt idx="139">
                  <c:v>118.73329515082092</c:v>
                </c:pt>
                <c:pt idx="140">
                  <c:v>118.65311187476138</c:v>
                </c:pt>
                <c:pt idx="141">
                  <c:v>118.81443298969074</c:v>
                </c:pt>
                <c:pt idx="142">
                  <c:v>118.35528827796871</c:v>
                </c:pt>
                <c:pt idx="143">
                  <c:v>118.15578465063001</c:v>
                </c:pt>
                <c:pt idx="144">
                  <c:v>118.09087437953418</c:v>
                </c:pt>
                <c:pt idx="145">
                  <c:v>117.24894998090876</c:v>
                </c:pt>
                <c:pt idx="146">
                  <c:v>117.18022145857199</c:v>
                </c:pt>
                <c:pt idx="147">
                  <c:v>119.60958381061475</c:v>
                </c:pt>
                <c:pt idx="148">
                  <c:v>119.67926689576176</c:v>
                </c:pt>
                <c:pt idx="149">
                  <c:v>119.53226422298589</c:v>
                </c:pt>
                <c:pt idx="150">
                  <c:v>118.80297823596793</c:v>
                </c:pt>
                <c:pt idx="151">
                  <c:v>120.67964872088584</c:v>
                </c:pt>
                <c:pt idx="152">
                  <c:v>120.12504772814052</c:v>
                </c:pt>
                <c:pt idx="153">
                  <c:v>120.33696067201222</c:v>
                </c:pt>
                <c:pt idx="154">
                  <c:v>120.20045819014894</c:v>
                </c:pt>
                <c:pt idx="155">
                  <c:v>120.71592210767467</c:v>
                </c:pt>
                <c:pt idx="156">
                  <c:v>120.29782359679268</c:v>
                </c:pt>
                <c:pt idx="157">
                  <c:v>119.62103856433754</c:v>
                </c:pt>
                <c:pt idx="158">
                  <c:v>119.72890416189385</c:v>
                </c:pt>
                <c:pt idx="159">
                  <c:v>119.61053837342497</c:v>
                </c:pt>
                <c:pt idx="160">
                  <c:v>120.00859106529211</c:v>
                </c:pt>
                <c:pt idx="161">
                  <c:v>119.99713631156929</c:v>
                </c:pt>
                <c:pt idx="162">
                  <c:v>119.2716685757923</c:v>
                </c:pt>
                <c:pt idx="163">
                  <c:v>119.26689576174114</c:v>
                </c:pt>
                <c:pt idx="164">
                  <c:v>118.05460099274534</c:v>
                </c:pt>
                <c:pt idx="165">
                  <c:v>117.76441389843453</c:v>
                </c:pt>
                <c:pt idx="166">
                  <c:v>117.05421916762124</c:v>
                </c:pt>
                <c:pt idx="167">
                  <c:v>116.59889270714015</c:v>
                </c:pt>
                <c:pt idx="168">
                  <c:v>115.89251622756778</c:v>
                </c:pt>
                <c:pt idx="169">
                  <c:v>116.53970981290568</c:v>
                </c:pt>
                <c:pt idx="170">
                  <c:v>115.57560137457045</c:v>
                </c:pt>
                <c:pt idx="171">
                  <c:v>115.24723176785032</c:v>
                </c:pt>
                <c:pt idx="172">
                  <c:v>114.48739977090491</c:v>
                </c:pt>
                <c:pt idx="173">
                  <c:v>114.1151202749141</c:v>
                </c:pt>
                <c:pt idx="174">
                  <c:v>113.33715158457427</c:v>
                </c:pt>
                <c:pt idx="175">
                  <c:v>113.09946544482628</c:v>
                </c:pt>
                <c:pt idx="176">
                  <c:v>112.38640702558229</c:v>
                </c:pt>
                <c:pt idx="177">
                  <c:v>112.73386788850708</c:v>
                </c:pt>
                <c:pt idx="178">
                  <c:v>110.58132875143185</c:v>
                </c:pt>
                <c:pt idx="179">
                  <c:v>111.39461626575029</c:v>
                </c:pt>
                <c:pt idx="180">
                  <c:v>110.7044673539519</c:v>
                </c:pt>
                <c:pt idx="181">
                  <c:v>110.1069110347461</c:v>
                </c:pt>
                <c:pt idx="182">
                  <c:v>108.43165330278734</c:v>
                </c:pt>
                <c:pt idx="183">
                  <c:v>100.97269950362735</c:v>
                </c:pt>
                <c:pt idx="184">
                  <c:v>100.16132111492936</c:v>
                </c:pt>
                <c:pt idx="185">
                  <c:v>98.004963726613227</c:v>
                </c:pt>
                <c:pt idx="186">
                  <c:v>96.265750286368856</c:v>
                </c:pt>
                <c:pt idx="187">
                  <c:v>99.390034364261183</c:v>
                </c:pt>
                <c:pt idx="188">
                  <c:v>99.213440244368073</c:v>
                </c:pt>
                <c:pt idx="189">
                  <c:v>98.112829324169539</c:v>
                </c:pt>
                <c:pt idx="190">
                  <c:v>101.40511645666285</c:v>
                </c:pt>
                <c:pt idx="191">
                  <c:v>101.41752577319589</c:v>
                </c:pt>
                <c:pt idx="192">
                  <c:v>101.60175639557085</c:v>
                </c:pt>
                <c:pt idx="193">
                  <c:v>101.13497518136694</c:v>
                </c:pt>
                <c:pt idx="194">
                  <c:v>100.79992363497519</c:v>
                </c:pt>
                <c:pt idx="195">
                  <c:v>100.49828178694158</c:v>
                </c:pt>
                <c:pt idx="196">
                  <c:v>100.8667430316915</c:v>
                </c:pt>
                <c:pt idx="197">
                  <c:v>102.50000000000001</c:v>
                </c:pt>
                <c:pt idx="198">
                  <c:v>103.29801450935474</c:v>
                </c:pt>
                <c:pt idx="199">
                  <c:v>108.85357006491027</c:v>
                </c:pt>
                <c:pt idx="200">
                  <c:v>111.10538373424971</c:v>
                </c:pt>
                <c:pt idx="201">
                  <c:v>111.78980526918672</c:v>
                </c:pt>
                <c:pt idx="202">
                  <c:v>110.52596410843833</c:v>
                </c:pt>
                <c:pt idx="203">
                  <c:v>110.74074074074073</c:v>
                </c:pt>
                <c:pt idx="204">
                  <c:v>108.81156930126004</c:v>
                </c:pt>
                <c:pt idx="205">
                  <c:v>108.23692248949983</c:v>
                </c:pt>
                <c:pt idx="206">
                  <c:v>102.89614356624668</c:v>
                </c:pt>
                <c:pt idx="207">
                  <c:v>99.639175257731964</c:v>
                </c:pt>
                <c:pt idx="208">
                  <c:v>100.97938144329896</c:v>
                </c:pt>
                <c:pt idx="209">
                  <c:v>98.647384497899978</c:v>
                </c:pt>
                <c:pt idx="210">
                  <c:v>96.465253913707542</c:v>
                </c:pt>
                <c:pt idx="211">
                  <c:v>102.62122947689957</c:v>
                </c:pt>
                <c:pt idx="212">
                  <c:v>102.30336006109204</c:v>
                </c:pt>
                <c:pt idx="213">
                  <c:v>101.87189767086676</c:v>
                </c:pt>
                <c:pt idx="214">
                  <c:v>101.7602138220695</c:v>
                </c:pt>
                <c:pt idx="215">
                  <c:v>102.3377243222604</c:v>
                </c:pt>
                <c:pt idx="216">
                  <c:v>105.15845742649867</c:v>
                </c:pt>
                <c:pt idx="217">
                  <c:v>95.429553264604834</c:v>
                </c:pt>
                <c:pt idx="218">
                  <c:v>96.939671630393292</c:v>
                </c:pt>
                <c:pt idx="219">
                  <c:v>100.44100801832762</c:v>
                </c:pt>
                <c:pt idx="220">
                  <c:v>98.400152730049641</c:v>
                </c:pt>
                <c:pt idx="221">
                  <c:v>100.06872852233677</c:v>
                </c:pt>
                <c:pt idx="222">
                  <c:v>98.718976708667455</c:v>
                </c:pt>
                <c:pt idx="223">
                  <c:v>97.837915234822461</c:v>
                </c:pt>
                <c:pt idx="224">
                  <c:v>94.982817869415811</c:v>
                </c:pt>
                <c:pt idx="225">
                  <c:v>95.497327224131354</c:v>
                </c:pt>
                <c:pt idx="226">
                  <c:v>98.134784268804893</c:v>
                </c:pt>
                <c:pt idx="227">
                  <c:v>97.790187094310824</c:v>
                </c:pt>
                <c:pt idx="228">
                  <c:v>96.709621993127158</c:v>
                </c:pt>
              </c:numCache>
            </c:numRef>
          </c:val>
          <c:smooth val="0"/>
          <c:extLst>
            <c:ext xmlns:c16="http://schemas.microsoft.com/office/drawing/2014/chart" uri="{C3380CC4-5D6E-409C-BE32-E72D297353CC}">
              <c16:uniqueId val="{00000002-8289-42CC-912C-7A87A50BEE5E}"/>
            </c:ext>
          </c:extLst>
        </c:ser>
        <c:dLbls>
          <c:showLegendKey val="0"/>
          <c:showVal val="0"/>
          <c:showCatName val="0"/>
          <c:showSerName val="0"/>
          <c:showPercent val="0"/>
          <c:showBubbleSize val="0"/>
        </c:dLbls>
        <c:smooth val="0"/>
        <c:axId val="1117883519"/>
        <c:axId val="1117896415"/>
      </c:lineChart>
      <c:dateAx>
        <c:axId val="1117883519"/>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896415"/>
        <c:crosses val="autoZero"/>
        <c:auto val="1"/>
        <c:lblOffset val="100"/>
        <c:baseTimeUnit val="days"/>
        <c:majorUnit val="3"/>
        <c:majorTimeUnit val="months"/>
      </c:dateAx>
      <c:valAx>
        <c:axId val="111789641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883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'BACKUSI1 12M'!$B$2</c:f>
              <c:strCache>
                <c:ptCount val="1"/>
                <c:pt idx="0">
                  <c:v>BACKUSI1</c:v>
                </c:pt>
              </c:strCache>
            </c:strRef>
          </c:tx>
          <c:spPr>
            <a:ln w="28575" cap="rnd">
              <a:solidFill>
                <a:srgbClr val="0000CC"/>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12M'!$B$3:$B$231</c:f>
              <c:numCache>
                <c:formatCode>_(* #,##0.00_);_(* \(#,##0.00\);_(* "-"_);_(@_)</c:formatCode>
                <c:ptCount val="229"/>
                <c:pt idx="0">
                  <c:v>23</c:v>
                </c:pt>
                <c:pt idx="1">
                  <c:v>22.96</c:v>
                </c:pt>
                <c:pt idx="2">
                  <c:v>22.95</c:v>
                </c:pt>
                <c:pt idx="3">
                  <c:v>23</c:v>
                </c:pt>
                <c:pt idx="4">
                  <c:v>23</c:v>
                </c:pt>
                <c:pt idx="5">
                  <c:v>23</c:v>
                </c:pt>
                <c:pt idx="6">
                  <c:v>23</c:v>
                </c:pt>
                <c:pt idx="7">
                  <c:v>22.9</c:v>
                </c:pt>
                <c:pt idx="8">
                  <c:v>22.86</c:v>
                </c:pt>
                <c:pt idx="9">
                  <c:v>22.85</c:v>
                </c:pt>
                <c:pt idx="10">
                  <c:v>22.75</c:v>
                </c:pt>
                <c:pt idx="11">
                  <c:v>22.1</c:v>
                </c:pt>
                <c:pt idx="12">
                  <c:v>22.2</c:v>
                </c:pt>
                <c:pt idx="13">
                  <c:v>22.1</c:v>
                </c:pt>
                <c:pt idx="14">
                  <c:v>22.1</c:v>
                </c:pt>
                <c:pt idx="15">
                  <c:v>22.1</c:v>
                </c:pt>
                <c:pt idx="16">
                  <c:v>22.1</c:v>
                </c:pt>
                <c:pt idx="17">
                  <c:v>22.1</c:v>
                </c:pt>
                <c:pt idx="18">
                  <c:v>22.1</c:v>
                </c:pt>
                <c:pt idx="19">
                  <c:v>22.1</c:v>
                </c:pt>
                <c:pt idx="20">
                  <c:v>22.1</c:v>
                </c:pt>
                <c:pt idx="21">
                  <c:v>22</c:v>
                </c:pt>
                <c:pt idx="22">
                  <c:v>22</c:v>
                </c:pt>
                <c:pt idx="23">
                  <c:v>22</c:v>
                </c:pt>
                <c:pt idx="24">
                  <c:v>22</c:v>
                </c:pt>
                <c:pt idx="25">
                  <c:v>21.7</c:v>
                </c:pt>
                <c:pt idx="26">
                  <c:v>21.7</c:v>
                </c:pt>
                <c:pt idx="27">
                  <c:v>21.8</c:v>
                </c:pt>
                <c:pt idx="28">
                  <c:v>22</c:v>
                </c:pt>
                <c:pt idx="29">
                  <c:v>22</c:v>
                </c:pt>
                <c:pt idx="30">
                  <c:v>22</c:v>
                </c:pt>
                <c:pt idx="31">
                  <c:v>22</c:v>
                </c:pt>
                <c:pt idx="32">
                  <c:v>21.99</c:v>
                </c:pt>
                <c:pt idx="33">
                  <c:v>21</c:v>
                </c:pt>
                <c:pt idx="34">
                  <c:v>20.85</c:v>
                </c:pt>
                <c:pt idx="35">
                  <c:v>20.75</c:v>
                </c:pt>
                <c:pt idx="36">
                  <c:v>20.75</c:v>
                </c:pt>
                <c:pt idx="37">
                  <c:v>20.75</c:v>
                </c:pt>
                <c:pt idx="38">
                  <c:v>20.75</c:v>
                </c:pt>
                <c:pt idx="39">
                  <c:v>20.7</c:v>
                </c:pt>
                <c:pt idx="40">
                  <c:v>20</c:v>
                </c:pt>
                <c:pt idx="41">
                  <c:v>20</c:v>
                </c:pt>
                <c:pt idx="42">
                  <c:v>20</c:v>
                </c:pt>
                <c:pt idx="43">
                  <c:v>20</c:v>
                </c:pt>
                <c:pt idx="44">
                  <c:v>19.989999999999998</c:v>
                </c:pt>
                <c:pt idx="45">
                  <c:v>20</c:v>
                </c:pt>
                <c:pt idx="46">
                  <c:v>20</c:v>
                </c:pt>
                <c:pt idx="47">
                  <c:v>20</c:v>
                </c:pt>
                <c:pt idx="48">
                  <c:v>20</c:v>
                </c:pt>
                <c:pt idx="49">
                  <c:v>20</c:v>
                </c:pt>
                <c:pt idx="50">
                  <c:v>20</c:v>
                </c:pt>
                <c:pt idx="51">
                  <c:v>20</c:v>
                </c:pt>
                <c:pt idx="52">
                  <c:v>20.100000000000001</c:v>
                </c:pt>
                <c:pt idx="53">
                  <c:v>20</c:v>
                </c:pt>
                <c:pt idx="54">
                  <c:v>20</c:v>
                </c:pt>
                <c:pt idx="55">
                  <c:v>20</c:v>
                </c:pt>
                <c:pt idx="56">
                  <c:v>20</c:v>
                </c:pt>
                <c:pt idx="57">
                  <c:v>20</c:v>
                </c:pt>
                <c:pt idx="58">
                  <c:v>20</c:v>
                </c:pt>
                <c:pt idx="59">
                  <c:v>20</c:v>
                </c:pt>
                <c:pt idx="60">
                  <c:v>20</c:v>
                </c:pt>
                <c:pt idx="61">
                  <c:v>19.8</c:v>
                </c:pt>
                <c:pt idx="62">
                  <c:v>19.48</c:v>
                </c:pt>
                <c:pt idx="63">
                  <c:v>18.5</c:v>
                </c:pt>
                <c:pt idx="64">
                  <c:v>18</c:v>
                </c:pt>
                <c:pt idx="65">
                  <c:v>18</c:v>
                </c:pt>
                <c:pt idx="66">
                  <c:v>18.5</c:v>
                </c:pt>
                <c:pt idx="67">
                  <c:v>19</c:v>
                </c:pt>
                <c:pt idx="68">
                  <c:v>20</c:v>
                </c:pt>
                <c:pt idx="69">
                  <c:v>18</c:v>
                </c:pt>
                <c:pt idx="70">
                  <c:v>17</c:v>
                </c:pt>
                <c:pt idx="71">
                  <c:v>17</c:v>
                </c:pt>
                <c:pt idx="72">
                  <c:v>18.989999999999998</c:v>
                </c:pt>
                <c:pt idx="73">
                  <c:v>19</c:v>
                </c:pt>
                <c:pt idx="74">
                  <c:v>18.89</c:v>
                </c:pt>
                <c:pt idx="75">
                  <c:v>19</c:v>
                </c:pt>
                <c:pt idx="76">
                  <c:v>19</c:v>
                </c:pt>
                <c:pt idx="77">
                  <c:v>19</c:v>
                </c:pt>
                <c:pt idx="78">
                  <c:v>18.55</c:v>
                </c:pt>
                <c:pt idx="79">
                  <c:v>19</c:v>
                </c:pt>
                <c:pt idx="80">
                  <c:v>19</c:v>
                </c:pt>
                <c:pt idx="81">
                  <c:v>19</c:v>
                </c:pt>
                <c:pt idx="82">
                  <c:v>19</c:v>
                </c:pt>
                <c:pt idx="83">
                  <c:v>20</c:v>
                </c:pt>
                <c:pt idx="84">
                  <c:v>20</c:v>
                </c:pt>
                <c:pt idx="85">
                  <c:v>20</c:v>
                </c:pt>
                <c:pt idx="86">
                  <c:v>19.989999999999998</c:v>
                </c:pt>
                <c:pt idx="87">
                  <c:v>19.5</c:v>
                </c:pt>
                <c:pt idx="88">
                  <c:v>19.8</c:v>
                </c:pt>
                <c:pt idx="89">
                  <c:v>19</c:v>
                </c:pt>
                <c:pt idx="90">
                  <c:v>19</c:v>
                </c:pt>
                <c:pt idx="91">
                  <c:v>19.5</c:v>
                </c:pt>
                <c:pt idx="92">
                  <c:v>19.600000000000001</c:v>
                </c:pt>
                <c:pt idx="93">
                  <c:v>19.600000000000001</c:v>
                </c:pt>
                <c:pt idx="94">
                  <c:v>19.8</c:v>
                </c:pt>
                <c:pt idx="95">
                  <c:v>19.600000000000001</c:v>
                </c:pt>
                <c:pt idx="96">
                  <c:v>19.399999999999999</c:v>
                </c:pt>
                <c:pt idx="97">
                  <c:v>19.510000000000002</c:v>
                </c:pt>
                <c:pt idx="98">
                  <c:v>19.5</c:v>
                </c:pt>
                <c:pt idx="99">
                  <c:v>19.5</c:v>
                </c:pt>
                <c:pt idx="100">
                  <c:v>19.5</c:v>
                </c:pt>
                <c:pt idx="101">
                  <c:v>19.5</c:v>
                </c:pt>
                <c:pt idx="102">
                  <c:v>20.100000000000001</c:v>
                </c:pt>
                <c:pt idx="103">
                  <c:v>20.149999999999999</c:v>
                </c:pt>
                <c:pt idx="104">
                  <c:v>20.12</c:v>
                </c:pt>
                <c:pt idx="105">
                  <c:v>20.05</c:v>
                </c:pt>
                <c:pt idx="106">
                  <c:v>19.95</c:v>
                </c:pt>
                <c:pt idx="107">
                  <c:v>19.809999999999999</c:v>
                </c:pt>
                <c:pt idx="108">
                  <c:v>20</c:v>
                </c:pt>
                <c:pt idx="109">
                  <c:v>20</c:v>
                </c:pt>
                <c:pt idx="110">
                  <c:v>20</c:v>
                </c:pt>
                <c:pt idx="111">
                  <c:v>20</c:v>
                </c:pt>
                <c:pt idx="112">
                  <c:v>20.010000000000002</c:v>
                </c:pt>
                <c:pt idx="113">
                  <c:v>20.100000000000001</c:v>
                </c:pt>
                <c:pt idx="114">
                  <c:v>20.149999999999999</c:v>
                </c:pt>
                <c:pt idx="115">
                  <c:v>20.16</c:v>
                </c:pt>
                <c:pt idx="116">
                  <c:v>21.17</c:v>
                </c:pt>
                <c:pt idx="117">
                  <c:v>21</c:v>
                </c:pt>
                <c:pt idx="118">
                  <c:v>21</c:v>
                </c:pt>
                <c:pt idx="119">
                  <c:v>21.5</c:v>
                </c:pt>
                <c:pt idx="120">
                  <c:v>23</c:v>
                </c:pt>
                <c:pt idx="121">
                  <c:v>23</c:v>
                </c:pt>
                <c:pt idx="122">
                  <c:v>22.5</c:v>
                </c:pt>
                <c:pt idx="123">
                  <c:v>22.5</c:v>
                </c:pt>
                <c:pt idx="124">
                  <c:v>22.5</c:v>
                </c:pt>
                <c:pt idx="125">
                  <c:v>22.5</c:v>
                </c:pt>
                <c:pt idx="126">
                  <c:v>22.5</c:v>
                </c:pt>
                <c:pt idx="127">
                  <c:v>22.5</c:v>
                </c:pt>
                <c:pt idx="128">
                  <c:v>22.5</c:v>
                </c:pt>
                <c:pt idx="129">
                  <c:v>22.5</c:v>
                </c:pt>
                <c:pt idx="130">
                  <c:v>22.9</c:v>
                </c:pt>
                <c:pt idx="131">
                  <c:v>22.3</c:v>
                </c:pt>
                <c:pt idx="132">
                  <c:v>22.5</c:v>
                </c:pt>
                <c:pt idx="133">
                  <c:v>22</c:v>
                </c:pt>
                <c:pt idx="134">
                  <c:v>22.5</c:v>
                </c:pt>
                <c:pt idx="135">
                  <c:v>22.7</c:v>
                </c:pt>
                <c:pt idx="136">
                  <c:v>22.8</c:v>
                </c:pt>
                <c:pt idx="137">
                  <c:v>23.7</c:v>
                </c:pt>
                <c:pt idx="138">
                  <c:v>24</c:v>
                </c:pt>
                <c:pt idx="139">
                  <c:v>23.95</c:v>
                </c:pt>
                <c:pt idx="140">
                  <c:v>24.2</c:v>
                </c:pt>
                <c:pt idx="141">
                  <c:v>24.19</c:v>
                </c:pt>
                <c:pt idx="142">
                  <c:v>24.1</c:v>
                </c:pt>
                <c:pt idx="143">
                  <c:v>24</c:v>
                </c:pt>
                <c:pt idx="144">
                  <c:v>23.9</c:v>
                </c:pt>
                <c:pt idx="145">
                  <c:v>23.4</c:v>
                </c:pt>
                <c:pt idx="146">
                  <c:v>23</c:v>
                </c:pt>
                <c:pt idx="147">
                  <c:v>23</c:v>
                </c:pt>
                <c:pt idx="148">
                  <c:v>23.2</c:v>
                </c:pt>
                <c:pt idx="149">
                  <c:v>23.5</c:v>
                </c:pt>
                <c:pt idx="150">
                  <c:v>23.2</c:v>
                </c:pt>
                <c:pt idx="151">
                  <c:v>24</c:v>
                </c:pt>
                <c:pt idx="152">
                  <c:v>23.9</c:v>
                </c:pt>
                <c:pt idx="153">
                  <c:v>23.6</c:v>
                </c:pt>
                <c:pt idx="154">
                  <c:v>23.25</c:v>
                </c:pt>
                <c:pt idx="155">
                  <c:v>23.25</c:v>
                </c:pt>
                <c:pt idx="156">
                  <c:v>23.25</c:v>
                </c:pt>
                <c:pt idx="157">
                  <c:v>23.25</c:v>
                </c:pt>
                <c:pt idx="158">
                  <c:v>23.25</c:v>
                </c:pt>
                <c:pt idx="159">
                  <c:v>23</c:v>
                </c:pt>
                <c:pt idx="160">
                  <c:v>23.25</c:v>
                </c:pt>
                <c:pt idx="161">
                  <c:v>23.5</c:v>
                </c:pt>
                <c:pt idx="162">
                  <c:v>23.5</c:v>
                </c:pt>
                <c:pt idx="163">
                  <c:v>23.25</c:v>
                </c:pt>
                <c:pt idx="164">
                  <c:v>23.25</c:v>
                </c:pt>
                <c:pt idx="165">
                  <c:v>22.6</c:v>
                </c:pt>
                <c:pt idx="166">
                  <c:v>22.59</c:v>
                </c:pt>
                <c:pt idx="167">
                  <c:v>22.59</c:v>
                </c:pt>
                <c:pt idx="168">
                  <c:v>22.6</c:v>
                </c:pt>
                <c:pt idx="169">
                  <c:v>22.6</c:v>
                </c:pt>
                <c:pt idx="170">
                  <c:v>22.2</c:v>
                </c:pt>
                <c:pt idx="171">
                  <c:v>22.25</c:v>
                </c:pt>
                <c:pt idx="172">
                  <c:v>22.6</c:v>
                </c:pt>
                <c:pt idx="173">
                  <c:v>22.75</c:v>
                </c:pt>
                <c:pt idx="174">
                  <c:v>22.9</c:v>
                </c:pt>
                <c:pt idx="175">
                  <c:v>22.9</c:v>
                </c:pt>
                <c:pt idx="176">
                  <c:v>23.2</c:v>
                </c:pt>
                <c:pt idx="177">
                  <c:v>23.4</c:v>
                </c:pt>
                <c:pt idx="178">
                  <c:v>23</c:v>
                </c:pt>
                <c:pt idx="179">
                  <c:v>22.5</c:v>
                </c:pt>
                <c:pt idx="180">
                  <c:v>23</c:v>
                </c:pt>
                <c:pt idx="181">
                  <c:v>22.9</c:v>
                </c:pt>
                <c:pt idx="182">
                  <c:v>22.7</c:v>
                </c:pt>
                <c:pt idx="183">
                  <c:v>22</c:v>
                </c:pt>
                <c:pt idx="184">
                  <c:v>20</c:v>
                </c:pt>
                <c:pt idx="185">
                  <c:v>19.75</c:v>
                </c:pt>
                <c:pt idx="186">
                  <c:v>18.940000000000001</c:v>
                </c:pt>
                <c:pt idx="187">
                  <c:v>18.3</c:v>
                </c:pt>
                <c:pt idx="188">
                  <c:v>18.8</c:v>
                </c:pt>
                <c:pt idx="189">
                  <c:v>18.8</c:v>
                </c:pt>
                <c:pt idx="190">
                  <c:v>19.100000000000001</c:v>
                </c:pt>
                <c:pt idx="191">
                  <c:v>19.8</c:v>
                </c:pt>
                <c:pt idx="192">
                  <c:v>19.5</c:v>
                </c:pt>
                <c:pt idx="193">
                  <c:v>19.8</c:v>
                </c:pt>
                <c:pt idx="194">
                  <c:v>19.5</c:v>
                </c:pt>
                <c:pt idx="195">
                  <c:v>19.8</c:v>
                </c:pt>
                <c:pt idx="196">
                  <c:v>20</c:v>
                </c:pt>
                <c:pt idx="197">
                  <c:v>20.100000000000001</c:v>
                </c:pt>
                <c:pt idx="198">
                  <c:v>20.5</c:v>
                </c:pt>
                <c:pt idx="199">
                  <c:v>20.350000000000001</c:v>
                </c:pt>
                <c:pt idx="200">
                  <c:v>20</c:v>
                </c:pt>
                <c:pt idx="201">
                  <c:v>20.5</c:v>
                </c:pt>
                <c:pt idx="202">
                  <c:v>20.32</c:v>
                </c:pt>
                <c:pt idx="203">
                  <c:v>20.32</c:v>
                </c:pt>
                <c:pt idx="204">
                  <c:v>19.95</c:v>
                </c:pt>
                <c:pt idx="205">
                  <c:v>19.5</c:v>
                </c:pt>
                <c:pt idx="206">
                  <c:v>18</c:v>
                </c:pt>
                <c:pt idx="207">
                  <c:v>17.989999999999998</c:v>
                </c:pt>
                <c:pt idx="208">
                  <c:v>17.5</c:v>
                </c:pt>
                <c:pt idx="209">
                  <c:v>17.600000000000001</c:v>
                </c:pt>
                <c:pt idx="210">
                  <c:v>17.5</c:v>
                </c:pt>
                <c:pt idx="211">
                  <c:v>17.5</c:v>
                </c:pt>
                <c:pt idx="212">
                  <c:v>18.989999999999998</c:v>
                </c:pt>
                <c:pt idx="213">
                  <c:v>18</c:v>
                </c:pt>
                <c:pt idx="214">
                  <c:v>18</c:v>
                </c:pt>
                <c:pt idx="215">
                  <c:v>18.05</c:v>
                </c:pt>
                <c:pt idx="216">
                  <c:v>18.3</c:v>
                </c:pt>
                <c:pt idx="217">
                  <c:v>18.399999999999999</c:v>
                </c:pt>
                <c:pt idx="218">
                  <c:v>18</c:v>
                </c:pt>
                <c:pt idx="219">
                  <c:v>18</c:v>
                </c:pt>
                <c:pt idx="220">
                  <c:v>17.95</c:v>
                </c:pt>
                <c:pt idx="221">
                  <c:v>18</c:v>
                </c:pt>
                <c:pt idx="222">
                  <c:v>17.600000000000001</c:v>
                </c:pt>
                <c:pt idx="223">
                  <c:v>17.3</c:v>
                </c:pt>
                <c:pt idx="224">
                  <c:v>17</c:v>
                </c:pt>
                <c:pt idx="225">
                  <c:v>17</c:v>
                </c:pt>
                <c:pt idx="226">
                  <c:v>16.100000000000001</c:v>
                </c:pt>
                <c:pt idx="227">
                  <c:v>17.5</c:v>
                </c:pt>
                <c:pt idx="228">
                  <c:v>17</c:v>
                </c:pt>
              </c:numCache>
            </c:numRef>
          </c:val>
          <c:smooth val="0"/>
          <c:extLst>
            <c:ext xmlns:c16="http://schemas.microsoft.com/office/drawing/2014/chart" uri="{C3380CC4-5D6E-409C-BE32-E72D297353CC}">
              <c16:uniqueId val="{00000000-5012-4DD6-92D5-571CFB9F8489}"/>
            </c:ext>
          </c:extLst>
        </c:ser>
        <c:dLbls>
          <c:showLegendKey val="0"/>
          <c:showVal val="0"/>
          <c:showCatName val="0"/>
          <c:showSerName val="0"/>
          <c:showPercent val="0"/>
          <c:showBubbleSize val="0"/>
        </c:dLbls>
        <c:marker val="1"/>
        <c:smooth val="0"/>
        <c:axId val="1117948831"/>
        <c:axId val="1117932191"/>
      </c:lineChart>
      <c:lineChart>
        <c:grouping val="standard"/>
        <c:varyColors val="0"/>
        <c:ser>
          <c:idx val="1"/>
          <c:order val="1"/>
          <c:tx>
            <c:strRef>
              <c:f>'BACKUSI1 12M'!$D$2</c:f>
              <c:strCache>
                <c:ptCount val="1"/>
                <c:pt idx="0">
                  <c:v>S&amp;P/BVL Perú General</c:v>
                </c:pt>
              </c:strCache>
            </c:strRef>
          </c:tx>
          <c:spPr>
            <a:ln w="28575" cap="rnd">
              <a:solidFill>
                <a:srgbClr val="CC9900"/>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12M'!$D$3:$D$231</c:f>
              <c:numCache>
                <c:formatCode>_(* #,##0.00_);_(* \(#,##0.00\);_(* "-"_);_(@_)</c:formatCode>
                <c:ptCount val="229"/>
                <c:pt idx="0">
                  <c:v>16632.439999999999</c:v>
                </c:pt>
                <c:pt idx="1">
                  <c:v>16634.47</c:v>
                </c:pt>
                <c:pt idx="2">
                  <c:v>16878</c:v>
                </c:pt>
                <c:pt idx="3">
                  <c:v>16724.02</c:v>
                </c:pt>
                <c:pt idx="4">
                  <c:v>16737.05</c:v>
                </c:pt>
                <c:pt idx="5">
                  <c:v>16698.71</c:v>
                </c:pt>
                <c:pt idx="6">
                  <c:v>16976.05</c:v>
                </c:pt>
                <c:pt idx="7">
                  <c:v>16913.77</c:v>
                </c:pt>
                <c:pt idx="8">
                  <c:v>16835.88</c:v>
                </c:pt>
                <c:pt idx="9">
                  <c:v>16599.650000000001</c:v>
                </c:pt>
                <c:pt idx="10">
                  <c:v>16646.36</c:v>
                </c:pt>
                <c:pt idx="11">
                  <c:v>16574.72</c:v>
                </c:pt>
                <c:pt idx="12">
                  <c:v>16741.43</c:v>
                </c:pt>
                <c:pt idx="13">
                  <c:v>16649.490000000002</c:v>
                </c:pt>
                <c:pt idx="14">
                  <c:v>16752.86</c:v>
                </c:pt>
                <c:pt idx="15">
                  <c:v>16817.61</c:v>
                </c:pt>
                <c:pt idx="16">
                  <c:v>17134.52</c:v>
                </c:pt>
                <c:pt idx="17">
                  <c:v>17243.38</c:v>
                </c:pt>
                <c:pt idx="18">
                  <c:v>17268.439999999999</c:v>
                </c:pt>
                <c:pt idx="19">
                  <c:v>17288.66</c:v>
                </c:pt>
                <c:pt idx="20">
                  <c:v>17700.78</c:v>
                </c:pt>
                <c:pt idx="21">
                  <c:v>17737.740000000002</c:v>
                </c:pt>
                <c:pt idx="22">
                  <c:v>17614.34</c:v>
                </c:pt>
                <c:pt idx="23">
                  <c:v>17512.53</c:v>
                </c:pt>
                <c:pt idx="24">
                  <c:v>17559.53</c:v>
                </c:pt>
                <c:pt idx="25">
                  <c:v>17571.8</c:v>
                </c:pt>
                <c:pt idx="26">
                  <c:v>18017.36</c:v>
                </c:pt>
                <c:pt idx="27">
                  <c:v>17972.36</c:v>
                </c:pt>
                <c:pt idx="28">
                  <c:v>17981.82</c:v>
                </c:pt>
                <c:pt idx="29">
                  <c:v>17910.34</c:v>
                </c:pt>
                <c:pt idx="30">
                  <c:v>17983.07</c:v>
                </c:pt>
                <c:pt idx="31">
                  <c:v>18192.34</c:v>
                </c:pt>
                <c:pt idx="32">
                  <c:v>18467.099999999999</c:v>
                </c:pt>
                <c:pt idx="33">
                  <c:v>18351.95</c:v>
                </c:pt>
                <c:pt idx="34">
                  <c:v>18349.71</c:v>
                </c:pt>
                <c:pt idx="35">
                  <c:v>18276.04</c:v>
                </c:pt>
                <c:pt idx="36">
                  <c:v>18295.22</c:v>
                </c:pt>
                <c:pt idx="37">
                  <c:v>18252.13</c:v>
                </c:pt>
                <c:pt idx="38">
                  <c:v>18338.47</c:v>
                </c:pt>
                <c:pt idx="39">
                  <c:v>18420.439999999999</c:v>
                </c:pt>
                <c:pt idx="40">
                  <c:v>18576.89</c:v>
                </c:pt>
                <c:pt idx="41">
                  <c:v>18675.37</c:v>
                </c:pt>
                <c:pt idx="42">
                  <c:v>18487.05</c:v>
                </c:pt>
                <c:pt idx="43">
                  <c:v>18485.97</c:v>
                </c:pt>
                <c:pt idx="44">
                  <c:v>18137.939999999999</c:v>
                </c:pt>
                <c:pt idx="45">
                  <c:v>18198.36</c:v>
                </c:pt>
                <c:pt idx="46">
                  <c:v>18103.14</c:v>
                </c:pt>
                <c:pt idx="47">
                  <c:v>18268.07</c:v>
                </c:pt>
                <c:pt idx="48">
                  <c:v>18102.310000000001</c:v>
                </c:pt>
                <c:pt idx="49">
                  <c:v>18163.490000000002</c:v>
                </c:pt>
                <c:pt idx="50">
                  <c:v>17966.919999999998</c:v>
                </c:pt>
                <c:pt idx="51">
                  <c:v>18093.990000000002</c:v>
                </c:pt>
                <c:pt idx="52">
                  <c:v>18021.2</c:v>
                </c:pt>
                <c:pt idx="53">
                  <c:v>17907.13</c:v>
                </c:pt>
                <c:pt idx="54">
                  <c:v>17777.14</c:v>
                </c:pt>
                <c:pt idx="55">
                  <c:v>17497.240000000002</c:v>
                </c:pt>
                <c:pt idx="56">
                  <c:v>17777.75</c:v>
                </c:pt>
                <c:pt idx="57">
                  <c:v>17743.88</c:v>
                </c:pt>
                <c:pt idx="58">
                  <c:v>17875.080000000002</c:v>
                </c:pt>
                <c:pt idx="59">
                  <c:v>17948.78</c:v>
                </c:pt>
                <c:pt idx="60">
                  <c:v>17842.810000000001</c:v>
                </c:pt>
                <c:pt idx="61">
                  <c:v>17911.560000000001</c:v>
                </c:pt>
                <c:pt idx="62">
                  <c:v>17953.22</c:v>
                </c:pt>
                <c:pt idx="63">
                  <c:v>18128.919999999998</c:v>
                </c:pt>
                <c:pt idx="64">
                  <c:v>17958.64</c:v>
                </c:pt>
                <c:pt idx="65">
                  <c:v>18032</c:v>
                </c:pt>
                <c:pt idx="66">
                  <c:v>18112.259999999998</c:v>
                </c:pt>
                <c:pt idx="67">
                  <c:v>17821.169999999998</c:v>
                </c:pt>
                <c:pt idx="68">
                  <c:v>17835.07</c:v>
                </c:pt>
                <c:pt idx="69">
                  <c:v>17690.8</c:v>
                </c:pt>
                <c:pt idx="70">
                  <c:v>17667.509999999998</c:v>
                </c:pt>
                <c:pt idx="71">
                  <c:v>17617.400000000001</c:v>
                </c:pt>
                <c:pt idx="72">
                  <c:v>17812.29</c:v>
                </c:pt>
                <c:pt idx="73">
                  <c:v>18164.72</c:v>
                </c:pt>
                <c:pt idx="74">
                  <c:v>18066.53</c:v>
                </c:pt>
                <c:pt idx="75">
                  <c:v>18058.66</c:v>
                </c:pt>
                <c:pt idx="76">
                  <c:v>17844.41</c:v>
                </c:pt>
                <c:pt idx="77">
                  <c:v>18157.71</c:v>
                </c:pt>
                <c:pt idx="78">
                  <c:v>17664.099999999999</c:v>
                </c:pt>
                <c:pt idx="79">
                  <c:v>17705.84</c:v>
                </c:pt>
                <c:pt idx="80">
                  <c:v>17472.2</c:v>
                </c:pt>
                <c:pt idx="81">
                  <c:v>17772.77</c:v>
                </c:pt>
                <c:pt idx="82">
                  <c:v>17824.47</c:v>
                </c:pt>
                <c:pt idx="83">
                  <c:v>17709.04</c:v>
                </c:pt>
                <c:pt idx="84">
                  <c:v>18037.18</c:v>
                </c:pt>
                <c:pt idx="85">
                  <c:v>17994.830000000002</c:v>
                </c:pt>
                <c:pt idx="86">
                  <c:v>18896.04</c:v>
                </c:pt>
                <c:pt idx="87">
                  <c:v>17837.75</c:v>
                </c:pt>
                <c:pt idx="88">
                  <c:v>17804.86</c:v>
                </c:pt>
                <c:pt idx="89">
                  <c:v>18048.41</c:v>
                </c:pt>
                <c:pt idx="90">
                  <c:v>18290.330000000002</c:v>
                </c:pt>
                <c:pt idx="91">
                  <c:v>18517.7</c:v>
                </c:pt>
                <c:pt idx="92">
                  <c:v>18629.02</c:v>
                </c:pt>
                <c:pt idx="93">
                  <c:v>18553.16</c:v>
                </c:pt>
                <c:pt idx="94">
                  <c:v>18810.39</c:v>
                </c:pt>
                <c:pt idx="95">
                  <c:v>18924.54</c:v>
                </c:pt>
                <c:pt idx="96">
                  <c:v>19480.87</c:v>
                </c:pt>
                <c:pt idx="97">
                  <c:v>19642.32</c:v>
                </c:pt>
                <c:pt idx="98">
                  <c:v>19610.39</c:v>
                </c:pt>
                <c:pt idx="99">
                  <c:v>19796.509999999998</c:v>
                </c:pt>
                <c:pt idx="100">
                  <c:v>20146.310000000001</c:v>
                </c:pt>
                <c:pt idx="101">
                  <c:v>20313.849999999999</c:v>
                </c:pt>
                <c:pt idx="102">
                  <c:v>20646.349999999999</c:v>
                </c:pt>
                <c:pt idx="103">
                  <c:v>20781.79</c:v>
                </c:pt>
                <c:pt idx="104">
                  <c:v>20474</c:v>
                </c:pt>
                <c:pt idx="105">
                  <c:v>20485.32</c:v>
                </c:pt>
                <c:pt idx="106">
                  <c:v>20583.14</c:v>
                </c:pt>
                <c:pt idx="107">
                  <c:v>20679.22</c:v>
                </c:pt>
                <c:pt idx="108">
                  <c:v>20811.72</c:v>
                </c:pt>
                <c:pt idx="109">
                  <c:v>20729.79</c:v>
                </c:pt>
                <c:pt idx="110">
                  <c:v>20493.59</c:v>
                </c:pt>
                <c:pt idx="111">
                  <c:v>20797.400000000001</c:v>
                </c:pt>
                <c:pt idx="112">
                  <c:v>20835.73</c:v>
                </c:pt>
                <c:pt idx="113">
                  <c:v>20842.400000000001</c:v>
                </c:pt>
                <c:pt idx="114">
                  <c:v>20967.189999999999</c:v>
                </c:pt>
                <c:pt idx="115">
                  <c:v>21023.58</c:v>
                </c:pt>
                <c:pt idx="116">
                  <c:v>21009.13</c:v>
                </c:pt>
                <c:pt idx="117">
                  <c:v>21330.35</c:v>
                </c:pt>
                <c:pt idx="118">
                  <c:v>21693.55</c:v>
                </c:pt>
                <c:pt idx="119">
                  <c:v>21625.37</c:v>
                </c:pt>
                <c:pt idx="120">
                  <c:v>21654.59</c:v>
                </c:pt>
                <c:pt idx="121">
                  <c:v>21618.55</c:v>
                </c:pt>
                <c:pt idx="122">
                  <c:v>21633.82</c:v>
                </c:pt>
                <c:pt idx="123">
                  <c:v>21465.24</c:v>
                </c:pt>
                <c:pt idx="124">
                  <c:v>21460.78</c:v>
                </c:pt>
                <c:pt idx="125">
                  <c:v>21561.72</c:v>
                </c:pt>
                <c:pt idx="126">
                  <c:v>21541.29</c:v>
                </c:pt>
                <c:pt idx="127">
                  <c:v>21403.87</c:v>
                </c:pt>
                <c:pt idx="128">
                  <c:v>21383.82</c:v>
                </c:pt>
                <c:pt idx="129">
                  <c:v>21394.61</c:v>
                </c:pt>
                <c:pt idx="130">
                  <c:v>21471.26</c:v>
                </c:pt>
                <c:pt idx="131">
                  <c:v>21067.66</c:v>
                </c:pt>
                <c:pt idx="132">
                  <c:v>21289.72</c:v>
                </c:pt>
                <c:pt idx="133">
                  <c:v>21110.22</c:v>
                </c:pt>
                <c:pt idx="134">
                  <c:v>21451.89</c:v>
                </c:pt>
                <c:pt idx="135">
                  <c:v>21632.78</c:v>
                </c:pt>
                <c:pt idx="136">
                  <c:v>21941.3</c:v>
                </c:pt>
                <c:pt idx="137">
                  <c:v>22310.78</c:v>
                </c:pt>
                <c:pt idx="138">
                  <c:v>22492.23</c:v>
                </c:pt>
                <c:pt idx="139">
                  <c:v>22151.94</c:v>
                </c:pt>
                <c:pt idx="140">
                  <c:v>22413.98</c:v>
                </c:pt>
                <c:pt idx="141">
                  <c:v>22232.27</c:v>
                </c:pt>
                <c:pt idx="142">
                  <c:v>22597</c:v>
                </c:pt>
                <c:pt idx="143">
                  <c:v>22681.68</c:v>
                </c:pt>
                <c:pt idx="144">
                  <c:v>22469.8</c:v>
                </c:pt>
                <c:pt idx="145">
                  <c:v>22794.18</c:v>
                </c:pt>
                <c:pt idx="146">
                  <c:v>23180.01</c:v>
                </c:pt>
                <c:pt idx="147">
                  <c:v>23179.52</c:v>
                </c:pt>
                <c:pt idx="148">
                  <c:v>23199.68</c:v>
                </c:pt>
                <c:pt idx="149">
                  <c:v>22875.05</c:v>
                </c:pt>
                <c:pt idx="150">
                  <c:v>22530.22</c:v>
                </c:pt>
                <c:pt idx="151">
                  <c:v>22810.03</c:v>
                </c:pt>
                <c:pt idx="152">
                  <c:v>22871.62</c:v>
                </c:pt>
                <c:pt idx="153">
                  <c:v>22872.47</c:v>
                </c:pt>
                <c:pt idx="154">
                  <c:v>22536.28</c:v>
                </c:pt>
                <c:pt idx="155">
                  <c:v>22550.39</c:v>
                </c:pt>
                <c:pt idx="156">
                  <c:v>22565.439999999999</c:v>
                </c:pt>
                <c:pt idx="157">
                  <c:v>22566.58</c:v>
                </c:pt>
                <c:pt idx="158">
                  <c:v>22702.52</c:v>
                </c:pt>
                <c:pt idx="159">
                  <c:v>22739.34</c:v>
                </c:pt>
                <c:pt idx="160">
                  <c:v>22767.39</c:v>
                </c:pt>
                <c:pt idx="161">
                  <c:v>22673.85</c:v>
                </c:pt>
                <c:pt idx="162">
                  <c:v>22339.99</c:v>
                </c:pt>
                <c:pt idx="163">
                  <c:v>22443.86</c:v>
                </c:pt>
                <c:pt idx="164">
                  <c:v>22312.080000000002</c:v>
                </c:pt>
                <c:pt idx="165">
                  <c:v>22214.81</c:v>
                </c:pt>
                <c:pt idx="166">
                  <c:v>21967.52</c:v>
                </c:pt>
                <c:pt idx="167">
                  <c:v>21529.02</c:v>
                </c:pt>
                <c:pt idx="168">
                  <c:v>21497.13</c:v>
                </c:pt>
                <c:pt idx="169">
                  <c:v>21254.37</c:v>
                </c:pt>
                <c:pt idx="170">
                  <c:v>21404.959999999999</c:v>
                </c:pt>
                <c:pt idx="171">
                  <c:v>21478.65</c:v>
                </c:pt>
                <c:pt idx="172">
                  <c:v>21372.03</c:v>
                </c:pt>
                <c:pt idx="173">
                  <c:v>21429.88</c:v>
                </c:pt>
                <c:pt idx="174">
                  <c:v>21510.32</c:v>
                </c:pt>
                <c:pt idx="175">
                  <c:v>21334.959999999999</c:v>
                </c:pt>
                <c:pt idx="176">
                  <c:v>21799.919999999998</c:v>
                </c:pt>
                <c:pt idx="177">
                  <c:v>21715.75</c:v>
                </c:pt>
                <c:pt idx="178">
                  <c:v>21315.22</c:v>
                </c:pt>
                <c:pt idx="179">
                  <c:v>21436.43</c:v>
                </c:pt>
                <c:pt idx="180">
                  <c:v>21279.35</c:v>
                </c:pt>
                <c:pt idx="181">
                  <c:v>21285.3</c:v>
                </c:pt>
                <c:pt idx="182">
                  <c:v>21194.13</c:v>
                </c:pt>
                <c:pt idx="183">
                  <c:v>19533.66</c:v>
                </c:pt>
                <c:pt idx="184">
                  <c:v>19639.55</c:v>
                </c:pt>
                <c:pt idx="185">
                  <c:v>19052.72</c:v>
                </c:pt>
                <c:pt idx="186">
                  <c:v>19042.89</c:v>
                </c:pt>
                <c:pt idx="187">
                  <c:v>19310.91</c:v>
                </c:pt>
                <c:pt idx="188">
                  <c:v>19185.2</c:v>
                </c:pt>
                <c:pt idx="189">
                  <c:v>19021.89</c:v>
                </c:pt>
                <c:pt idx="190">
                  <c:v>19319.669999999998</c:v>
                </c:pt>
                <c:pt idx="191">
                  <c:v>19562.77</c:v>
                </c:pt>
                <c:pt idx="192">
                  <c:v>19601.13</c:v>
                </c:pt>
                <c:pt idx="193">
                  <c:v>19484.2</c:v>
                </c:pt>
                <c:pt idx="194">
                  <c:v>19608.830000000002</c:v>
                </c:pt>
                <c:pt idx="195">
                  <c:v>19521.03</c:v>
                </c:pt>
                <c:pt idx="196">
                  <c:v>20178.11</c:v>
                </c:pt>
                <c:pt idx="197">
                  <c:v>20957.68</c:v>
                </c:pt>
                <c:pt idx="198">
                  <c:v>20870.22</c:v>
                </c:pt>
                <c:pt idx="199">
                  <c:v>21720.41</c:v>
                </c:pt>
                <c:pt idx="200">
                  <c:v>21515.26</c:v>
                </c:pt>
                <c:pt idx="201">
                  <c:v>21880.5</c:v>
                </c:pt>
                <c:pt idx="202">
                  <c:v>21832.78</c:v>
                </c:pt>
                <c:pt idx="203">
                  <c:v>21684.49</c:v>
                </c:pt>
                <c:pt idx="204">
                  <c:v>21204.73</c:v>
                </c:pt>
                <c:pt idx="205">
                  <c:v>21236.33</c:v>
                </c:pt>
                <c:pt idx="206">
                  <c:v>20571.66</c:v>
                </c:pt>
                <c:pt idx="207">
                  <c:v>20349.490000000002</c:v>
                </c:pt>
                <c:pt idx="208">
                  <c:v>20237.84</c:v>
                </c:pt>
                <c:pt idx="209">
                  <c:v>20183.169999999998</c:v>
                </c:pt>
                <c:pt idx="210">
                  <c:v>19943.18</c:v>
                </c:pt>
                <c:pt idx="211">
                  <c:v>21015.96</c:v>
                </c:pt>
                <c:pt idx="212">
                  <c:v>21041.71</c:v>
                </c:pt>
                <c:pt idx="213">
                  <c:v>20973.85</c:v>
                </c:pt>
                <c:pt idx="214">
                  <c:v>21118.65</c:v>
                </c:pt>
                <c:pt idx="215">
                  <c:v>21382.67</c:v>
                </c:pt>
                <c:pt idx="216">
                  <c:v>22218.67</c:v>
                </c:pt>
                <c:pt idx="217">
                  <c:v>20497.95</c:v>
                </c:pt>
                <c:pt idx="218">
                  <c:v>19667.39</c:v>
                </c:pt>
                <c:pt idx="219">
                  <c:v>19987.169999999998</c:v>
                </c:pt>
                <c:pt idx="220">
                  <c:v>19809.580000000002</c:v>
                </c:pt>
                <c:pt idx="221">
                  <c:v>19608.939999999999</c:v>
                </c:pt>
                <c:pt idx="222">
                  <c:v>19202.39</c:v>
                </c:pt>
                <c:pt idx="223">
                  <c:v>18964.580000000002</c:v>
                </c:pt>
                <c:pt idx="224">
                  <c:v>18695.580000000002</c:v>
                </c:pt>
                <c:pt idx="225">
                  <c:v>18576.169999999998</c:v>
                </c:pt>
                <c:pt idx="226">
                  <c:v>18627.740000000002</c:v>
                </c:pt>
                <c:pt idx="227">
                  <c:v>18724.919999999998</c:v>
                </c:pt>
                <c:pt idx="228">
                  <c:v>18779.57</c:v>
                </c:pt>
              </c:numCache>
            </c:numRef>
          </c:val>
          <c:smooth val="0"/>
          <c:extLst>
            <c:ext xmlns:c16="http://schemas.microsoft.com/office/drawing/2014/chart" uri="{C3380CC4-5D6E-409C-BE32-E72D297353CC}">
              <c16:uniqueId val="{00000001-5012-4DD6-92D5-571CFB9F8489}"/>
            </c:ext>
          </c:extLst>
        </c:ser>
        <c:dLbls>
          <c:showLegendKey val="0"/>
          <c:showVal val="0"/>
          <c:showCatName val="0"/>
          <c:showSerName val="0"/>
          <c:showPercent val="0"/>
          <c:showBubbleSize val="0"/>
        </c:dLbls>
        <c:marker val="1"/>
        <c:smooth val="0"/>
        <c:axId val="1117946751"/>
        <c:axId val="1117931775"/>
      </c:lineChart>
      <c:dateAx>
        <c:axId val="1117948831"/>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932191"/>
        <c:crosses val="autoZero"/>
        <c:auto val="1"/>
        <c:lblOffset val="100"/>
        <c:baseTimeUnit val="days"/>
        <c:majorUnit val="3"/>
        <c:majorTimeUnit val="months"/>
      </c:dateAx>
      <c:valAx>
        <c:axId val="111793219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948831"/>
        <c:crosses val="autoZero"/>
        <c:crossBetween val="between"/>
      </c:valAx>
      <c:valAx>
        <c:axId val="1117931775"/>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946751"/>
        <c:crosses val="max"/>
        <c:crossBetween val="between"/>
      </c:valAx>
      <c:dateAx>
        <c:axId val="1117946751"/>
        <c:scaling>
          <c:orientation val="minMax"/>
        </c:scaling>
        <c:delete val="1"/>
        <c:axPos val="b"/>
        <c:numFmt formatCode="m/d/yyyy" sourceLinked="1"/>
        <c:majorTickMark val="out"/>
        <c:minorTickMark val="none"/>
        <c:tickLblPos val="nextTo"/>
        <c:crossAx val="1117931775"/>
        <c:crosses val="autoZero"/>
        <c:auto val="1"/>
        <c:lblOffset val="100"/>
        <c:baseTimeUnit val="days"/>
      </c:date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'BACKUSI1 12M'!$B$2</c:f>
              <c:strCache>
                <c:ptCount val="1"/>
                <c:pt idx="0">
                  <c:v>BACKUSI1</c:v>
                </c:pt>
              </c:strCache>
            </c:strRef>
          </c:tx>
          <c:spPr>
            <a:ln w="28575" cap="rnd">
              <a:solidFill>
                <a:srgbClr val="0000CC"/>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12M'!$B$3:$B$231</c:f>
              <c:numCache>
                <c:formatCode>_(* #,##0.00_);_(* \(#,##0.00\);_(* "-"_);_(@_)</c:formatCode>
                <c:ptCount val="229"/>
                <c:pt idx="0">
                  <c:v>23</c:v>
                </c:pt>
                <c:pt idx="1">
                  <c:v>22.96</c:v>
                </c:pt>
                <c:pt idx="2">
                  <c:v>22.95</c:v>
                </c:pt>
                <c:pt idx="3">
                  <c:v>23</c:v>
                </c:pt>
                <c:pt idx="4">
                  <c:v>23</c:v>
                </c:pt>
                <c:pt idx="5">
                  <c:v>23</c:v>
                </c:pt>
                <c:pt idx="6">
                  <c:v>23</c:v>
                </c:pt>
                <c:pt idx="7">
                  <c:v>22.9</c:v>
                </c:pt>
                <c:pt idx="8">
                  <c:v>22.86</c:v>
                </c:pt>
                <c:pt idx="9">
                  <c:v>22.85</c:v>
                </c:pt>
                <c:pt idx="10">
                  <c:v>22.75</c:v>
                </c:pt>
                <c:pt idx="11">
                  <c:v>22.1</c:v>
                </c:pt>
                <c:pt idx="12">
                  <c:v>22.2</c:v>
                </c:pt>
                <c:pt idx="13">
                  <c:v>22.1</c:v>
                </c:pt>
                <c:pt idx="14">
                  <c:v>22.1</c:v>
                </c:pt>
                <c:pt idx="15">
                  <c:v>22.1</c:v>
                </c:pt>
                <c:pt idx="16">
                  <c:v>22.1</c:v>
                </c:pt>
                <c:pt idx="17">
                  <c:v>22.1</c:v>
                </c:pt>
                <c:pt idx="18">
                  <c:v>22.1</c:v>
                </c:pt>
                <c:pt idx="19">
                  <c:v>22.1</c:v>
                </c:pt>
                <c:pt idx="20">
                  <c:v>22.1</c:v>
                </c:pt>
                <c:pt idx="21">
                  <c:v>22</c:v>
                </c:pt>
                <c:pt idx="22">
                  <c:v>22</c:v>
                </c:pt>
                <c:pt idx="23">
                  <c:v>22</c:v>
                </c:pt>
                <c:pt idx="24">
                  <c:v>22</c:v>
                </c:pt>
                <c:pt idx="25">
                  <c:v>21.7</c:v>
                </c:pt>
                <c:pt idx="26">
                  <c:v>21.7</c:v>
                </c:pt>
                <c:pt idx="27">
                  <c:v>21.8</c:v>
                </c:pt>
                <c:pt idx="28">
                  <c:v>22</c:v>
                </c:pt>
                <c:pt idx="29">
                  <c:v>22</c:v>
                </c:pt>
                <c:pt idx="30">
                  <c:v>22</c:v>
                </c:pt>
                <c:pt idx="31">
                  <c:v>22</c:v>
                </c:pt>
                <c:pt idx="32">
                  <c:v>21.99</c:v>
                </c:pt>
                <c:pt idx="33">
                  <c:v>21</c:v>
                </c:pt>
                <c:pt idx="34">
                  <c:v>20.85</c:v>
                </c:pt>
                <c:pt idx="35">
                  <c:v>20.75</c:v>
                </c:pt>
                <c:pt idx="36">
                  <c:v>20.75</c:v>
                </c:pt>
                <c:pt idx="37">
                  <c:v>20.75</c:v>
                </c:pt>
                <c:pt idx="38">
                  <c:v>20.75</c:v>
                </c:pt>
                <c:pt idx="39">
                  <c:v>20.7</c:v>
                </c:pt>
                <c:pt idx="40">
                  <c:v>20</c:v>
                </c:pt>
                <c:pt idx="41">
                  <c:v>20</c:v>
                </c:pt>
                <c:pt idx="42">
                  <c:v>20</c:v>
                </c:pt>
                <c:pt idx="43">
                  <c:v>20</c:v>
                </c:pt>
                <c:pt idx="44">
                  <c:v>19.989999999999998</c:v>
                </c:pt>
                <c:pt idx="45">
                  <c:v>20</c:v>
                </c:pt>
                <c:pt idx="46">
                  <c:v>20</c:v>
                </c:pt>
                <c:pt idx="47">
                  <c:v>20</c:v>
                </c:pt>
                <c:pt idx="48">
                  <c:v>20</c:v>
                </c:pt>
                <c:pt idx="49">
                  <c:v>20</c:v>
                </c:pt>
                <c:pt idx="50">
                  <c:v>20</c:v>
                </c:pt>
                <c:pt idx="51">
                  <c:v>20</c:v>
                </c:pt>
                <c:pt idx="52">
                  <c:v>20.100000000000001</c:v>
                </c:pt>
                <c:pt idx="53">
                  <c:v>20</c:v>
                </c:pt>
                <c:pt idx="54">
                  <c:v>20</c:v>
                </c:pt>
                <c:pt idx="55">
                  <c:v>20</c:v>
                </c:pt>
                <c:pt idx="56">
                  <c:v>20</c:v>
                </c:pt>
                <c:pt idx="57">
                  <c:v>20</c:v>
                </c:pt>
                <c:pt idx="58">
                  <c:v>20</c:v>
                </c:pt>
                <c:pt idx="59">
                  <c:v>20</c:v>
                </c:pt>
                <c:pt idx="60">
                  <c:v>20</c:v>
                </c:pt>
                <c:pt idx="61">
                  <c:v>19.8</c:v>
                </c:pt>
                <c:pt idx="62">
                  <c:v>19.48</c:v>
                </c:pt>
                <c:pt idx="63">
                  <c:v>18.5</c:v>
                </c:pt>
                <c:pt idx="64">
                  <c:v>18</c:v>
                </c:pt>
                <c:pt idx="65">
                  <c:v>18</c:v>
                </c:pt>
                <c:pt idx="66">
                  <c:v>18.5</c:v>
                </c:pt>
                <c:pt idx="67">
                  <c:v>19</c:v>
                </c:pt>
                <c:pt idx="68">
                  <c:v>20</c:v>
                </c:pt>
                <c:pt idx="69">
                  <c:v>18</c:v>
                </c:pt>
                <c:pt idx="70">
                  <c:v>17</c:v>
                </c:pt>
                <c:pt idx="71">
                  <c:v>17</c:v>
                </c:pt>
                <c:pt idx="72">
                  <c:v>18.989999999999998</c:v>
                </c:pt>
                <c:pt idx="73">
                  <c:v>19</c:v>
                </c:pt>
                <c:pt idx="74">
                  <c:v>18.89</c:v>
                </c:pt>
                <c:pt idx="75">
                  <c:v>19</c:v>
                </c:pt>
                <c:pt idx="76">
                  <c:v>19</c:v>
                </c:pt>
                <c:pt idx="77">
                  <c:v>19</c:v>
                </c:pt>
                <c:pt idx="78">
                  <c:v>18.55</c:v>
                </c:pt>
                <c:pt idx="79">
                  <c:v>19</c:v>
                </c:pt>
                <c:pt idx="80">
                  <c:v>19</c:v>
                </c:pt>
                <c:pt idx="81">
                  <c:v>19</c:v>
                </c:pt>
                <c:pt idx="82">
                  <c:v>19</c:v>
                </c:pt>
                <c:pt idx="83">
                  <c:v>20</c:v>
                </c:pt>
                <c:pt idx="84">
                  <c:v>20</c:v>
                </c:pt>
                <c:pt idx="85">
                  <c:v>20</c:v>
                </c:pt>
                <c:pt idx="86">
                  <c:v>19.989999999999998</c:v>
                </c:pt>
                <c:pt idx="87">
                  <c:v>19.5</c:v>
                </c:pt>
                <c:pt idx="88">
                  <c:v>19.8</c:v>
                </c:pt>
                <c:pt idx="89">
                  <c:v>19</c:v>
                </c:pt>
                <c:pt idx="90">
                  <c:v>19</c:v>
                </c:pt>
                <c:pt idx="91">
                  <c:v>19.5</c:v>
                </c:pt>
                <c:pt idx="92">
                  <c:v>19.600000000000001</c:v>
                </c:pt>
                <c:pt idx="93">
                  <c:v>19.600000000000001</c:v>
                </c:pt>
                <c:pt idx="94">
                  <c:v>19.8</c:v>
                </c:pt>
                <c:pt idx="95">
                  <c:v>19.600000000000001</c:v>
                </c:pt>
                <c:pt idx="96">
                  <c:v>19.399999999999999</c:v>
                </c:pt>
                <c:pt idx="97">
                  <c:v>19.510000000000002</c:v>
                </c:pt>
                <c:pt idx="98">
                  <c:v>19.5</c:v>
                </c:pt>
                <c:pt idx="99">
                  <c:v>19.5</c:v>
                </c:pt>
                <c:pt idx="100">
                  <c:v>19.5</c:v>
                </c:pt>
                <c:pt idx="101">
                  <c:v>19.5</c:v>
                </c:pt>
                <c:pt idx="102">
                  <c:v>20.100000000000001</c:v>
                </c:pt>
                <c:pt idx="103">
                  <c:v>20.149999999999999</c:v>
                </c:pt>
                <c:pt idx="104">
                  <c:v>20.12</c:v>
                </c:pt>
                <c:pt idx="105">
                  <c:v>20.05</c:v>
                </c:pt>
                <c:pt idx="106">
                  <c:v>19.95</c:v>
                </c:pt>
                <c:pt idx="107">
                  <c:v>19.809999999999999</c:v>
                </c:pt>
                <c:pt idx="108">
                  <c:v>20</c:v>
                </c:pt>
                <c:pt idx="109">
                  <c:v>20</c:v>
                </c:pt>
                <c:pt idx="110">
                  <c:v>20</c:v>
                </c:pt>
                <c:pt idx="111">
                  <c:v>20</c:v>
                </c:pt>
                <c:pt idx="112">
                  <c:v>20.010000000000002</c:v>
                </c:pt>
                <c:pt idx="113">
                  <c:v>20.100000000000001</c:v>
                </c:pt>
                <c:pt idx="114">
                  <c:v>20.149999999999999</c:v>
                </c:pt>
                <c:pt idx="115">
                  <c:v>20.16</c:v>
                </c:pt>
                <c:pt idx="116">
                  <c:v>21.17</c:v>
                </c:pt>
                <c:pt idx="117">
                  <c:v>21</c:v>
                </c:pt>
                <c:pt idx="118">
                  <c:v>21</c:v>
                </c:pt>
                <c:pt idx="119">
                  <c:v>21.5</c:v>
                </c:pt>
                <c:pt idx="120">
                  <c:v>23</c:v>
                </c:pt>
                <c:pt idx="121">
                  <c:v>23</c:v>
                </c:pt>
                <c:pt idx="122">
                  <c:v>22.5</c:v>
                </c:pt>
                <c:pt idx="123">
                  <c:v>22.5</c:v>
                </c:pt>
                <c:pt idx="124">
                  <c:v>22.5</c:v>
                </c:pt>
                <c:pt idx="125">
                  <c:v>22.5</c:v>
                </c:pt>
                <c:pt idx="126">
                  <c:v>22.5</c:v>
                </c:pt>
                <c:pt idx="127">
                  <c:v>22.5</c:v>
                </c:pt>
                <c:pt idx="128">
                  <c:v>22.5</c:v>
                </c:pt>
                <c:pt idx="129">
                  <c:v>22.5</c:v>
                </c:pt>
                <c:pt idx="130">
                  <c:v>22.9</c:v>
                </c:pt>
                <c:pt idx="131">
                  <c:v>22.3</c:v>
                </c:pt>
                <c:pt idx="132">
                  <c:v>22.5</c:v>
                </c:pt>
                <c:pt idx="133">
                  <c:v>22</c:v>
                </c:pt>
                <c:pt idx="134">
                  <c:v>22.5</c:v>
                </c:pt>
                <c:pt idx="135">
                  <c:v>22.7</c:v>
                </c:pt>
                <c:pt idx="136">
                  <c:v>22.8</c:v>
                </c:pt>
                <c:pt idx="137">
                  <c:v>23.7</c:v>
                </c:pt>
                <c:pt idx="138">
                  <c:v>24</c:v>
                </c:pt>
                <c:pt idx="139">
                  <c:v>23.95</c:v>
                </c:pt>
                <c:pt idx="140">
                  <c:v>24.2</c:v>
                </c:pt>
                <c:pt idx="141">
                  <c:v>24.19</c:v>
                </c:pt>
                <c:pt idx="142">
                  <c:v>24.1</c:v>
                </c:pt>
                <c:pt idx="143">
                  <c:v>24</c:v>
                </c:pt>
                <c:pt idx="144">
                  <c:v>23.9</c:v>
                </c:pt>
                <c:pt idx="145">
                  <c:v>23.4</c:v>
                </c:pt>
                <c:pt idx="146">
                  <c:v>23</c:v>
                </c:pt>
                <c:pt idx="147">
                  <c:v>23</c:v>
                </c:pt>
                <c:pt idx="148">
                  <c:v>23.2</c:v>
                </c:pt>
                <c:pt idx="149">
                  <c:v>23.5</c:v>
                </c:pt>
                <c:pt idx="150">
                  <c:v>23.2</c:v>
                </c:pt>
                <c:pt idx="151">
                  <c:v>24</c:v>
                </c:pt>
                <c:pt idx="152">
                  <c:v>23.9</c:v>
                </c:pt>
                <c:pt idx="153">
                  <c:v>23.6</c:v>
                </c:pt>
                <c:pt idx="154">
                  <c:v>23.25</c:v>
                </c:pt>
                <c:pt idx="155">
                  <c:v>23.25</c:v>
                </c:pt>
                <c:pt idx="156">
                  <c:v>23.25</c:v>
                </c:pt>
                <c:pt idx="157">
                  <c:v>23.25</c:v>
                </c:pt>
                <c:pt idx="158">
                  <c:v>23.25</c:v>
                </c:pt>
                <c:pt idx="159">
                  <c:v>23</c:v>
                </c:pt>
                <c:pt idx="160">
                  <c:v>23.25</c:v>
                </c:pt>
                <c:pt idx="161">
                  <c:v>23.5</c:v>
                </c:pt>
                <c:pt idx="162">
                  <c:v>23.5</c:v>
                </c:pt>
                <c:pt idx="163">
                  <c:v>23.25</c:v>
                </c:pt>
                <c:pt idx="164">
                  <c:v>23.25</c:v>
                </c:pt>
                <c:pt idx="165">
                  <c:v>22.6</c:v>
                </c:pt>
                <c:pt idx="166">
                  <c:v>22.59</c:v>
                </c:pt>
                <c:pt idx="167">
                  <c:v>22.59</c:v>
                </c:pt>
                <c:pt idx="168">
                  <c:v>22.6</c:v>
                </c:pt>
                <c:pt idx="169">
                  <c:v>22.6</c:v>
                </c:pt>
                <c:pt idx="170">
                  <c:v>22.2</c:v>
                </c:pt>
                <c:pt idx="171">
                  <c:v>22.25</c:v>
                </c:pt>
                <c:pt idx="172">
                  <c:v>22.6</c:v>
                </c:pt>
                <c:pt idx="173">
                  <c:v>22.75</c:v>
                </c:pt>
                <c:pt idx="174">
                  <c:v>22.9</c:v>
                </c:pt>
                <c:pt idx="175">
                  <c:v>22.9</c:v>
                </c:pt>
                <c:pt idx="176">
                  <c:v>23.2</c:v>
                </c:pt>
                <c:pt idx="177">
                  <c:v>23.4</c:v>
                </c:pt>
                <c:pt idx="178">
                  <c:v>23</c:v>
                </c:pt>
                <c:pt idx="179">
                  <c:v>22.5</c:v>
                </c:pt>
                <c:pt idx="180">
                  <c:v>23</c:v>
                </c:pt>
                <c:pt idx="181">
                  <c:v>22.9</c:v>
                </c:pt>
                <c:pt idx="182">
                  <c:v>22.7</c:v>
                </c:pt>
                <c:pt idx="183">
                  <c:v>22</c:v>
                </c:pt>
                <c:pt idx="184">
                  <c:v>20</c:v>
                </c:pt>
                <c:pt idx="185">
                  <c:v>19.75</c:v>
                </c:pt>
                <c:pt idx="186">
                  <c:v>18.940000000000001</c:v>
                </c:pt>
                <c:pt idx="187">
                  <c:v>18.3</c:v>
                </c:pt>
                <c:pt idx="188">
                  <c:v>18.8</c:v>
                </c:pt>
                <c:pt idx="189">
                  <c:v>18.8</c:v>
                </c:pt>
                <c:pt idx="190">
                  <c:v>19.100000000000001</c:v>
                </c:pt>
                <c:pt idx="191">
                  <c:v>19.8</c:v>
                </c:pt>
                <c:pt idx="192">
                  <c:v>19.5</c:v>
                </c:pt>
                <c:pt idx="193">
                  <c:v>19.8</c:v>
                </c:pt>
                <c:pt idx="194">
                  <c:v>19.5</c:v>
                </c:pt>
                <c:pt idx="195">
                  <c:v>19.8</c:v>
                </c:pt>
                <c:pt idx="196">
                  <c:v>20</c:v>
                </c:pt>
                <c:pt idx="197">
                  <c:v>20.100000000000001</c:v>
                </c:pt>
                <c:pt idx="198">
                  <c:v>20.5</c:v>
                </c:pt>
                <c:pt idx="199">
                  <c:v>20.350000000000001</c:v>
                </c:pt>
                <c:pt idx="200">
                  <c:v>20</c:v>
                </c:pt>
                <c:pt idx="201">
                  <c:v>20.5</c:v>
                </c:pt>
                <c:pt idx="202">
                  <c:v>20.32</c:v>
                </c:pt>
                <c:pt idx="203">
                  <c:v>20.32</c:v>
                </c:pt>
                <c:pt idx="204">
                  <c:v>19.95</c:v>
                </c:pt>
                <c:pt idx="205">
                  <c:v>19.5</c:v>
                </c:pt>
                <c:pt idx="206">
                  <c:v>18</c:v>
                </c:pt>
                <c:pt idx="207">
                  <c:v>17.989999999999998</c:v>
                </c:pt>
                <c:pt idx="208">
                  <c:v>17.5</c:v>
                </c:pt>
                <c:pt idx="209">
                  <c:v>17.600000000000001</c:v>
                </c:pt>
                <c:pt idx="210">
                  <c:v>17.5</c:v>
                </c:pt>
                <c:pt idx="211">
                  <c:v>17.5</c:v>
                </c:pt>
                <c:pt idx="212">
                  <c:v>18.989999999999998</c:v>
                </c:pt>
                <c:pt idx="213">
                  <c:v>18</c:v>
                </c:pt>
                <c:pt idx="214">
                  <c:v>18</c:v>
                </c:pt>
                <c:pt idx="215">
                  <c:v>18.05</c:v>
                </c:pt>
                <c:pt idx="216">
                  <c:v>18.3</c:v>
                </c:pt>
                <c:pt idx="217">
                  <c:v>18.399999999999999</c:v>
                </c:pt>
                <c:pt idx="218">
                  <c:v>18</c:v>
                </c:pt>
                <c:pt idx="219">
                  <c:v>18</c:v>
                </c:pt>
                <c:pt idx="220">
                  <c:v>17.95</c:v>
                </c:pt>
                <c:pt idx="221">
                  <c:v>18</c:v>
                </c:pt>
                <c:pt idx="222">
                  <c:v>17.600000000000001</c:v>
                </c:pt>
                <c:pt idx="223">
                  <c:v>17.3</c:v>
                </c:pt>
                <c:pt idx="224">
                  <c:v>17</c:v>
                </c:pt>
                <c:pt idx="225">
                  <c:v>17</c:v>
                </c:pt>
                <c:pt idx="226">
                  <c:v>16.100000000000001</c:v>
                </c:pt>
                <c:pt idx="227">
                  <c:v>17.5</c:v>
                </c:pt>
                <c:pt idx="228">
                  <c:v>17</c:v>
                </c:pt>
              </c:numCache>
            </c:numRef>
          </c:val>
          <c:smooth val="0"/>
          <c:extLst>
            <c:ext xmlns:c16="http://schemas.microsoft.com/office/drawing/2014/chart" uri="{C3380CC4-5D6E-409C-BE32-E72D297353CC}">
              <c16:uniqueId val="{00000000-6C10-4653-9F06-3828992B9595}"/>
            </c:ext>
          </c:extLst>
        </c:ser>
        <c:dLbls>
          <c:showLegendKey val="0"/>
          <c:showVal val="0"/>
          <c:showCatName val="0"/>
          <c:showSerName val="0"/>
          <c:showPercent val="0"/>
          <c:showBubbleSize val="0"/>
        </c:dLbls>
        <c:marker val="1"/>
        <c:smooth val="0"/>
        <c:axId val="1117948831"/>
        <c:axId val="1117932191"/>
      </c:lineChart>
      <c:lineChart>
        <c:grouping val="standard"/>
        <c:varyColors val="0"/>
        <c:ser>
          <c:idx val="1"/>
          <c:order val="1"/>
          <c:tx>
            <c:strRef>
              <c:f>'BACKUSI1 12M'!$E$2</c:f>
              <c:strCache>
                <c:ptCount val="1"/>
                <c:pt idx="0">
                  <c:v>S&amp;P/BVL Consumo</c:v>
                </c:pt>
              </c:strCache>
            </c:strRef>
          </c:tx>
          <c:spPr>
            <a:ln w="28575" cap="rnd">
              <a:solidFill>
                <a:srgbClr val="CC9900"/>
              </a:solidFill>
              <a:round/>
            </a:ln>
            <a:effectLst/>
          </c:spPr>
          <c:marker>
            <c:symbol val="none"/>
          </c:marker>
          <c:cat>
            <c:numRef>
              <c:f>'BACKUSI1 12M'!$A$3:$A$231</c:f>
              <c:numCache>
                <c:formatCode>m/d/yyyy</c:formatCode>
                <c:ptCount val="229"/>
                <c:pt idx="0">
                  <c:v>44007</c:v>
                </c:pt>
                <c:pt idx="1">
                  <c:v>44008</c:v>
                </c:pt>
                <c:pt idx="2">
                  <c:v>44012</c:v>
                </c:pt>
                <c:pt idx="3">
                  <c:v>44013</c:v>
                </c:pt>
                <c:pt idx="4">
                  <c:v>44014</c:v>
                </c:pt>
                <c:pt idx="5">
                  <c:v>44015</c:v>
                </c:pt>
                <c:pt idx="6">
                  <c:v>44018</c:v>
                </c:pt>
                <c:pt idx="7">
                  <c:v>44019</c:v>
                </c:pt>
                <c:pt idx="8">
                  <c:v>44020</c:v>
                </c:pt>
                <c:pt idx="9">
                  <c:v>44021</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44041</c:v>
                </c:pt>
                <c:pt idx="22">
                  <c:v>44042</c:v>
                </c:pt>
                <c:pt idx="23">
                  <c:v>44043</c:v>
                </c:pt>
                <c:pt idx="24">
                  <c:v>44046</c:v>
                </c:pt>
                <c:pt idx="25">
                  <c:v>44047</c:v>
                </c:pt>
                <c:pt idx="26">
                  <c:v>44049</c:v>
                </c:pt>
                <c:pt idx="27">
                  <c:v>44050</c:v>
                </c:pt>
                <c:pt idx="28">
                  <c:v>44053</c:v>
                </c:pt>
                <c:pt idx="29">
                  <c:v>44054</c:v>
                </c:pt>
                <c:pt idx="30">
                  <c:v>44055</c:v>
                </c:pt>
                <c:pt idx="31">
                  <c:v>44056</c:v>
                </c:pt>
                <c:pt idx="32">
                  <c:v>44060</c:v>
                </c:pt>
                <c:pt idx="33">
                  <c:v>44062</c:v>
                </c:pt>
                <c:pt idx="34">
                  <c:v>44063</c:v>
                </c:pt>
                <c:pt idx="35">
                  <c:v>44064</c:v>
                </c:pt>
                <c:pt idx="36">
                  <c:v>44067</c:v>
                </c:pt>
                <c:pt idx="37">
                  <c:v>44068</c:v>
                </c:pt>
                <c:pt idx="38">
                  <c:v>44070</c:v>
                </c:pt>
                <c:pt idx="39">
                  <c:v>44071</c:v>
                </c:pt>
                <c:pt idx="40">
                  <c:v>44074</c:v>
                </c:pt>
                <c:pt idx="41">
                  <c:v>44075</c:v>
                </c:pt>
                <c:pt idx="42">
                  <c:v>44076</c:v>
                </c:pt>
                <c:pt idx="43">
                  <c:v>44077</c:v>
                </c:pt>
                <c:pt idx="44">
                  <c:v>44078</c:v>
                </c:pt>
                <c:pt idx="45">
                  <c:v>44081</c:v>
                </c:pt>
                <c:pt idx="46">
                  <c:v>44082</c:v>
                </c:pt>
                <c:pt idx="47">
                  <c:v>44083</c:v>
                </c:pt>
                <c:pt idx="48">
                  <c:v>44084</c:v>
                </c:pt>
                <c:pt idx="49">
                  <c:v>44088</c:v>
                </c:pt>
                <c:pt idx="50">
                  <c:v>44089</c:v>
                </c:pt>
                <c:pt idx="51">
                  <c:v>44090</c:v>
                </c:pt>
                <c:pt idx="52">
                  <c:v>44091</c:v>
                </c:pt>
                <c:pt idx="53">
                  <c:v>44092</c:v>
                </c:pt>
                <c:pt idx="54">
                  <c:v>44096</c:v>
                </c:pt>
                <c:pt idx="55">
                  <c:v>44097</c:v>
                </c:pt>
                <c:pt idx="56">
                  <c:v>44098</c:v>
                </c:pt>
                <c:pt idx="57">
                  <c:v>44099</c:v>
                </c:pt>
                <c:pt idx="58">
                  <c:v>44102</c:v>
                </c:pt>
                <c:pt idx="59">
                  <c:v>44104</c:v>
                </c:pt>
                <c:pt idx="60">
                  <c:v>44105</c:v>
                </c:pt>
                <c:pt idx="61">
                  <c:v>44106</c:v>
                </c:pt>
                <c:pt idx="62">
                  <c:v>44109</c:v>
                </c:pt>
                <c:pt idx="63">
                  <c:v>44110</c:v>
                </c:pt>
                <c:pt idx="64">
                  <c:v>44111</c:v>
                </c:pt>
                <c:pt idx="65">
                  <c:v>44112</c:v>
                </c:pt>
                <c:pt idx="66">
                  <c:v>44113</c:v>
                </c:pt>
                <c:pt idx="67">
                  <c:v>44117</c:v>
                </c:pt>
                <c:pt idx="68">
                  <c:v>44118</c:v>
                </c:pt>
                <c:pt idx="69">
                  <c:v>44119</c:v>
                </c:pt>
                <c:pt idx="70">
                  <c:v>44120</c:v>
                </c:pt>
                <c:pt idx="71">
                  <c:v>44123</c:v>
                </c:pt>
                <c:pt idx="72">
                  <c:v>44124</c:v>
                </c:pt>
                <c:pt idx="73">
                  <c:v>44125</c:v>
                </c:pt>
                <c:pt idx="74">
                  <c:v>44126</c:v>
                </c:pt>
                <c:pt idx="75">
                  <c:v>44127</c:v>
                </c:pt>
                <c:pt idx="76">
                  <c:v>44130</c:v>
                </c:pt>
                <c:pt idx="77">
                  <c:v>44131</c:v>
                </c:pt>
                <c:pt idx="78">
                  <c:v>44132</c:v>
                </c:pt>
                <c:pt idx="79">
                  <c:v>44133</c:v>
                </c:pt>
                <c:pt idx="80">
                  <c:v>44134</c:v>
                </c:pt>
                <c:pt idx="81">
                  <c:v>44137</c:v>
                </c:pt>
                <c:pt idx="82">
                  <c:v>44138</c:v>
                </c:pt>
                <c:pt idx="83">
                  <c:v>44139</c:v>
                </c:pt>
                <c:pt idx="84">
                  <c:v>44140</c:v>
                </c:pt>
                <c:pt idx="85">
                  <c:v>44141</c:v>
                </c:pt>
                <c:pt idx="86">
                  <c:v>44144</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44165</c:v>
                </c:pt>
                <c:pt idx="100">
                  <c:v>44166</c:v>
                </c:pt>
                <c:pt idx="101">
                  <c:v>44167</c:v>
                </c:pt>
                <c:pt idx="102">
                  <c:v>44174</c:v>
                </c:pt>
                <c:pt idx="103">
                  <c:v>44175</c:v>
                </c:pt>
                <c:pt idx="104">
                  <c:v>44176</c:v>
                </c:pt>
                <c:pt idx="105">
                  <c:v>44179</c:v>
                </c:pt>
                <c:pt idx="106">
                  <c:v>44180</c:v>
                </c:pt>
                <c:pt idx="107">
                  <c:v>44181</c:v>
                </c:pt>
                <c:pt idx="108">
                  <c:v>44182</c:v>
                </c:pt>
                <c:pt idx="109">
                  <c:v>44183</c:v>
                </c:pt>
                <c:pt idx="110">
                  <c:v>44187</c:v>
                </c:pt>
                <c:pt idx="111">
                  <c:v>44188</c:v>
                </c:pt>
                <c:pt idx="112">
                  <c:v>44189</c:v>
                </c:pt>
                <c:pt idx="113">
                  <c:v>44193</c:v>
                </c:pt>
                <c:pt idx="114">
                  <c:v>44195</c:v>
                </c:pt>
                <c:pt idx="115">
                  <c:v>44200</c:v>
                </c:pt>
                <c:pt idx="116">
                  <c:v>44201</c:v>
                </c:pt>
                <c:pt idx="117">
                  <c:v>44202</c:v>
                </c:pt>
                <c:pt idx="118">
                  <c:v>44203</c:v>
                </c:pt>
                <c:pt idx="119">
                  <c:v>44204</c:v>
                </c:pt>
                <c:pt idx="120">
                  <c:v>44207</c:v>
                </c:pt>
                <c:pt idx="121">
                  <c:v>44208</c:v>
                </c:pt>
                <c:pt idx="122">
                  <c:v>44210</c:v>
                </c:pt>
                <c:pt idx="123">
                  <c:v>44211</c:v>
                </c:pt>
                <c:pt idx="124">
                  <c:v>44214</c:v>
                </c:pt>
                <c:pt idx="125">
                  <c:v>44215</c:v>
                </c:pt>
                <c:pt idx="126">
                  <c:v>44216</c:v>
                </c:pt>
                <c:pt idx="127">
                  <c:v>44217</c:v>
                </c:pt>
                <c:pt idx="128">
                  <c:v>44218</c:v>
                </c:pt>
                <c:pt idx="129">
                  <c:v>44221</c:v>
                </c:pt>
                <c:pt idx="130">
                  <c:v>44222</c:v>
                </c:pt>
                <c:pt idx="131">
                  <c:v>44223</c:v>
                </c:pt>
                <c:pt idx="132">
                  <c:v>44224</c:v>
                </c:pt>
                <c:pt idx="133">
                  <c:v>44225</c:v>
                </c:pt>
                <c:pt idx="134">
                  <c:v>44229</c:v>
                </c:pt>
                <c:pt idx="135">
                  <c:v>44230</c:v>
                </c:pt>
                <c:pt idx="136">
                  <c:v>44235</c:v>
                </c:pt>
                <c:pt idx="137">
                  <c:v>44236</c:v>
                </c:pt>
                <c:pt idx="138">
                  <c:v>44237</c:v>
                </c:pt>
                <c:pt idx="139">
                  <c:v>44238</c:v>
                </c:pt>
                <c:pt idx="140">
                  <c:v>44239</c:v>
                </c:pt>
                <c:pt idx="141">
                  <c:v>44242</c:v>
                </c:pt>
                <c:pt idx="142">
                  <c:v>44243</c:v>
                </c:pt>
                <c:pt idx="143">
                  <c:v>44244</c:v>
                </c:pt>
                <c:pt idx="144">
                  <c:v>44245</c:v>
                </c:pt>
                <c:pt idx="145">
                  <c:v>44246</c:v>
                </c:pt>
                <c:pt idx="146">
                  <c:v>44249</c:v>
                </c:pt>
                <c:pt idx="147">
                  <c:v>44250</c:v>
                </c:pt>
                <c:pt idx="148">
                  <c:v>44251</c:v>
                </c:pt>
                <c:pt idx="149">
                  <c:v>44252</c:v>
                </c:pt>
                <c:pt idx="150">
                  <c:v>44253</c:v>
                </c:pt>
                <c:pt idx="151">
                  <c:v>44256</c:v>
                </c:pt>
                <c:pt idx="152">
                  <c:v>44257</c:v>
                </c:pt>
                <c:pt idx="153">
                  <c:v>44258</c:v>
                </c:pt>
                <c:pt idx="154">
                  <c:v>44259</c:v>
                </c:pt>
                <c:pt idx="155">
                  <c:v>44260</c:v>
                </c:pt>
                <c:pt idx="156">
                  <c:v>44263</c:v>
                </c:pt>
                <c:pt idx="157">
                  <c:v>44264</c:v>
                </c:pt>
                <c:pt idx="158">
                  <c:v>44265</c:v>
                </c:pt>
                <c:pt idx="159">
                  <c:v>44266</c:v>
                </c:pt>
                <c:pt idx="160">
                  <c:v>44267</c:v>
                </c:pt>
                <c:pt idx="161">
                  <c:v>44270</c:v>
                </c:pt>
                <c:pt idx="162">
                  <c:v>44271</c:v>
                </c:pt>
                <c:pt idx="163">
                  <c:v>44272</c:v>
                </c:pt>
                <c:pt idx="164">
                  <c:v>44273</c:v>
                </c:pt>
                <c:pt idx="165">
                  <c:v>44274</c:v>
                </c:pt>
                <c:pt idx="166">
                  <c:v>44277</c:v>
                </c:pt>
                <c:pt idx="167">
                  <c:v>44278</c:v>
                </c:pt>
                <c:pt idx="168">
                  <c:v>44279</c:v>
                </c:pt>
                <c:pt idx="169">
                  <c:v>44280</c:v>
                </c:pt>
                <c:pt idx="170">
                  <c:v>44284</c:v>
                </c:pt>
                <c:pt idx="171">
                  <c:v>44285</c:v>
                </c:pt>
                <c:pt idx="172">
                  <c:v>44286</c:v>
                </c:pt>
                <c:pt idx="173">
                  <c:v>44291</c:v>
                </c:pt>
                <c:pt idx="174">
                  <c:v>44292</c:v>
                </c:pt>
                <c:pt idx="175">
                  <c:v>44293</c:v>
                </c:pt>
                <c:pt idx="176">
                  <c:v>44294</c:v>
                </c:pt>
                <c:pt idx="177">
                  <c:v>44295</c:v>
                </c:pt>
                <c:pt idx="178">
                  <c:v>44298</c:v>
                </c:pt>
                <c:pt idx="179">
                  <c:v>44299</c:v>
                </c:pt>
                <c:pt idx="180">
                  <c:v>44300</c:v>
                </c:pt>
                <c:pt idx="181">
                  <c:v>44301</c:v>
                </c:pt>
                <c:pt idx="182">
                  <c:v>44302</c:v>
                </c:pt>
                <c:pt idx="183">
                  <c:v>44306</c:v>
                </c:pt>
                <c:pt idx="184">
                  <c:v>44307</c:v>
                </c:pt>
                <c:pt idx="185">
                  <c:v>44308</c:v>
                </c:pt>
                <c:pt idx="186">
                  <c:v>44309</c:v>
                </c:pt>
                <c:pt idx="187">
                  <c:v>44312</c:v>
                </c:pt>
                <c:pt idx="188">
                  <c:v>44313</c:v>
                </c:pt>
                <c:pt idx="189">
                  <c:v>44314</c:v>
                </c:pt>
                <c:pt idx="190">
                  <c:v>44315</c:v>
                </c:pt>
                <c:pt idx="191">
                  <c:v>44316</c:v>
                </c:pt>
                <c:pt idx="192">
                  <c:v>44319</c:v>
                </c:pt>
                <c:pt idx="193">
                  <c:v>44320</c:v>
                </c:pt>
                <c:pt idx="194">
                  <c:v>44321</c:v>
                </c:pt>
                <c:pt idx="195">
                  <c:v>44322</c:v>
                </c:pt>
                <c:pt idx="196">
                  <c:v>44323</c:v>
                </c:pt>
                <c:pt idx="197">
                  <c:v>44326</c:v>
                </c:pt>
                <c:pt idx="198">
                  <c:v>44327</c:v>
                </c:pt>
                <c:pt idx="199">
                  <c:v>44328</c:v>
                </c:pt>
                <c:pt idx="200">
                  <c:v>44329</c:v>
                </c:pt>
                <c:pt idx="201">
                  <c:v>44330</c:v>
                </c:pt>
                <c:pt idx="202">
                  <c:v>44333</c:v>
                </c:pt>
                <c:pt idx="203">
                  <c:v>44334</c:v>
                </c:pt>
                <c:pt idx="204">
                  <c:v>44335</c:v>
                </c:pt>
                <c:pt idx="205">
                  <c:v>44336</c:v>
                </c:pt>
                <c:pt idx="206">
                  <c:v>44337</c:v>
                </c:pt>
                <c:pt idx="207">
                  <c:v>44340</c:v>
                </c:pt>
                <c:pt idx="208">
                  <c:v>44341</c:v>
                </c:pt>
                <c:pt idx="209">
                  <c:v>44342</c:v>
                </c:pt>
                <c:pt idx="210">
                  <c:v>44343</c:v>
                </c:pt>
                <c:pt idx="211">
                  <c:v>44344</c:v>
                </c:pt>
                <c:pt idx="212">
                  <c:v>44347</c:v>
                </c:pt>
                <c:pt idx="213">
                  <c:v>44348</c:v>
                </c:pt>
                <c:pt idx="214">
                  <c:v>44349</c:v>
                </c:pt>
                <c:pt idx="215">
                  <c:v>44350</c:v>
                </c:pt>
                <c:pt idx="216">
                  <c:v>44351</c:v>
                </c:pt>
                <c:pt idx="217">
                  <c:v>44354</c:v>
                </c:pt>
                <c:pt idx="218">
                  <c:v>44356</c:v>
                </c:pt>
                <c:pt idx="219">
                  <c:v>44357</c:v>
                </c:pt>
                <c:pt idx="220">
                  <c:v>44358</c:v>
                </c:pt>
                <c:pt idx="221">
                  <c:v>44361</c:v>
                </c:pt>
                <c:pt idx="222">
                  <c:v>44362</c:v>
                </c:pt>
                <c:pt idx="223">
                  <c:v>44363</c:v>
                </c:pt>
                <c:pt idx="224">
                  <c:v>44364</c:v>
                </c:pt>
                <c:pt idx="225">
                  <c:v>44365</c:v>
                </c:pt>
                <c:pt idx="226">
                  <c:v>44368</c:v>
                </c:pt>
                <c:pt idx="227">
                  <c:v>44369</c:v>
                </c:pt>
                <c:pt idx="228">
                  <c:v>44370</c:v>
                </c:pt>
              </c:numCache>
            </c:numRef>
          </c:cat>
          <c:val>
            <c:numRef>
              <c:f>'BACKUSI1 12M'!$E$3:$E$231</c:f>
              <c:numCache>
                <c:formatCode>_(* #,##0.00_);_(* \(#,##0.00\);_(* "-"_);_(@_)</c:formatCode>
                <c:ptCount val="229"/>
                <c:pt idx="0">
                  <c:v>1047.5999999999999</c:v>
                </c:pt>
                <c:pt idx="1">
                  <c:v>1039.57</c:v>
                </c:pt>
                <c:pt idx="2">
                  <c:v>1056.56</c:v>
                </c:pt>
                <c:pt idx="3">
                  <c:v>1047.72</c:v>
                </c:pt>
                <c:pt idx="4">
                  <c:v>1043.96</c:v>
                </c:pt>
                <c:pt idx="5">
                  <c:v>1047.3499999999999</c:v>
                </c:pt>
                <c:pt idx="6">
                  <c:v>1047.69</c:v>
                </c:pt>
                <c:pt idx="7">
                  <c:v>1045.8900000000001</c:v>
                </c:pt>
                <c:pt idx="8">
                  <c:v>1033.21</c:v>
                </c:pt>
                <c:pt idx="9">
                  <c:v>1042.8699999999999</c:v>
                </c:pt>
                <c:pt idx="10">
                  <c:v>1013.97</c:v>
                </c:pt>
                <c:pt idx="11">
                  <c:v>1008.95</c:v>
                </c:pt>
                <c:pt idx="12">
                  <c:v>1003.47</c:v>
                </c:pt>
                <c:pt idx="13">
                  <c:v>1000.37</c:v>
                </c:pt>
                <c:pt idx="14">
                  <c:v>992.87</c:v>
                </c:pt>
                <c:pt idx="15">
                  <c:v>997.97</c:v>
                </c:pt>
                <c:pt idx="16">
                  <c:v>1018.45</c:v>
                </c:pt>
                <c:pt idx="17">
                  <c:v>1037.44</c:v>
                </c:pt>
                <c:pt idx="18">
                  <c:v>1050.02</c:v>
                </c:pt>
                <c:pt idx="19">
                  <c:v>1047.0999999999999</c:v>
                </c:pt>
                <c:pt idx="20">
                  <c:v>1044.56</c:v>
                </c:pt>
                <c:pt idx="21">
                  <c:v>1031.78</c:v>
                </c:pt>
                <c:pt idx="22">
                  <c:v>1025.8599999999999</c:v>
                </c:pt>
                <c:pt idx="23">
                  <c:v>1016.31</c:v>
                </c:pt>
                <c:pt idx="24">
                  <c:v>1022.97</c:v>
                </c:pt>
                <c:pt idx="25">
                  <c:v>1016.56</c:v>
                </c:pt>
                <c:pt idx="26">
                  <c:v>1004.39</c:v>
                </c:pt>
                <c:pt idx="27">
                  <c:v>1000.17</c:v>
                </c:pt>
                <c:pt idx="28">
                  <c:v>1002.13</c:v>
                </c:pt>
                <c:pt idx="29">
                  <c:v>996.01</c:v>
                </c:pt>
                <c:pt idx="30">
                  <c:v>1000.04</c:v>
                </c:pt>
                <c:pt idx="31">
                  <c:v>1012.51</c:v>
                </c:pt>
                <c:pt idx="32">
                  <c:v>1024.27</c:v>
                </c:pt>
                <c:pt idx="33">
                  <c:v>1014.17</c:v>
                </c:pt>
                <c:pt idx="34">
                  <c:v>1024.04</c:v>
                </c:pt>
                <c:pt idx="35">
                  <c:v>1026.49</c:v>
                </c:pt>
                <c:pt idx="36">
                  <c:v>1035.54</c:v>
                </c:pt>
                <c:pt idx="37">
                  <c:v>1030.3399999999999</c:v>
                </c:pt>
                <c:pt idx="38">
                  <c:v>1020.24</c:v>
                </c:pt>
                <c:pt idx="39">
                  <c:v>1000.85</c:v>
                </c:pt>
                <c:pt idx="40">
                  <c:v>1010.79</c:v>
                </c:pt>
                <c:pt idx="41">
                  <c:v>1020.55</c:v>
                </c:pt>
                <c:pt idx="42">
                  <c:v>1017.86</c:v>
                </c:pt>
                <c:pt idx="43">
                  <c:v>1021.92</c:v>
                </c:pt>
                <c:pt idx="44">
                  <c:v>1017.31</c:v>
                </c:pt>
                <c:pt idx="45">
                  <c:v>1017.54</c:v>
                </c:pt>
                <c:pt idx="46">
                  <c:v>1018.59</c:v>
                </c:pt>
                <c:pt idx="47">
                  <c:v>1018.21</c:v>
                </c:pt>
                <c:pt idx="48">
                  <c:v>1006.84</c:v>
                </c:pt>
                <c:pt idx="49">
                  <c:v>1007.63</c:v>
                </c:pt>
                <c:pt idx="50">
                  <c:v>1018.29</c:v>
                </c:pt>
                <c:pt idx="51">
                  <c:v>1023.12</c:v>
                </c:pt>
                <c:pt idx="52">
                  <c:v>1034</c:v>
                </c:pt>
                <c:pt idx="53">
                  <c:v>1048</c:v>
                </c:pt>
                <c:pt idx="54">
                  <c:v>1044.1099999999999</c:v>
                </c:pt>
                <c:pt idx="55">
                  <c:v>1046.6099999999999</c:v>
                </c:pt>
                <c:pt idx="56">
                  <c:v>1044.3699999999999</c:v>
                </c:pt>
                <c:pt idx="57">
                  <c:v>1044.25</c:v>
                </c:pt>
                <c:pt idx="58">
                  <c:v>1044.93</c:v>
                </c:pt>
                <c:pt idx="59">
                  <c:v>1045.49</c:v>
                </c:pt>
                <c:pt idx="60">
                  <c:v>1039.07</c:v>
                </c:pt>
                <c:pt idx="61">
                  <c:v>1035.6300000000001</c:v>
                </c:pt>
                <c:pt idx="62">
                  <c:v>1029.74</c:v>
                </c:pt>
                <c:pt idx="63">
                  <c:v>1021.5</c:v>
                </c:pt>
                <c:pt idx="64">
                  <c:v>1016.17</c:v>
                </c:pt>
                <c:pt idx="65">
                  <c:v>1014.34</c:v>
                </c:pt>
                <c:pt idx="66">
                  <c:v>1018.08</c:v>
                </c:pt>
                <c:pt idx="67">
                  <c:v>1020.87</c:v>
                </c:pt>
                <c:pt idx="68">
                  <c:v>1011.85</c:v>
                </c:pt>
                <c:pt idx="69">
                  <c:v>991.72</c:v>
                </c:pt>
                <c:pt idx="70">
                  <c:v>974.5</c:v>
                </c:pt>
                <c:pt idx="71">
                  <c:v>966.51</c:v>
                </c:pt>
                <c:pt idx="72">
                  <c:v>988.48</c:v>
                </c:pt>
                <c:pt idx="73">
                  <c:v>1001.15</c:v>
                </c:pt>
                <c:pt idx="74">
                  <c:v>1000.32</c:v>
                </c:pt>
                <c:pt idx="75">
                  <c:v>1001.94</c:v>
                </c:pt>
                <c:pt idx="76">
                  <c:v>1001.65</c:v>
                </c:pt>
                <c:pt idx="77">
                  <c:v>1008.59</c:v>
                </c:pt>
                <c:pt idx="78">
                  <c:v>997.85</c:v>
                </c:pt>
                <c:pt idx="79">
                  <c:v>1002.76</c:v>
                </c:pt>
                <c:pt idx="80">
                  <c:v>1001.47</c:v>
                </c:pt>
                <c:pt idx="81">
                  <c:v>1004.41</c:v>
                </c:pt>
                <c:pt idx="82">
                  <c:v>1006.38</c:v>
                </c:pt>
                <c:pt idx="83">
                  <c:v>1013.11</c:v>
                </c:pt>
                <c:pt idx="84">
                  <c:v>1011.31</c:v>
                </c:pt>
                <c:pt idx="85">
                  <c:v>1004.89</c:v>
                </c:pt>
                <c:pt idx="86">
                  <c:v>1025.5899999999999</c:v>
                </c:pt>
                <c:pt idx="87">
                  <c:v>995.77</c:v>
                </c:pt>
                <c:pt idx="88">
                  <c:v>1001.93</c:v>
                </c:pt>
                <c:pt idx="89">
                  <c:v>1005.68</c:v>
                </c:pt>
                <c:pt idx="90">
                  <c:v>1013.34</c:v>
                </c:pt>
                <c:pt idx="91">
                  <c:v>1010.46</c:v>
                </c:pt>
                <c:pt idx="92">
                  <c:v>1014.47</c:v>
                </c:pt>
                <c:pt idx="93">
                  <c:v>1028.21</c:v>
                </c:pt>
                <c:pt idx="94">
                  <c:v>1031.46</c:v>
                </c:pt>
                <c:pt idx="95">
                  <c:v>1036.1199999999999</c:v>
                </c:pt>
                <c:pt idx="96">
                  <c:v>1050.42</c:v>
                </c:pt>
                <c:pt idx="97">
                  <c:v>1044.7</c:v>
                </c:pt>
                <c:pt idx="98">
                  <c:v>1035.2</c:v>
                </c:pt>
                <c:pt idx="99">
                  <c:v>1034.79</c:v>
                </c:pt>
                <c:pt idx="100">
                  <c:v>1040.3900000000001</c:v>
                </c:pt>
                <c:pt idx="101">
                  <c:v>1040.5899999999999</c:v>
                </c:pt>
                <c:pt idx="102">
                  <c:v>1064.3800000000001</c:v>
                </c:pt>
                <c:pt idx="103">
                  <c:v>1059.79</c:v>
                </c:pt>
                <c:pt idx="104">
                  <c:v>1047.6400000000001</c:v>
                </c:pt>
                <c:pt idx="105">
                  <c:v>1043.45</c:v>
                </c:pt>
                <c:pt idx="106">
                  <c:v>1046.8699999999999</c:v>
                </c:pt>
                <c:pt idx="107">
                  <c:v>1044.53</c:v>
                </c:pt>
                <c:pt idx="108">
                  <c:v>1041.0899999999999</c:v>
                </c:pt>
                <c:pt idx="109">
                  <c:v>1042.71</c:v>
                </c:pt>
                <c:pt idx="110">
                  <c:v>1035.21</c:v>
                </c:pt>
                <c:pt idx="111">
                  <c:v>1034.7</c:v>
                </c:pt>
                <c:pt idx="112">
                  <c:v>1074.74</c:v>
                </c:pt>
                <c:pt idx="113">
                  <c:v>1081.53</c:v>
                </c:pt>
                <c:pt idx="114">
                  <c:v>1088.46</c:v>
                </c:pt>
                <c:pt idx="115">
                  <c:v>1104.47</c:v>
                </c:pt>
                <c:pt idx="116">
                  <c:v>1123.32</c:v>
                </c:pt>
                <c:pt idx="117">
                  <c:v>1129.94</c:v>
                </c:pt>
                <c:pt idx="118">
                  <c:v>1179.48</c:v>
                </c:pt>
                <c:pt idx="119">
                  <c:v>1188.46</c:v>
                </c:pt>
                <c:pt idx="120">
                  <c:v>1214.49</c:v>
                </c:pt>
                <c:pt idx="121">
                  <c:v>1229.26</c:v>
                </c:pt>
                <c:pt idx="122">
                  <c:v>1248.98</c:v>
                </c:pt>
                <c:pt idx="123">
                  <c:v>1234.33</c:v>
                </c:pt>
                <c:pt idx="124">
                  <c:v>1231.01</c:v>
                </c:pt>
                <c:pt idx="125">
                  <c:v>1236.9000000000001</c:v>
                </c:pt>
                <c:pt idx="126">
                  <c:v>1237.1500000000001</c:v>
                </c:pt>
                <c:pt idx="127">
                  <c:v>1238</c:v>
                </c:pt>
                <c:pt idx="128">
                  <c:v>1237.74</c:v>
                </c:pt>
                <c:pt idx="129">
                  <c:v>1235.48</c:v>
                </c:pt>
                <c:pt idx="130">
                  <c:v>1232.06</c:v>
                </c:pt>
                <c:pt idx="131">
                  <c:v>1208.45</c:v>
                </c:pt>
                <c:pt idx="132">
                  <c:v>1208.69</c:v>
                </c:pt>
                <c:pt idx="133">
                  <c:v>1205.51</c:v>
                </c:pt>
                <c:pt idx="134">
                  <c:v>1209.3699999999999</c:v>
                </c:pt>
                <c:pt idx="135">
                  <c:v>1209.3699999999999</c:v>
                </c:pt>
                <c:pt idx="136">
                  <c:v>1240.06</c:v>
                </c:pt>
                <c:pt idx="137">
                  <c:v>1252.51</c:v>
                </c:pt>
                <c:pt idx="138">
                  <c:v>1257.03</c:v>
                </c:pt>
                <c:pt idx="139">
                  <c:v>1243.8499999999999</c:v>
                </c:pt>
                <c:pt idx="140">
                  <c:v>1243.01</c:v>
                </c:pt>
                <c:pt idx="141">
                  <c:v>1244.7</c:v>
                </c:pt>
                <c:pt idx="142">
                  <c:v>1239.8900000000001</c:v>
                </c:pt>
                <c:pt idx="143">
                  <c:v>1237.8</c:v>
                </c:pt>
                <c:pt idx="144">
                  <c:v>1237.1199999999999</c:v>
                </c:pt>
                <c:pt idx="145">
                  <c:v>1228.3</c:v>
                </c:pt>
                <c:pt idx="146">
                  <c:v>1227.58</c:v>
                </c:pt>
                <c:pt idx="147">
                  <c:v>1253.03</c:v>
                </c:pt>
                <c:pt idx="148">
                  <c:v>1253.76</c:v>
                </c:pt>
                <c:pt idx="149">
                  <c:v>1252.22</c:v>
                </c:pt>
                <c:pt idx="150">
                  <c:v>1244.58</c:v>
                </c:pt>
                <c:pt idx="151">
                  <c:v>1264.24</c:v>
                </c:pt>
                <c:pt idx="152">
                  <c:v>1258.43</c:v>
                </c:pt>
                <c:pt idx="153">
                  <c:v>1260.6500000000001</c:v>
                </c:pt>
                <c:pt idx="154">
                  <c:v>1259.22</c:v>
                </c:pt>
                <c:pt idx="155">
                  <c:v>1264.6199999999999</c:v>
                </c:pt>
                <c:pt idx="156">
                  <c:v>1260.24</c:v>
                </c:pt>
                <c:pt idx="157">
                  <c:v>1253.1500000000001</c:v>
                </c:pt>
                <c:pt idx="158">
                  <c:v>1254.28</c:v>
                </c:pt>
                <c:pt idx="159">
                  <c:v>1253.04</c:v>
                </c:pt>
                <c:pt idx="160">
                  <c:v>1257.21</c:v>
                </c:pt>
                <c:pt idx="161">
                  <c:v>1257.0899999999999</c:v>
                </c:pt>
                <c:pt idx="162">
                  <c:v>1249.49</c:v>
                </c:pt>
                <c:pt idx="163">
                  <c:v>1249.44</c:v>
                </c:pt>
                <c:pt idx="164">
                  <c:v>1236.74</c:v>
                </c:pt>
                <c:pt idx="165">
                  <c:v>1233.7</c:v>
                </c:pt>
                <c:pt idx="166">
                  <c:v>1226.26</c:v>
                </c:pt>
                <c:pt idx="167">
                  <c:v>1221.49</c:v>
                </c:pt>
                <c:pt idx="168">
                  <c:v>1214.0899999999999</c:v>
                </c:pt>
                <c:pt idx="169">
                  <c:v>1220.8699999999999</c:v>
                </c:pt>
                <c:pt idx="170">
                  <c:v>1210.77</c:v>
                </c:pt>
                <c:pt idx="171">
                  <c:v>1207.33</c:v>
                </c:pt>
                <c:pt idx="172">
                  <c:v>1199.3699999999999</c:v>
                </c:pt>
                <c:pt idx="173">
                  <c:v>1195.47</c:v>
                </c:pt>
                <c:pt idx="174">
                  <c:v>1187.32</c:v>
                </c:pt>
                <c:pt idx="175">
                  <c:v>1184.83</c:v>
                </c:pt>
                <c:pt idx="176">
                  <c:v>1177.3599999999999</c:v>
                </c:pt>
                <c:pt idx="177">
                  <c:v>1181</c:v>
                </c:pt>
                <c:pt idx="178">
                  <c:v>1158.45</c:v>
                </c:pt>
                <c:pt idx="179">
                  <c:v>1166.97</c:v>
                </c:pt>
                <c:pt idx="180">
                  <c:v>1159.74</c:v>
                </c:pt>
                <c:pt idx="181">
                  <c:v>1153.48</c:v>
                </c:pt>
                <c:pt idx="182">
                  <c:v>1135.93</c:v>
                </c:pt>
                <c:pt idx="183">
                  <c:v>1057.79</c:v>
                </c:pt>
                <c:pt idx="184">
                  <c:v>1049.29</c:v>
                </c:pt>
                <c:pt idx="185">
                  <c:v>1026.7</c:v>
                </c:pt>
                <c:pt idx="186">
                  <c:v>1008.48</c:v>
                </c:pt>
                <c:pt idx="187">
                  <c:v>1041.21</c:v>
                </c:pt>
                <c:pt idx="188">
                  <c:v>1039.3599999999999</c:v>
                </c:pt>
                <c:pt idx="189">
                  <c:v>1027.83</c:v>
                </c:pt>
                <c:pt idx="190">
                  <c:v>1062.32</c:v>
                </c:pt>
                <c:pt idx="191">
                  <c:v>1062.45</c:v>
                </c:pt>
                <c:pt idx="192">
                  <c:v>1064.3800000000001</c:v>
                </c:pt>
                <c:pt idx="193">
                  <c:v>1059.49</c:v>
                </c:pt>
                <c:pt idx="194">
                  <c:v>1055.98</c:v>
                </c:pt>
                <c:pt idx="195">
                  <c:v>1052.82</c:v>
                </c:pt>
                <c:pt idx="196">
                  <c:v>1056.68</c:v>
                </c:pt>
                <c:pt idx="197">
                  <c:v>1073.79</c:v>
                </c:pt>
                <c:pt idx="198">
                  <c:v>1082.1500000000001</c:v>
                </c:pt>
                <c:pt idx="199">
                  <c:v>1140.3499999999999</c:v>
                </c:pt>
                <c:pt idx="200">
                  <c:v>1163.94</c:v>
                </c:pt>
                <c:pt idx="201">
                  <c:v>1171.1099999999999</c:v>
                </c:pt>
                <c:pt idx="202">
                  <c:v>1157.8699999999999</c:v>
                </c:pt>
                <c:pt idx="203">
                  <c:v>1160.1199999999999</c:v>
                </c:pt>
                <c:pt idx="204">
                  <c:v>1139.9100000000001</c:v>
                </c:pt>
                <c:pt idx="205">
                  <c:v>1133.8900000000001</c:v>
                </c:pt>
                <c:pt idx="206">
                  <c:v>1077.94</c:v>
                </c:pt>
                <c:pt idx="207">
                  <c:v>1043.82</c:v>
                </c:pt>
                <c:pt idx="208">
                  <c:v>1057.8599999999999</c:v>
                </c:pt>
                <c:pt idx="209">
                  <c:v>1033.43</c:v>
                </c:pt>
                <c:pt idx="210">
                  <c:v>1010.57</c:v>
                </c:pt>
                <c:pt idx="211">
                  <c:v>1075.06</c:v>
                </c:pt>
                <c:pt idx="212">
                  <c:v>1071.73</c:v>
                </c:pt>
                <c:pt idx="213">
                  <c:v>1067.21</c:v>
                </c:pt>
                <c:pt idx="214">
                  <c:v>1066.04</c:v>
                </c:pt>
                <c:pt idx="215">
                  <c:v>1072.0899999999999</c:v>
                </c:pt>
                <c:pt idx="216">
                  <c:v>1101.6400000000001</c:v>
                </c:pt>
                <c:pt idx="217">
                  <c:v>999.72</c:v>
                </c:pt>
                <c:pt idx="218">
                  <c:v>1015.54</c:v>
                </c:pt>
                <c:pt idx="219">
                  <c:v>1052.22</c:v>
                </c:pt>
                <c:pt idx="220">
                  <c:v>1030.8399999999999</c:v>
                </c:pt>
                <c:pt idx="221">
                  <c:v>1048.32</c:v>
                </c:pt>
                <c:pt idx="222">
                  <c:v>1034.18</c:v>
                </c:pt>
                <c:pt idx="223">
                  <c:v>1024.95</c:v>
                </c:pt>
                <c:pt idx="224">
                  <c:v>995.04</c:v>
                </c:pt>
                <c:pt idx="225">
                  <c:v>1000.43</c:v>
                </c:pt>
                <c:pt idx="226">
                  <c:v>1028.06</c:v>
                </c:pt>
                <c:pt idx="227">
                  <c:v>1024.45</c:v>
                </c:pt>
                <c:pt idx="228">
                  <c:v>1013.13</c:v>
                </c:pt>
              </c:numCache>
            </c:numRef>
          </c:val>
          <c:smooth val="0"/>
          <c:extLst>
            <c:ext xmlns:c16="http://schemas.microsoft.com/office/drawing/2014/chart" uri="{C3380CC4-5D6E-409C-BE32-E72D297353CC}">
              <c16:uniqueId val="{00000001-6C10-4653-9F06-3828992B9595}"/>
            </c:ext>
          </c:extLst>
        </c:ser>
        <c:dLbls>
          <c:showLegendKey val="0"/>
          <c:showVal val="0"/>
          <c:showCatName val="0"/>
          <c:showSerName val="0"/>
          <c:showPercent val="0"/>
          <c:showBubbleSize val="0"/>
        </c:dLbls>
        <c:marker val="1"/>
        <c:smooth val="0"/>
        <c:axId val="1117946751"/>
        <c:axId val="1117931775"/>
      </c:lineChart>
      <c:dateAx>
        <c:axId val="1117948831"/>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932191"/>
        <c:crosses val="autoZero"/>
        <c:auto val="1"/>
        <c:lblOffset val="100"/>
        <c:baseTimeUnit val="days"/>
        <c:majorUnit val="3"/>
        <c:majorTimeUnit val="months"/>
      </c:dateAx>
      <c:valAx>
        <c:axId val="111793219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948831"/>
        <c:crosses val="autoZero"/>
        <c:crossBetween val="between"/>
      </c:valAx>
      <c:valAx>
        <c:axId val="1117931775"/>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17946751"/>
        <c:crosses val="max"/>
        <c:crossBetween val="between"/>
      </c:valAx>
      <c:dateAx>
        <c:axId val="1117946751"/>
        <c:scaling>
          <c:orientation val="minMax"/>
        </c:scaling>
        <c:delete val="1"/>
        <c:axPos val="b"/>
        <c:numFmt formatCode="m/d/yyyy" sourceLinked="1"/>
        <c:majorTickMark val="out"/>
        <c:minorTickMark val="none"/>
        <c:tickLblPos val="nextTo"/>
        <c:crossAx val="1117931775"/>
        <c:crosses val="autoZero"/>
        <c:auto val="1"/>
        <c:lblOffset val="100"/>
        <c:baseTimeUnit val="days"/>
      </c:date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'EEFF hist'!$B$245</c:f>
              <c:strCache>
                <c:ptCount val="1"/>
                <c:pt idx="0">
                  <c:v> Apalancamiento financiero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'EEFF hist'!$C$306:$J$306</c15:sqref>
                  </c15:fullRef>
                </c:ext>
              </c:extLst>
              <c:f>'EEFF hist'!$C$306:$I$306</c:f>
              <c:strCache>
                <c:ptCount val="7"/>
                <c:pt idx="0">
                  <c:v>2014</c:v>
                </c:pt>
                <c:pt idx="1">
                  <c:v>2015</c:v>
                </c:pt>
                <c:pt idx="2">
                  <c:v>2016</c:v>
                </c:pt>
                <c:pt idx="3">
                  <c:v>2017</c:v>
                </c:pt>
                <c:pt idx="4">
                  <c:v>2018</c:v>
                </c:pt>
                <c:pt idx="5">
                  <c:v>2019</c:v>
                </c:pt>
                <c:pt idx="6">
                  <c:v>2020</c:v>
                </c:pt>
              </c:strCache>
            </c:strRef>
          </c:cat>
          <c:val>
            <c:numRef>
              <c:extLst>
                <c:ext xmlns:c15="http://schemas.microsoft.com/office/drawing/2012/chart" uri="{02D57815-91ED-43cb-92C2-25804820EDAC}">
                  <c15:fullRef>
                    <c15:sqref>'EEFF hist'!$C$245:$J$245</c15:sqref>
                  </c15:fullRef>
                </c:ext>
              </c:extLst>
              <c:f>'EEFF hist'!$C$245:$I$245</c:f>
              <c:numCache>
                <c:formatCode>_(* #,##0.00_);_(* \(#,##0.00\);_(* "-"??_);_(@_)</c:formatCode>
                <c:ptCount val="7"/>
                <c:pt idx="0">
                  <c:v>2.0368448728430191</c:v>
                </c:pt>
                <c:pt idx="1">
                  <c:v>2.1151359471934863</c:v>
                </c:pt>
                <c:pt idx="2">
                  <c:v>2.2859905856916027</c:v>
                </c:pt>
                <c:pt idx="3">
                  <c:v>2.6856276409817936</c:v>
                </c:pt>
                <c:pt idx="4">
                  <c:v>2.397083157689428</c:v>
                </c:pt>
                <c:pt idx="5">
                  <c:v>2.7058977854871187</c:v>
                </c:pt>
                <c:pt idx="6">
                  <c:v>2.1199502867319029</c:v>
                </c:pt>
              </c:numCache>
            </c:numRef>
          </c:val>
          <c:smooth val="0"/>
          <c:extLst>
            <c:ext xmlns:c16="http://schemas.microsoft.com/office/drawing/2014/chart" uri="{C3380CC4-5D6E-409C-BE32-E72D297353CC}">
              <c16:uniqueId val="{00000000-D650-490A-A65B-36B1630A94B0}"/>
            </c:ext>
          </c:extLst>
        </c:ser>
        <c:ser>
          <c:idx val="1"/>
          <c:order val="1"/>
          <c:tx>
            <c:strRef>
              <c:f>'EEFF hist'!$B$252</c:f>
              <c:strCache>
                <c:ptCount val="1"/>
                <c:pt idx="0">
                  <c:v> Deuda / EBITDA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'EEFF hist'!$C$306:$J$306</c15:sqref>
                  </c15:fullRef>
                </c:ext>
              </c:extLst>
              <c:f>'EEFF hist'!$C$306:$I$306</c:f>
              <c:strCache>
                <c:ptCount val="7"/>
                <c:pt idx="0">
                  <c:v>2014</c:v>
                </c:pt>
                <c:pt idx="1">
                  <c:v>2015</c:v>
                </c:pt>
                <c:pt idx="2">
                  <c:v>2016</c:v>
                </c:pt>
                <c:pt idx="3">
                  <c:v>2017</c:v>
                </c:pt>
                <c:pt idx="4">
                  <c:v>2018</c:v>
                </c:pt>
                <c:pt idx="5">
                  <c:v>2019</c:v>
                </c:pt>
                <c:pt idx="6">
                  <c:v>2020</c:v>
                </c:pt>
              </c:strCache>
            </c:strRef>
          </c:cat>
          <c:val>
            <c:numRef>
              <c:extLst>
                <c:ext xmlns:c15="http://schemas.microsoft.com/office/drawing/2012/chart" uri="{02D57815-91ED-43cb-92C2-25804820EDAC}">
                  <c15:fullRef>
                    <c15:sqref>'EEFF hist'!$C$252:$J$252</c15:sqref>
                  </c15:fullRef>
                </c:ext>
              </c:extLst>
              <c:f>'EEFF hist'!$C$252:$I$252</c:f>
              <c:numCache>
                <c:formatCode>_(* #,##0.00_);_(* \(#,##0.00\);_(* "-"??_);_(@_)</c:formatCode>
                <c:ptCount val="7"/>
                <c:pt idx="0">
                  <c:v>0.30805309440141393</c:v>
                </c:pt>
                <c:pt idx="1">
                  <c:v>0.27590278982001737</c:v>
                </c:pt>
                <c:pt idx="2">
                  <c:v>0.25284357990715939</c:v>
                </c:pt>
                <c:pt idx="3">
                  <c:v>5.3058131302965737E-2</c:v>
                </c:pt>
                <c:pt idx="4">
                  <c:v>3.2793423666088665E-2</c:v>
                </c:pt>
                <c:pt idx="5">
                  <c:v>2.8466121041429062E-2</c:v>
                </c:pt>
                <c:pt idx="6">
                  <c:v>3.4455165806350697E-2</c:v>
                </c:pt>
              </c:numCache>
            </c:numRef>
          </c:val>
          <c:smooth val="0"/>
          <c:extLst>
            <c:ext xmlns:c16="http://schemas.microsoft.com/office/drawing/2014/chart" uri="{C3380CC4-5D6E-409C-BE32-E72D297353CC}">
              <c16:uniqueId val="{00000001-D650-490A-A65B-36B1630A94B0}"/>
            </c:ext>
          </c:extLst>
        </c:ser>
        <c:dLbls>
          <c:dLblPos val="ctr"/>
          <c:showLegendKey val="0"/>
          <c:showVal val="1"/>
          <c:showCatName val="0"/>
          <c:showSerName val="0"/>
          <c:showPercent val="0"/>
          <c:showBubbleSize val="0"/>
        </c:dLbls>
        <c:smooth val="0"/>
        <c:axId val="350634536"/>
        <c:axId val="350629288"/>
      </c:lineChart>
      <c:valAx>
        <c:axId val="350629288"/>
        <c:scaling>
          <c:orientation val="minMax"/>
        </c:scaling>
        <c:delete val="0"/>
        <c:axPos val="r"/>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634536"/>
        <c:crosses val="max"/>
        <c:crossBetween val="between"/>
      </c:valAx>
      <c:catAx>
        <c:axId val="35063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629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'EEFF proyect'!$B$47</c:f>
              <c:strCache>
                <c:ptCount val="1"/>
                <c:pt idx="0">
                  <c:v>MG BRUTO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'EEFF proyect'!$C$46:$J$46</c:f>
              <c:strCache>
                <c:ptCount val="8"/>
                <c:pt idx="0">
                  <c:v>2014</c:v>
                </c:pt>
                <c:pt idx="1">
                  <c:v>2015</c:v>
                </c:pt>
                <c:pt idx="2">
                  <c:v>2016</c:v>
                </c:pt>
                <c:pt idx="3">
                  <c:v>2017</c:v>
                </c:pt>
                <c:pt idx="4">
                  <c:v>2018</c:v>
                </c:pt>
                <c:pt idx="5">
                  <c:v>2019</c:v>
                </c:pt>
                <c:pt idx="6">
                  <c:v>2020</c:v>
                </c:pt>
                <c:pt idx="7">
                  <c:v>2021e</c:v>
                </c:pt>
              </c:strCache>
            </c:strRef>
          </c:cat>
          <c:val>
            <c:numRef>
              <c:f>'EEFF proyect'!$C$47:$J$47</c:f>
              <c:numCache>
                <c:formatCode>0.0%</c:formatCode>
                <c:ptCount val="8"/>
                <c:pt idx="0">
                  <c:v>0.71413332438801436</c:v>
                </c:pt>
                <c:pt idx="1">
                  <c:v>0.71405776057188319</c:v>
                </c:pt>
                <c:pt idx="2">
                  <c:v>0.71453492123331053</c:v>
                </c:pt>
                <c:pt idx="3">
                  <c:v>0.72908829912491191</c:v>
                </c:pt>
                <c:pt idx="4">
                  <c:v>0.74405811432359081</c:v>
                </c:pt>
                <c:pt idx="5">
                  <c:v>0.73778878616110299</c:v>
                </c:pt>
                <c:pt idx="6">
                  <c:v>0.69506749529809986</c:v>
                </c:pt>
                <c:pt idx="7">
                  <c:v>0.74092345024234696</c:v>
                </c:pt>
              </c:numCache>
            </c:numRef>
          </c:val>
          <c:smooth val="0"/>
          <c:extLst>
            <c:ext xmlns:c16="http://schemas.microsoft.com/office/drawing/2014/chart" uri="{C3380CC4-5D6E-409C-BE32-E72D297353CC}">
              <c16:uniqueId val="{00000000-FFFD-421E-B91B-BB85C3DF6135}"/>
            </c:ext>
          </c:extLst>
        </c:ser>
        <c:ser>
          <c:idx val="1"/>
          <c:order val="1"/>
          <c:tx>
            <c:strRef>
              <c:f>'EEFF proyect'!$B$48</c:f>
              <c:strCache>
                <c:ptCount val="1"/>
                <c:pt idx="0">
                  <c:v>MG EBITDA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'EEFF proyect'!$C$46:$J$46</c:f>
              <c:strCache>
                <c:ptCount val="8"/>
                <c:pt idx="0">
                  <c:v>2014</c:v>
                </c:pt>
                <c:pt idx="1">
                  <c:v>2015</c:v>
                </c:pt>
                <c:pt idx="2">
                  <c:v>2016</c:v>
                </c:pt>
                <c:pt idx="3">
                  <c:v>2017</c:v>
                </c:pt>
                <c:pt idx="4">
                  <c:v>2018</c:v>
                </c:pt>
                <c:pt idx="5">
                  <c:v>2019</c:v>
                </c:pt>
                <c:pt idx="6">
                  <c:v>2020</c:v>
                </c:pt>
                <c:pt idx="7">
                  <c:v>2021e</c:v>
                </c:pt>
              </c:strCache>
            </c:strRef>
          </c:cat>
          <c:val>
            <c:numRef>
              <c:f>'EEFF proyect'!$C$48:$J$48</c:f>
              <c:numCache>
                <c:formatCode>0.0%</c:formatCode>
                <c:ptCount val="8"/>
                <c:pt idx="0">
                  <c:v>0.38176856143696963</c:v>
                </c:pt>
                <c:pt idx="1">
                  <c:v>0.41282914580821156</c:v>
                </c:pt>
                <c:pt idx="2">
                  <c:v>0.3534808806574008</c:v>
                </c:pt>
                <c:pt idx="3">
                  <c:v>0.45903223192152781</c:v>
                </c:pt>
                <c:pt idx="4">
                  <c:v>0.53864083026022924</c:v>
                </c:pt>
                <c:pt idx="5">
                  <c:v>0.5580637341958824</c:v>
                </c:pt>
                <c:pt idx="6">
                  <c:v>0.47413230677595086</c:v>
                </c:pt>
                <c:pt idx="7">
                  <c:v>0.48699652449742759</c:v>
                </c:pt>
              </c:numCache>
            </c:numRef>
          </c:val>
          <c:smooth val="0"/>
          <c:extLst>
            <c:ext xmlns:c16="http://schemas.microsoft.com/office/drawing/2014/chart" uri="{C3380CC4-5D6E-409C-BE32-E72D297353CC}">
              <c16:uniqueId val="{00000000-022F-4517-8B32-6A5B3CE5F04E}"/>
            </c:ext>
          </c:extLst>
        </c:ser>
        <c:ser>
          <c:idx val="2"/>
          <c:order val="2"/>
          <c:tx>
            <c:strRef>
              <c:f>'EEFF proyect'!$B$49</c:f>
              <c:strCache>
                <c:ptCount val="1"/>
                <c:pt idx="0">
                  <c:v>MG NETO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'EEFF proyect'!$C$46:$J$46</c:f>
              <c:strCache>
                <c:ptCount val="8"/>
                <c:pt idx="0">
                  <c:v>2014</c:v>
                </c:pt>
                <c:pt idx="1">
                  <c:v>2015</c:v>
                </c:pt>
                <c:pt idx="2">
                  <c:v>2016</c:v>
                </c:pt>
                <c:pt idx="3">
                  <c:v>2017</c:v>
                </c:pt>
                <c:pt idx="4">
                  <c:v>2018</c:v>
                </c:pt>
                <c:pt idx="5">
                  <c:v>2019</c:v>
                </c:pt>
                <c:pt idx="6">
                  <c:v>2020</c:v>
                </c:pt>
                <c:pt idx="7">
                  <c:v>2021e</c:v>
                </c:pt>
              </c:strCache>
            </c:strRef>
          </c:cat>
          <c:val>
            <c:numRef>
              <c:f>'EEFF proyect'!$C$49:$J$49</c:f>
              <c:numCache>
                <c:formatCode>0.0%</c:formatCode>
                <c:ptCount val="8"/>
                <c:pt idx="0">
                  <c:v>0.22616673515426483</c:v>
                </c:pt>
                <c:pt idx="1">
                  <c:v>0.26512686348975123</c:v>
                </c:pt>
                <c:pt idx="2">
                  <c:v>0.16313572626053352</c:v>
                </c:pt>
                <c:pt idx="3">
                  <c:v>0.27683761618109404</c:v>
                </c:pt>
                <c:pt idx="4">
                  <c:v>0.34448022091167985</c:v>
                </c:pt>
                <c:pt idx="5">
                  <c:v>0.35229704840349252</c:v>
                </c:pt>
                <c:pt idx="6">
                  <c:v>0.27912008705033553</c:v>
                </c:pt>
                <c:pt idx="7">
                  <c:v>0.34333254977068645</c:v>
                </c:pt>
              </c:numCache>
            </c:numRef>
          </c:val>
          <c:smooth val="0"/>
          <c:extLst>
            <c:ext xmlns:c16="http://schemas.microsoft.com/office/drawing/2014/chart" uri="{C3380CC4-5D6E-409C-BE32-E72D297353CC}">
              <c16:uniqueId val="{00000000-01B3-472E-B9B9-726005EC7259}"/>
            </c:ext>
          </c:extLst>
        </c:ser>
        <c:dLbls>
          <c:dLblPos val="t"/>
          <c:showLegendKey val="0"/>
          <c:showVal val="1"/>
          <c:showCatName val="0"/>
          <c:showSerName val="0"/>
          <c:showPercent val="0"/>
          <c:showBubbleSize val="0"/>
        </c:dLbls>
        <c:marker val="1"/>
        <c:smooth val="0"/>
        <c:axId val="519697432"/>
        <c:axId val="519700712"/>
      </c:lineChart>
      <c:catAx>
        <c:axId val="51969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19700712"/>
        <c:crosses val="autoZero"/>
        <c:auto val="1"/>
        <c:lblAlgn val="ctr"/>
        <c:lblOffset val="100"/>
        <c:noMultiLvlLbl val="0"/>
      </c:catAx>
      <c:valAx>
        <c:axId val="519700712"/>
        <c:scaling>
          <c:orientation val="minMax"/>
        </c:scaling>
        <c:delete val="1"/>
        <c:axPos val="l"/>
        <c:numFmt formatCode="0.0%" sourceLinked="1"/>
        <c:majorTickMark val="none"/>
        <c:minorTickMark val="none"/>
        <c:tickLblPos val="nextTo"/>
        <c:crossAx val="519697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'EEFF proyect'!$B$30</c:f>
              <c:strCache>
                <c:ptCount val="1"/>
                <c:pt idx="0">
                  <c:v>EBITDA</c:v>
                </c:pt>
              </c:strCache>
            </c:strRef>
          </c:tx>
          <c:spPr>
            <a:solidFill>
              <a:schemeClr val="accent1"/>
            </a:solidFill>
            <a:ln>
              <a:noFill/>
            </a:ln>
            <a:effectLst/>
          </c:spPr>
          <c:invertIfNegative val="0"/>
          <c:dLbls>
            <c:dLbl>
              <c:idx val="0"/>
              <c:layout>
                <c:manualLayout>
                  <c:x val="-2.7777777777777779E-3"/>
                  <c:y val="0.287809128025663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3A-4A1A-AF7F-BD6D9537526F}"/>
                </c:ext>
              </c:extLst>
            </c:dLbl>
            <c:dLbl>
              <c:idx val="1"/>
              <c:layout>
                <c:manualLayout>
                  <c:x val="0"/>
                  <c:y val="0.3010185185185185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3A-4A1A-AF7F-BD6D9537526F}"/>
                </c:ext>
              </c:extLst>
            </c:dLbl>
            <c:dLbl>
              <c:idx val="2"/>
              <c:layout>
                <c:manualLayout>
                  <c:x val="-5.0925337632079971E-17"/>
                  <c:y val="0.2786253280839894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3A-4A1A-AF7F-BD6D9537526F}"/>
                </c:ext>
              </c:extLst>
            </c:dLbl>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'EEFF proyect'!$C$46:$I$46</c:f>
              <c:numCache>
                <c:formatCode>General</c:formatCode>
                <c:ptCount val="7"/>
                <c:pt idx="0">
                  <c:v>2014</c:v>
                </c:pt>
                <c:pt idx="1">
                  <c:v>2015</c:v>
                </c:pt>
                <c:pt idx="2">
                  <c:v>2016</c:v>
                </c:pt>
                <c:pt idx="3">
                  <c:v>2017</c:v>
                </c:pt>
                <c:pt idx="4">
                  <c:v>2018</c:v>
                </c:pt>
                <c:pt idx="5">
                  <c:v>2019</c:v>
                </c:pt>
                <c:pt idx="6">
                  <c:v>2020</c:v>
                </c:pt>
              </c:numCache>
            </c:numRef>
          </c:cat>
          <c:val>
            <c:numRef>
              <c:f>'EEFF proyect'!$C$30:$I$30</c:f>
              <c:numCache>
                <c:formatCode>_(* #,##0_);_(* \(#,##0\);_(* "-"_);_(@_)</c:formatCode>
                <c:ptCount val="7"/>
                <c:pt idx="0">
                  <c:v>1593313</c:v>
                </c:pt>
                <c:pt idx="1">
                  <c:v>1851123</c:v>
                </c:pt>
                <c:pt idx="2">
                  <c:v>1638076</c:v>
                </c:pt>
                <c:pt idx="3">
                  <c:v>2305264</c:v>
                </c:pt>
                <c:pt idx="4">
                  <c:v>2878321</c:v>
                </c:pt>
                <c:pt idx="5">
                  <c:v>3186314</c:v>
                </c:pt>
                <c:pt idx="6">
                  <c:v>2045760</c:v>
                </c:pt>
              </c:numCache>
            </c:numRef>
          </c:val>
          <c:extLst>
            <c:ext xmlns:c16="http://schemas.microsoft.com/office/drawing/2014/chart" uri="{C3380CC4-5D6E-409C-BE32-E72D297353CC}">
              <c16:uniqueId val="{00000000-A83A-4A1A-AF7F-BD6D9537526F}"/>
            </c:ext>
          </c:extLst>
        </c:ser>
        <c:dLbls>
          <c:showLegendKey val="0"/>
          <c:showVal val="1"/>
          <c:showCatName val="0"/>
          <c:showSerName val="0"/>
          <c:showPercent val="0"/>
          <c:showBubbleSize val="0"/>
        </c:dLbls>
        <c:gapWidth val="219"/>
        <c:overlap val="-27"/>
        <c:axId val="434664584"/>
        <c:axId val="434663928"/>
      </c:barChart>
      <c:lineChart>
        <c:grouping val="standard"/>
        <c:varyColors val="0"/>
        <c:ser>
          <c:idx val="1"/>
          <c:order val="1"/>
          <c:tx>
            <c:strRef>
              <c:f>'EEFF proyect'!$B$32</c:f>
              <c:strCache>
                <c:ptCount val="1"/>
                <c:pt idx="0">
                  <c:v> EBITDA/Gastos financieros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tx>
                <c:rich>
                  <a:bodyPr/>
                  <a:lstStyle/>
                  <a:p>
                    <a:fld id="{8667DEA9-8409-4FDA-B23A-9F7B257F691C}" type="VALUE">
                      <a:rPr lang="en-US"/>
                      <a:pPr/>
                      <a:t>[VALOR]</a:t>
                    </a:fld>
                    <a:r>
                      <a:rPr lang="en-US"/>
                      <a:t>x</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83A-4A1A-AF7F-BD6D9537526F}"/>
                </c:ext>
              </c:extLst>
            </c:dLbl>
            <c:dLbl>
              <c:idx val="1"/>
              <c:layout>
                <c:manualLayout>
                  <c:x val="-3.6111111111111108E-2"/>
                  <c:y val="-5.5555555555555643E-2"/>
                </c:manualLayout>
              </c:layout>
              <c:tx>
                <c:rich>
                  <a:bodyPr/>
                  <a:lstStyle/>
                  <a:p>
                    <a:fld id="{3287376B-5E73-49B7-90F6-B4A59179D14F}" type="VALUE">
                      <a:rPr lang="en-US"/>
                      <a:pPr/>
                      <a:t>[VALOR]</a:t>
                    </a:fld>
                    <a:r>
                      <a:rPr lang="en-US"/>
                      <a:t>x</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83A-4A1A-AF7F-BD6D9537526F}"/>
                </c:ext>
              </c:extLst>
            </c:dLbl>
            <c:dLbl>
              <c:idx val="2"/>
              <c:tx>
                <c:rich>
                  <a:bodyPr/>
                  <a:lstStyle/>
                  <a:p>
                    <a:fld id="{C2BFCB8A-F987-44FF-A094-765ABF51CDE8}" type="VALUE">
                      <a:rPr lang="en-US"/>
                      <a:pPr/>
                      <a:t>[VALOR]</a:t>
                    </a:fld>
                    <a:r>
                      <a:rPr lang="en-US"/>
                      <a:t>x</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83A-4A1A-AF7F-BD6D9537526F}"/>
                </c:ext>
              </c:extLst>
            </c:dLbl>
            <c:dLbl>
              <c:idx val="3"/>
              <c:layout>
                <c:manualLayout>
                  <c:x val="-4.1694444444444548E-2"/>
                  <c:y val="-0.13653944298629342"/>
                </c:manualLayout>
              </c:layout>
              <c:tx>
                <c:rich>
                  <a:bodyPr/>
                  <a:lstStyle/>
                  <a:p>
                    <a:fld id="{465F9D1B-87CF-4509-9CA5-19D5C9E316F1}" type="VALUE">
                      <a:rPr lang="en-US"/>
                      <a:pPr/>
                      <a:t>[VALOR]</a:t>
                    </a:fld>
                    <a:r>
                      <a:rPr lang="en-US"/>
                      <a:t>x</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83A-4A1A-AF7F-BD6D9537526F}"/>
                </c:ext>
              </c:extLst>
            </c:dLbl>
            <c:dLbl>
              <c:idx val="4"/>
              <c:tx>
                <c:rich>
                  <a:bodyPr/>
                  <a:lstStyle/>
                  <a:p>
                    <a:fld id="{30A9979E-D2A7-4091-BB16-093E4809F20C}" type="VALUE">
                      <a:rPr lang="en-US"/>
                      <a:pPr/>
                      <a:t>[VALOR]</a:t>
                    </a:fld>
                    <a:r>
                      <a:rPr lang="en-US"/>
                      <a:t>x</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83A-4A1A-AF7F-BD6D9537526F}"/>
                </c:ext>
              </c:extLst>
            </c:dLbl>
            <c:dLbl>
              <c:idx val="5"/>
              <c:tx>
                <c:rich>
                  <a:bodyPr/>
                  <a:lstStyle/>
                  <a:p>
                    <a:fld id="{6E5FF19C-8645-4B7F-9F4A-D3B00D02580D}" type="VALUE">
                      <a:rPr lang="en-US"/>
                      <a:pPr/>
                      <a:t>[VALOR]</a:t>
                    </a:fld>
                    <a:r>
                      <a:rPr lang="en-US"/>
                      <a:t>x</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83A-4A1A-AF7F-BD6D9537526F}"/>
                </c:ext>
              </c:extLst>
            </c:dLbl>
            <c:dLbl>
              <c:idx val="6"/>
              <c:layout>
                <c:manualLayout>
                  <c:x val="-4.169444444444434E-2"/>
                  <c:y val="-0.12728018372703409"/>
                </c:manualLayout>
              </c:layout>
              <c:tx>
                <c:rich>
                  <a:bodyPr/>
                  <a:lstStyle/>
                  <a:p>
                    <a:fld id="{174094B0-0DDB-44FC-8D7F-DD2D0A8ED4E4}" type="VALUE">
                      <a:rPr lang="en-US"/>
                      <a:pPr/>
                      <a:t>[VALOR]</a:t>
                    </a:fld>
                    <a:r>
                      <a:rPr lang="en-US"/>
                      <a:t>x</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83A-4A1A-AF7F-BD6D9537526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'EEFF proyect'!$C$32:$I$32</c:f>
              <c:numCache>
                <c:formatCode>_(* #,##0.0_);_(* \(#,##0.0\);_(* "-"_);_(@_)</c:formatCode>
                <c:ptCount val="7"/>
                <c:pt idx="0">
                  <c:v>43.095126041328569</c:v>
                </c:pt>
                <c:pt idx="1">
                  <c:v>47.434285714285714</c:v>
                </c:pt>
                <c:pt idx="2">
                  <c:v>39.735979041335142</c:v>
                </c:pt>
                <c:pt idx="3">
                  <c:v>92.254842324315675</c:v>
                </c:pt>
                <c:pt idx="4">
                  <c:v>148.71201239989668</c:v>
                </c:pt>
                <c:pt idx="5">
                  <c:v>160.43069331856401</c:v>
                </c:pt>
                <c:pt idx="6">
                  <c:v>81.004157592555927</c:v>
                </c:pt>
              </c:numCache>
            </c:numRef>
          </c:val>
          <c:smooth val="0"/>
          <c:extLst>
            <c:ext xmlns:c16="http://schemas.microsoft.com/office/drawing/2014/chart" uri="{C3380CC4-5D6E-409C-BE32-E72D297353CC}">
              <c16:uniqueId val="{00000001-A83A-4A1A-AF7F-BD6D9537526F}"/>
            </c:ext>
          </c:extLst>
        </c:ser>
        <c:dLbls>
          <c:showLegendKey val="0"/>
          <c:showVal val="1"/>
          <c:showCatName val="0"/>
          <c:showSerName val="0"/>
          <c:showPercent val="0"/>
          <c:showBubbleSize val="0"/>
        </c:dLbls>
        <c:marker val="1"/>
        <c:smooth val="0"/>
        <c:axId val="433616808"/>
        <c:axId val="433615824"/>
      </c:lineChart>
      <c:catAx>
        <c:axId val="43466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4663928"/>
        <c:crosses val="autoZero"/>
        <c:auto val="1"/>
        <c:lblAlgn val="ctr"/>
        <c:lblOffset val="100"/>
        <c:noMultiLvlLbl val="0"/>
      </c:catAx>
      <c:valAx>
        <c:axId val="43466392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4664584"/>
        <c:crosses val="autoZero"/>
        <c:crossBetween val="between"/>
      </c:valAx>
      <c:valAx>
        <c:axId val="433615824"/>
        <c:scaling>
          <c:orientation val="minMax"/>
        </c:scaling>
        <c:delete val="0"/>
        <c:axPos val="r"/>
        <c:numFmt formatCode="_(* #,##0.0_);_(* \(#,##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3616808"/>
        <c:crosses val="max"/>
        <c:crossBetween val="between"/>
      </c:valAx>
      <c:catAx>
        <c:axId val="433616808"/>
        <c:scaling>
          <c:orientation val="minMax"/>
        </c:scaling>
        <c:delete val="1"/>
        <c:axPos val="b"/>
        <c:majorTickMark val="out"/>
        <c:minorTickMark val="none"/>
        <c:tickLblPos val="nextTo"/>
        <c:crossAx val="4336158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ubbleChart>
        <c:varyColors val="0"/>
        <c:ser>
          <c:idx val="1"/>
          <c:order val="0"/>
          <c:tx>
            <c:strRef>
              <c:f>Múltiplos!$A$21</c:f>
              <c:strCache>
                <c:ptCount val="1"/>
                <c:pt idx="0">
                  <c:v>Carlsberg Brewery Malaysia</c:v>
                </c:pt>
              </c:strCache>
            </c:strRef>
          </c:tx>
          <c:spPr>
            <a:solidFill>
              <a:srgbClr val="0000CC">
                <a:alpha val="80000"/>
              </a:srgbClr>
            </a:solidFill>
            <a:ln>
              <a:noFill/>
            </a:ln>
            <a:effectLst/>
          </c:spPr>
          <c:invertIfNegative val="0"/>
          <c:dLbls>
            <c:dLbl>
              <c:idx val="0"/>
              <c:layout>
                <c:manualLayout>
                  <c:x val="-5.8686547160328364E-3"/>
                  <c:y val="-1.3157894736842105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655-405E-BC35-FD752402C6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Múltiplos!$B$21</c:f>
              <c:numCache>
                <c:formatCode>_(* #,##0.00_);_(* \(#,##0.00\);_(* "-"??_);_(@_)</c:formatCode>
                <c:ptCount val="1"/>
                <c:pt idx="0">
                  <c:v>12.92</c:v>
                </c:pt>
              </c:numCache>
            </c:numRef>
          </c:xVal>
          <c:yVal>
            <c:numRef>
              <c:f>Múltiplos!$C$21</c:f>
              <c:numCache>
                <c:formatCode>_(* #,##0.00_);_(* \(#,##0.00\);_(* "-"??_);_(@_)</c:formatCode>
                <c:ptCount val="1"/>
                <c:pt idx="0">
                  <c:v>23.64</c:v>
                </c:pt>
              </c:numCache>
            </c:numRef>
          </c:yVal>
          <c:bubbleSize>
            <c:numRef>
              <c:f>Múltiplos!$D$21</c:f>
              <c:numCache>
                <c:formatCode>_(* #,##0.00_);_(* \(#,##0.00\);_(* "-"??_);_(@_)</c:formatCode>
                <c:ptCount val="1"/>
                <c:pt idx="0">
                  <c:v>28.29</c:v>
                </c:pt>
              </c:numCache>
            </c:numRef>
          </c:bubbleSize>
          <c:bubble3D val="0"/>
          <c:extLst>
            <c:ext xmlns:c16="http://schemas.microsoft.com/office/drawing/2014/chart" uri="{C3380CC4-5D6E-409C-BE32-E72D297353CC}">
              <c16:uniqueId val="{00000000-368F-479E-B988-5E23904876A5}"/>
            </c:ext>
          </c:extLst>
        </c:ser>
        <c:ser>
          <c:idx val="0"/>
          <c:order val="1"/>
          <c:tx>
            <c:strRef>
              <c:f>Múltiplos!$A$22</c:f>
              <c:strCache>
                <c:ptCount val="1"/>
                <c:pt idx="0">
                  <c:v>Royal Unibrew A/S</c:v>
                </c:pt>
              </c:strCache>
            </c:strRef>
          </c:tx>
          <c:spPr>
            <a:solidFill>
              <a:srgbClr val="0000CC">
                <a:alpha val="80000"/>
              </a:srgbClr>
            </a:solidFill>
            <a:ln>
              <a:noFill/>
            </a:ln>
            <a:effectLst/>
          </c:spPr>
          <c:invertIfNegative val="0"/>
          <c:dLbls>
            <c:dLbl>
              <c:idx val="0"/>
              <c:layout>
                <c:manualLayout>
                  <c:x val="-0.12050427207237394"/>
                  <c:y val="-7.4561403508771926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655-405E-BC35-FD752402C6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Múltiplos!$B$22</c:f>
              <c:numCache>
                <c:formatCode>_(* #,##0.00_);_(* \(#,##0.00\);_(* "-"??_);_(@_)</c:formatCode>
                <c:ptCount val="1"/>
                <c:pt idx="0">
                  <c:v>20.16</c:v>
                </c:pt>
              </c:numCache>
            </c:numRef>
          </c:xVal>
          <c:yVal>
            <c:numRef>
              <c:f>Múltiplos!$C$22</c:f>
              <c:numCache>
                <c:formatCode>_(* #,##0.00_);_(* \(#,##0.00\);_(* "-"??_);_(@_)</c:formatCode>
                <c:ptCount val="1"/>
                <c:pt idx="0">
                  <c:v>29.26</c:v>
                </c:pt>
              </c:numCache>
            </c:numRef>
          </c:yVal>
          <c:bubbleSize>
            <c:numRef>
              <c:f>Múltiplos!$D$22</c:f>
              <c:numCache>
                <c:formatCode>_(* #,##0.00_);_(* \(#,##0.00\);_(* "-"??_);_(@_)</c:formatCode>
                <c:ptCount val="1"/>
                <c:pt idx="0">
                  <c:v>6.23</c:v>
                </c:pt>
              </c:numCache>
            </c:numRef>
          </c:bubbleSize>
          <c:bubble3D val="0"/>
          <c:extLst>
            <c:ext xmlns:c16="http://schemas.microsoft.com/office/drawing/2014/chart" uri="{C3380CC4-5D6E-409C-BE32-E72D297353CC}">
              <c16:uniqueId val="{00000001-368F-479E-B988-5E23904876A5}"/>
            </c:ext>
          </c:extLst>
        </c:ser>
        <c:ser>
          <c:idx val="2"/>
          <c:order val="2"/>
          <c:tx>
            <c:strRef>
              <c:f>Múltiplos!$A$23</c:f>
              <c:strCache>
                <c:ptCount val="1"/>
                <c:pt idx="0">
                  <c:v>AB InBev SA</c:v>
                </c:pt>
              </c:strCache>
            </c:strRef>
          </c:tx>
          <c:spPr>
            <a:solidFill>
              <a:srgbClr val="FF0000">
                <a:alpha val="80000"/>
              </a:srgbClr>
            </a:solidFill>
            <a:ln>
              <a:noFill/>
            </a:ln>
            <a:effectLst/>
          </c:spPr>
          <c:invertIfNegative val="0"/>
          <c:dLbls>
            <c:dLbl>
              <c:idx val="0"/>
              <c:layout>
                <c:manualLayout>
                  <c:x val="-0.14570633458051785"/>
                  <c:y val="-0.14473684210526316"/>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655-405E-BC35-FD752402C6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Múltiplos!$B$23</c:f>
              <c:numCache>
                <c:formatCode>_(* #,##0.00_);_(* \(#,##0.00\);_(* "-"??_);_(@_)</c:formatCode>
                <c:ptCount val="1"/>
                <c:pt idx="0">
                  <c:v>11.98</c:v>
                </c:pt>
              </c:numCache>
            </c:numRef>
          </c:xVal>
          <c:yVal>
            <c:numRef>
              <c:f>Múltiplos!$C$23</c:f>
              <c:numCache>
                <c:formatCode>_(* #,##0.00_);_(* \(#,##0.00\);_(* "-"??_);_(@_)</c:formatCode>
                <c:ptCount val="1"/>
                <c:pt idx="0">
                  <c:v>24.49</c:v>
                </c:pt>
              </c:numCache>
            </c:numRef>
          </c:yVal>
          <c:bubbleSize>
            <c:numRef>
              <c:f>Múltiplos!$D$23</c:f>
              <c:numCache>
                <c:formatCode>_(* #,##0.00_);_(* \(#,##0.00\);_(* "-"??_);_(@_)</c:formatCode>
                <c:ptCount val="1"/>
                <c:pt idx="0">
                  <c:v>57.07</c:v>
                </c:pt>
              </c:numCache>
            </c:numRef>
          </c:bubbleSize>
          <c:bubble3D val="0"/>
          <c:extLst>
            <c:ext xmlns:c16="http://schemas.microsoft.com/office/drawing/2014/chart" uri="{C3380CC4-5D6E-409C-BE32-E72D297353CC}">
              <c16:uniqueId val="{00000002-368F-479E-B988-5E23904876A5}"/>
            </c:ext>
          </c:extLst>
        </c:ser>
        <c:ser>
          <c:idx val="3"/>
          <c:order val="3"/>
          <c:tx>
            <c:strRef>
              <c:f>Múltiplos!$A$24</c:f>
              <c:strCache>
                <c:ptCount val="1"/>
                <c:pt idx="0">
                  <c:v>Heineken NV</c:v>
                </c:pt>
              </c:strCache>
            </c:strRef>
          </c:tx>
          <c:spPr>
            <a:solidFill>
              <a:srgbClr val="0000CC">
                <a:alpha val="80000"/>
              </a:srgbClr>
            </a:solidFill>
            <a:ln>
              <a:noFill/>
            </a:ln>
            <a:effectLst/>
          </c:spPr>
          <c:invertIfNegative val="0"/>
          <c:dLbls>
            <c:dLbl>
              <c:idx val="0"/>
              <c:layout>
                <c:manualLayout>
                  <c:x val="-8.6843506263844683E-2"/>
                  <c:y val="-6.140350877192982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655-405E-BC35-FD752402C6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Múltiplos!$B$24</c:f>
              <c:numCache>
                <c:formatCode>_(* #,##0.00_);_(* \(#,##0.00\);_(* "-"??_);_(@_)</c:formatCode>
                <c:ptCount val="1"/>
                <c:pt idx="0">
                  <c:v>14.66</c:v>
                </c:pt>
              </c:numCache>
            </c:numRef>
          </c:xVal>
          <c:yVal>
            <c:numRef>
              <c:f>Múltiplos!$C$24</c:f>
              <c:numCache>
                <c:formatCode>_(* #,##0.00_);_(* \(#,##0.00\);_(* "-"??_);_(@_)</c:formatCode>
                <c:ptCount val="1"/>
                <c:pt idx="0">
                  <c:v>28.76</c:v>
                </c:pt>
              </c:numCache>
            </c:numRef>
          </c:yVal>
          <c:bubbleSize>
            <c:numRef>
              <c:f>Múltiplos!$D$24</c:f>
              <c:numCache>
                <c:formatCode>_(* #,##0.00_);_(* \(#,##0.00\);_(* "-"??_);_(@_)</c:formatCode>
                <c:ptCount val="1"/>
                <c:pt idx="0">
                  <c:v>1.77</c:v>
                </c:pt>
              </c:numCache>
            </c:numRef>
          </c:bubbleSize>
          <c:bubble3D val="0"/>
          <c:extLst>
            <c:ext xmlns:c16="http://schemas.microsoft.com/office/drawing/2014/chart" uri="{C3380CC4-5D6E-409C-BE32-E72D297353CC}">
              <c16:uniqueId val="{00000003-368F-479E-B988-5E23904876A5}"/>
            </c:ext>
          </c:extLst>
        </c:ser>
        <c:ser>
          <c:idx val="4"/>
          <c:order val="4"/>
          <c:tx>
            <c:strRef>
              <c:f>Múltiplos!$A$25</c:f>
              <c:strCache>
                <c:ptCount val="1"/>
                <c:pt idx="0">
                  <c:v>Unión de Cervecerías Peruanas Backus &amp; Johnston </c:v>
                </c:pt>
              </c:strCache>
            </c:strRef>
          </c:tx>
          <c:spPr>
            <a:solidFill>
              <a:srgbClr val="245AB0"/>
            </a:solidFill>
            <a:ln w="25400">
              <a:noFill/>
            </a:ln>
            <a:effectLst/>
          </c:spPr>
          <c:invertIfNegative val="0"/>
          <c:dLbls>
            <c:dLbl>
              <c:idx val="0"/>
              <c:layout>
                <c:manualLayout>
                  <c:x val="2.1854395860091958E-2"/>
                  <c:y val="-7.2507552870090711E-2"/>
                </c:manualLayout>
              </c:layout>
              <c:tx>
                <c:rich>
                  <a:bodyPr/>
                  <a:lstStyle/>
                  <a:p>
                    <a:r>
                      <a:rPr lang="en-US"/>
                      <a:t>Backus &amp; Johnston</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E7-493B-978D-F653A501F0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Múltiplos!$B$25</c:f>
              <c:numCache>
                <c:formatCode>_(* #,##0.00_);_(* \(#,##0.00\);_(* "-"??_);_(@_)</c:formatCode>
                <c:ptCount val="1"/>
                <c:pt idx="0">
                  <c:v>10.855102124810728</c:v>
                </c:pt>
              </c:numCache>
            </c:numRef>
          </c:xVal>
          <c:yVal>
            <c:numRef>
              <c:f>Múltiplos!$C$25</c:f>
              <c:numCache>
                <c:formatCode>_(* #,##0.00_);_(* \(#,##0.00\);_(* "-"??_);_(@_)</c:formatCode>
                <c:ptCount val="1"/>
                <c:pt idx="0">
                  <c:v>7.2875154287078434</c:v>
                </c:pt>
              </c:numCache>
            </c:numRef>
          </c:yVal>
          <c:bubbleSize>
            <c:numRef>
              <c:f>Múltiplos!$D$25</c:f>
              <c:numCache>
                <c:formatCode>_(* #,##0.00_);_(* \(#,##0.00\);_(* "-"??_);_(@_)</c:formatCode>
                <c:ptCount val="1"/>
                <c:pt idx="0">
                  <c:v>6.4798</c:v>
                </c:pt>
              </c:numCache>
            </c:numRef>
          </c:bubbleSize>
          <c:bubble3D val="0"/>
          <c:extLst>
            <c:ext xmlns:c16="http://schemas.microsoft.com/office/drawing/2014/chart" uri="{C3380CC4-5D6E-409C-BE32-E72D297353CC}">
              <c16:uniqueId val="{00000000-AEE7-493B-978D-F653A501F0F0}"/>
            </c:ext>
          </c:extLst>
        </c:ser>
        <c:dLbls>
          <c:dLblPos val="ctr"/>
          <c:showLegendKey val="0"/>
          <c:showVal val="1"/>
          <c:showCatName val="0"/>
          <c:showSerName val="0"/>
          <c:showPercent val="0"/>
          <c:showBubbleSize val="0"/>
        </c:dLbls>
        <c:bubbleScale val="100"/>
        <c:showNegBubbles val="0"/>
        <c:axId val="812837616"/>
        <c:axId val="812838032"/>
      </c:bubbleChart>
      <c:valAx>
        <c:axId val="812837616"/>
        <c:scaling>
          <c:orientation val="minMax"/>
          <c:min val="9"/>
        </c:scaling>
        <c:delete val="0"/>
        <c:axPos val="b"/>
        <c:title>
          <c:tx>
            <c:strRef>
              <c:f>Múltiplos!$B$20</c:f>
              <c:strCache>
                <c:ptCount val="1"/>
                <c:pt idx="0">
                  <c:v>EV/EBITDA T12M</c:v>
                </c:pt>
              </c:strCache>
            </c:strRef>
          </c:tx>
          <c:layout>
            <c:manualLayout>
              <c:xMode val="edge"/>
              <c:yMode val="edge"/>
              <c:x val="0.47114480370804712"/>
              <c:y val="0.88459214501510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12838032"/>
        <c:crosses val="autoZero"/>
        <c:crossBetween val="midCat"/>
      </c:valAx>
      <c:valAx>
        <c:axId val="812838032"/>
        <c:scaling>
          <c:orientation val="minMax"/>
          <c:min val="5"/>
        </c:scaling>
        <c:delete val="0"/>
        <c:axPos val="l"/>
        <c:title>
          <c:tx>
            <c:strRef>
              <c:f>Múltiplos!$C$20</c:f>
              <c:strCache>
                <c:ptCount val="1"/>
                <c:pt idx="0">
                  <c:v>P/E T12M</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128376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Múltiplos!$A$5</c:f>
              <c:strCache>
                <c:ptCount val="1"/>
                <c:pt idx="0">
                  <c:v> PER Backus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Múltiplos!$B$4:$I$4</c:f>
              <c:numCache>
                <c:formatCode>General</c:formatCode>
                <c:ptCount val="8"/>
                <c:pt idx="0">
                  <c:v>2014</c:v>
                </c:pt>
                <c:pt idx="1">
                  <c:v>2015</c:v>
                </c:pt>
                <c:pt idx="2">
                  <c:v>2016</c:v>
                </c:pt>
                <c:pt idx="3">
                  <c:v>2017</c:v>
                </c:pt>
                <c:pt idx="4">
                  <c:v>2018</c:v>
                </c:pt>
                <c:pt idx="5">
                  <c:v>2019</c:v>
                </c:pt>
                <c:pt idx="6">
                  <c:v>2020</c:v>
                </c:pt>
                <c:pt idx="7" formatCode="mmm\-yy">
                  <c:v>44378</c:v>
                </c:pt>
              </c:numCache>
            </c:numRef>
          </c:cat>
          <c:val>
            <c:numRef>
              <c:f>Múltiplos!$B$5:$I$5</c:f>
              <c:numCache>
                <c:formatCode>_(* #,##0.00_);_(* \(#,##0.00\);_(* "-"_);_(@_)</c:formatCode>
                <c:ptCount val="8"/>
                <c:pt idx="0">
                  <c:v>1.76</c:v>
                </c:pt>
                <c:pt idx="1">
                  <c:v>1.46</c:v>
                </c:pt>
                <c:pt idx="2">
                  <c:v>13.87</c:v>
                </c:pt>
                <c:pt idx="3">
                  <c:v>8.66</c:v>
                </c:pt>
                <c:pt idx="4">
                  <c:v>7.32</c:v>
                </c:pt>
                <c:pt idx="5">
                  <c:v>8.41</c:v>
                </c:pt>
                <c:pt idx="6">
                  <c:v>9.66</c:v>
                </c:pt>
                <c:pt idx="7">
                  <c:v>8.15</c:v>
                </c:pt>
              </c:numCache>
            </c:numRef>
          </c:val>
          <c:smooth val="0"/>
          <c:extLst>
            <c:ext xmlns:c16="http://schemas.microsoft.com/office/drawing/2014/chart" uri="{C3380CC4-5D6E-409C-BE32-E72D297353CC}">
              <c16:uniqueId val="{00000000-0728-4DA7-98FD-E496C0294674}"/>
            </c:ext>
          </c:extLst>
        </c:ser>
        <c:ser>
          <c:idx val="1"/>
          <c:order val="1"/>
          <c:tx>
            <c:strRef>
              <c:f>Múltiplos!$A$12</c:f>
              <c:strCache>
                <c:ptCount val="1"/>
                <c:pt idx="0">
                  <c:v> EV/EBITDA Backus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Múltiplos!$B$4:$I$4</c:f>
              <c:numCache>
                <c:formatCode>General</c:formatCode>
                <c:ptCount val="8"/>
                <c:pt idx="0">
                  <c:v>2014</c:v>
                </c:pt>
                <c:pt idx="1">
                  <c:v>2015</c:v>
                </c:pt>
                <c:pt idx="2">
                  <c:v>2016</c:v>
                </c:pt>
                <c:pt idx="3">
                  <c:v>2017</c:v>
                </c:pt>
                <c:pt idx="4">
                  <c:v>2018</c:v>
                </c:pt>
                <c:pt idx="5">
                  <c:v>2019</c:v>
                </c:pt>
                <c:pt idx="6">
                  <c:v>2020</c:v>
                </c:pt>
                <c:pt idx="7" formatCode="mmm\-yy">
                  <c:v>44378</c:v>
                </c:pt>
              </c:numCache>
            </c:numRef>
          </c:cat>
          <c:val>
            <c:numRef>
              <c:f>Múltiplos!$B$12:$I$12</c:f>
              <c:numCache>
                <c:formatCode>_(* #,##0.00_);_(* \(#,##0.00\);_(* "-"_);_(@_)</c:formatCode>
                <c:ptCount val="8"/>
                <c:pt idx="0">
                  <c:v>1.27</c:v>
                </c:pt>
                <c:pt idx="1">
                  <c:v>0.94</c:v>
                </c:pt>
                <c:pt idx="2">
                  <c:v>7.09</c:v>
                </c:pt>
                <c:pt idx="3">
                  <c:v>5.62</c:v>
                </c:pt>
                <c:pt idx="4">
                  <c:v>4.4400000000000004</c:v>
                </c:pt>
                <c:pt idx="5">
                  <c:v>5.75</c:v>
                </c:pt>
                <c:pt idx="6">
                  <c:v>6.03</c:v>
                </c:pt>
                <c:pt idx="7">
                  <c:v>12.11</c:v>
                </c:pt>
              </c:numCache>
            </c:numRef>
          </c:val>
          <c:smooth val="0"/>
          <c:extLst>
            <c:ext xmlns:c16="http://schemas.microsoft.com/office/drawing/2014/chart" uri="{C3380CC4-5D6E-409C-BE32-E72D297353CC}">
              <c16:uniqueId val="{00000001-0728-4DA7-98FD-E496C0294674}"/>
            </c:ext>
          </c:extLst>
        </c:ser>
        <c:dLbls>
          <c:dLblPos val="t"/>
          <c:showLegendKey val="0"/>
          <c:showVal val="1"/>
          <c:showCatName val="0"/>
          <c:showSerName val="0"/>
          <c:showPercent val="0"/>
          <c:showBubbleSize val="0"/>
        </c:dLbls>
        <c:marker val="1"/>
        <c:smooth val="0"/>
        <c:axId val="470554584"/>
        <c:axId val="470551304"/>
      </c:lineChart>
      <c:catAx>
        <c:axId val="47055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0551304"/>
        <c:crosses val="autoZero"/>
        <c:auto val="1"/>
        <c:lblAlgn val="ctr"/>
        <c:lblOffset val="100"/>
        <c:tickLblSkip val="1"/>
        <c:noMultiLvlLbl val="0"/>
      </c:catAx>
      <c:valAx>
        <c:axId val="470551304"/>
        <c:scaling>
          <c:orientation val="minMax"/>
        </c:scaling>
        <c:delete val="1"/>
        <c:axPos val="l"/>
        <c:numFmt formatCode="_(* #,##0.00_);_(* \(#,##0.00\);_(* &quot;-&quot;_);_(@_)" sourceLinked="1"/>
        <c:majorTickMark val="none"/>
        <c:minorTickMark val="none"/>
        <c:tickLblPos val="nextTo"/>
        <c:crossAx val="470554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3-7460-4829-8367-D213299C5326}"/>
              </c:ext>
            </c:extLst>
          </c:dPt>
          <c:dPt>
            <c:idx val="1"/>
            <c:invertIfNegative val="0"/>
            <c:bubble3D val="0"/>
            <c:spPr>
              <a:solidFill>
                <a:schemeClr val="accent6">
                  <a:alpha val="50000"/>
                </a:schemeClr>
              </a:solidFill>
              <a:ln>
                <a:noFill/>
              </a:ln>
              <a:effectLst/>
            </c:spPr>
            <c:extLst>
              <c:ext xmlns:c16="http://schemas.microsoft.com/office/drawing/2014/chart" uri="{C3380CC4-5D6E-409C-BE32-E72D297353CC}">
                <c16:uniqueId val="{00000018-7460-4829-8367-D213299C5326}"/>
              </c:ext>
            </c:extLst>
          </c:dPt>
          <c:dPt>
            <c:idx val="2"/>
            <c:invertIfNegative val="0"/>
            <c:bubble3D val="0"/>
            <c:spPr>
              <a:solidFill>
                <a:srgbClr val="C00000"/>
              </a:solidFill>
              <a:ln>
                <a:noFill/>
              </a:ln>
              <a:effectLst/>
            </c:spPr>
            <c:extLst>
              <c:ext xmlns:c16="http://schemas.microsoft.com/office/drawing/2014/chart" uri="{C3380CC4-5D6E-409C-BE32-E72D297353CC}">
                <c16:uniqueId val="{00000004-7460-4829-8367-D213299C5326}"/>
              </c:ext>
            </c:extLst>
          </c:dPt>
          <c:dPt>
            <c:idx val="3"/>
            <c:invertIfNegative val="0"/>
            <c:bubble3D val="0"/>
            <c:spPr>
              <a:solidFill>
                <a:srgbClr val="C00000"/>
              </a:solidFill>
              <a:ln>
                <a:noFill/>
              </a:ln>
              <a:effectLst/>
            </c:spPr>
            <c:extLst>
              <c:ext xmlns:c16="http://schemas.microsoft.com/office/drawing/2014/chart" uri="{C3380CC4-5D6E-409C-BE32-E72D297353CC}">
                <c16:uniqueId val="{00000005-7460-4829-8367-D213299C5326}"/>
              </c:ext>
            </c:extLst>
          </c:dPt>
          <c:dPt>
            <c:idx val="4"/>
            <c:invertIfNegative val="0"/>
            <c:bubble3D val="0"/>
            <c:spPr>
              <a:solidFill>
                <a:srgbClr val="C00000"/>
              </a:solidFill>
              <a:ln>
                <a:noFill/>
              </a:ln>
              <a:effectLst/>
            </c:spPr>
            <c:extLst>
              <c:ext xmlns:c16="http://schemas.microsoft.com/office/drawing/2014/chart" uri="{C3380CC4-5D6E-409C-BE32-E72D297353CC}">
                <c16:uniqueId val="{00000006-7460-4829-8367-D213299C5326}"/>
              </c:ext>
            </c:extLst>
          </c:dPt>
          <c:dPt>
            <c:idx val="5"/>
            <c:invertIfNegative val="0"/>
            <c:bubble3D val="0"/>
            <c:spPr>
              <a:solidFill>
                <a:srgbClr val="C00000"/>
              </a:solidFill>
              <a:ln>
                <a:noFill/>
              </a:ln>
              <a:effectLst/>
            </c:spPr>
            <c:extLst>
              <c:ext xmlns:c16="http://schemas.microsoft.com/office/drawing/2014/chart" uri="{C3380CC4-5D6E-409C-BE32-E72D297353CC}">
                <c16:uniqueId val="{00000007-7460-4829-8367-D213299C5326}"/>
              </c:ext>
            </c:extLst>
          </c:dPt>
          <c:dPt>
            <c:idx val="6"/>
            <c:invertIfNegative val="0"/>
            <c:bubble3D val="0"/>
            <c:spPr>
              <a:solidFill>
                <a:schemeClr val="tx2">
                  <a:lumMod val="75000"/>
                  <a:alpha val="50000"/>
                </a:schemeClr>
              </a:solidFill>
              <a:ln>
                <a:noFill/>
              </a:ln>
              <a:effectLst/>
            </c:spPr>
            <c:extLst>
              <c:ext xmlns:c16="http://schemas.microsoft.com/office/drawing/2014/chart" uri="{C3380CC4-5D6E-409C-BE32-E72D297353CC}">
                <c16:uniqueId val="{00000017-7460-4829-8367-D213299C5326}"/>
              </c:ext>
            </c:extLst>
          </c:dPt>
          <c:dPt>
            <c:idx val="7"/>
            <c:invertIfNegative val="0"/>
            <c:bubble3D val="0"/>
            <c:spPr>
              <a:solidFill>
                <a:srgbClr val="C00000"/>
              </a:solidFill>
              <a:ln>
                <a:noFill/>
              </a:ln>
              <a:effectLst/>
            </c:spPr>
            <c:extLst>
              <c:ext xmlns:c16="http://schemas.microsoft.com/office/drawing/2014/chart" uri="{C3380CC4-5D6E-409C-BE32-E72D297353CC}">
                <c16:uniqueId val="{00000008-7460-4829-8367-D213299C5326}"/>
              </c:ext>
            </c:extLst>
          </c:dPt>
          <c:dPt>
            <c:idx val="8"/>
            <c:invertIfNegative val="0"/>
            <c:bubble3D val="0"/>
            <c:spPr>
              <a:solidFill>
                <a:srgbClr val="C00000"/>
              </a:solidFill>
              <a:ln>
                <a:noFill/>
              </a:ln>
              <a:effectLst/>
            </c:spPr>
            <c:extLst>
              <c:ext xmlns:c16="http://schemas.microsoft.com/office/drawing/2014/chart" uri="{C3380CC4-5D6E-409C-BE32-E72D297353CC}">
                <c16:uniqueId val="{00000009-7460-4829-8367-D213299C5326}"/>
              </c:ext>
            </c:extLst>
          </c:dPt>
          <c:dPt>
            <c:idx val="9"/>
            <c:invertIfNegative val="0"/>
            <c:bubble3D val="0"/>
            <c:spPr>
              <a:solidFill>
                <a:srgbClr val="C00000"/>
              </a:solidFill>
              <a:ln>
                <a:noFill/>
              </a:ln>
              <a:effectLst/>
            </c:spPr>
            <c:extLst>
              <c:ext xmlns:c16="http://schemas.microsoft.com/office/drawing/2014/chart" uri="{C3380CC4-5D6E-409C-BE32-E72D297353CC}">
                <c16:uniqueId val="{00000002-7460-4829-8367-D213299C5326}"/>
              </c:ext>
            </c:extLst>
          </c:dPt>
          <c:cat>
            <c:strRef>
              <c:f>Comparables!$R$29:$R$38</c:f>
              <c:strCache>
                <c:ptCount val="10"/>
                <c:pt idx="0">
                  <c:v> Budweiser </c:v>
                </c:pt>
                <c:pt idx="1">
                  <c:v> Heineken </c:v>
                </c:pt>
                <c:pt idx="2">
                  <c:v> Stella Artois </c:v>
                </c:pt>
                <c:pt idx="3">
                  <c:v> Bud Light </c:v>
                </c:pt>
                <c:pt idx="4">
                  <c:v> Corona </c:v>
                </c:pt>
                <c:pt idx="5">
                  <c:v> Skol </c:v>
                </c:pt>
                <c:pt idx="6">
                  <c:v> Guinness </c:v>
                </c:pt>
                <c:pt idx="7">
                  <c:v> Brahma </c:v>
                </c:pt>
                <c:pt idx="8">
                  <c:v> Aguila </c:v>
                </c:pt>
                <c:pt idx="9">
                  <c:v> Modelo </c:v>
                </c:pt>
              </c:strCache>
            </c:strRef>
          </c:cat>
          <c:val>
            <c:numRef>
              <c:f>Comparables!$S$29:$S$38</c:f>
              <c:numCache>
                <c:formatCode>_(* #,##0.00_);_(* \(#,##0.00\);_(* "-"_);_(@_)</c:formatCode>
                <c:ptCount val="10"/>
                <c:pt idx="0">
                  <c:v>14.65</c:v>
                </c:pt>
                <c:pt idx="1">
                  <c:v>11.14</c:v>
                </c:pt>
                <c:pt idx="2">
                  <c:v>9.98</c:v>
                </c:pt>
                <c:pt idx="3">
                  <c:v>9.6999999999999993</c:v>
                </c:pt>
                <c:pt idx="4">
                  <c:v>7.85</c:v>
                </c:pt>
                <c:pt idx="5">
                  <c:v>6.82</c:v>
                </c:pt>
                <c:pt idx="6">
                  <c:v>3.93</c:v>
                </c:pt>
                <c:pt idx="7">
                  <c:v>3.73</c:v>
                </c:pt>
                <c:pt idx="8">
                  <c:v>3.38</c:v>
                </c:pt>
                <c:pt idx="9">
                  <c:v>3.33</c:v>
                </c:pt>
              </c:numCache>
            </c:numRef>
          </c:val>
          <c:extLst>
            <c:ext xmlns:c16="http://schemas.microsoft.com/office/drawing/2014/chart" uri="{C3380CC4-5D6E-409C-BE32-E72D297353CC}">
              <c16:uniqueId val="{00000000-7460-4829-8367-D213299C5326}"/>
            </c:ext>
          </c:extLst>
        </c:ser>
        <c:dLbls>
          <c:showLegendKey val="0"/>
          <c:showVal val="0"/>
          <c:showCatName val="0"/>
          <c:showSerName val="0"/>
          <c:showPercent val="0"/>
          <c:showBubbleSize val="0"/>
        </c:dLbls>
        <c:gapWidth val="60"/>
        <c:axId val="2115686527"/>
        <c:axId val="2115673631"/>
      </c:barChart>
      <c:catAx>
        <c:axId val="21156865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2115673631"/>
        <c:crosses val="autoZero"/>
        <c:auto val="1"/>
        <c:lblAlgn val="ctr"/>
        <c:lblOffset val="100"/>
        <c:noMultiLvlLbl val="0"/>
      </c:catAx>
      <c:valAx>
        <c:axId val="2115673631"/>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900">
                    <a:latin typeface="Century Gothic" panose="020B0502020202020204" pitchFamily="34" charset="0"/>
                  </a:rPr>
                  <a:t>Millones de USD</a:t>
                </a:r>
              </a:p>
            </c:rich>
          </c:tx>
          <c:layout>
            <c:manualLayout>
              <c:xMode val="edge"/>
              <c:yMode val="edge"/>
              <c:x val="0.33107911872401052"/>
              <c:y val="0.884423076923076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5686527"/>
        <c:crosses val="autoZero"/>
        <c:crossBetween val="between"/>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ABI.BR!$C$2</c:f>
              <c:strCache>
                <c:ptCount val="1"/>
                <c:pt idx="0">
                  <c:v>Volumen (millones)</c:v>
                </c:pt>
              </c:strCache>
            </c:strRef>
          </c:tx>
          <c:spPr>
            <a:solidFill>
              <a:srgbClr val="C00000"/>
            </a:solidFill>
            <a:ln>
              <a:noFill/>
            </a:ln>
            <a:effectLst/>
          </c:spPr>
          <c:invertIfNegative val="0"/>
          <c:cat>
            <c:numRef>
              <c:f>ABI.BR!$A$3:$A$1339</c:f>
              <c:numCache>
                <c:formatCode>m/d/yyyy</c:formatCode>
                <c:ptCount val="1337"/>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42492</c:v>
                </c:pt>
                <c:pt idx="84">
                  <c:v>42493</c:v>
                </c:pt>
                <c:pt idx="85">
                  <c:v>42494</c:v>
                </c:pt>
                <c:pt idx="86">
                  <c:v>42495</c:v>
                </c:pt>
                <c:pt idx="87">
                  <c:v>42496</c:v>
                </c:pt>
                <c:pt idx="88">
                  <c:v>42499</c:v>
                </c:pt>
                <c:pt idx="89">
                  <c:v>42500</c:v>
                </c:pt>
                <c:pt idx="90">
                  <c:v>42501</c:v>
                </c:pt>
                <c:pt idx="91">
                  <c:v>42502</c:v>
                </c:pt>
                <c:pt idx="92">
                  <c:v>42503</c:v>
                </c:pt>
                <c:pt idx="93">
                  <c:v>42506</c:v>
                </c:pt>
                <c:pt idx="94">
                  <c:v>42507</c:v>
                </c:pt>
                <c:pt idx="95">
                  <c:v>42508</c:v>
                </c:pt>
                <c:pt idx="96">
                  <c:v>42509</c:v>
                </c:pt>
                <c:pt idx="97">
                  <c:v>42510</c:v>
                </c:pt>
                <c:pt idx="98">
                  <c:v>42513</c:v>
                </c:pt>
                <c:pt idx="99">
                  <c:v>42514</c:v>
                </c:pt>
                <c:pt idx="100">
                  <c:v>42515</c:v>
                </c:pt>
                <c:pt idx="101">
                  <c:v>42516</c:v>
                </c:pt>
                <c:pt idx="102">
                  <c:v>42517</c:v>
                </c:pt>
                <c:pt idx="103">
                  <c:v>42520</c:v>
                </c:pt>
                <c:pt idx="104">
                  <c:v>42521</c:v>
                </c:pt>
                <c:pt idx="105">
                  <c:v>42522</c:v>
                </c:pt>
                <c:pt idx="106">
                  <c:v>42523</c:v>
                </c:pt>
                <c:pt idx="107">
                  <c:v>42524</c:v>
                </c:pt>
                <c:pt idx="108">
                  <c:v>42527</c:v>
                </c:pt>
                <c:pt idx="109">
                  <c:v>42528</c:v>
                </c:pt>
                <c:pt idx="110">
                  <c:v>42529</c:v>
                </c:pt>
                <c:pt idx="111">
                  <c:v>42530</c:v>
                </c:pt>
                <c:pt idx="112">
                  <c:v>42531</c:v>
                </c:pt>
                <c:pt idx="113">
                  <c:v>42534</c:v>
                </c:pt>
                <c:pt idx="114">
                  <c:v>42535</c:v>
                </c:pt>
                <c:pt idx="115">
                  <c:v>42536</c:v>
                </c:pt>
                <c:pt idx="116">
                  <c:v>42537</c:v>
                </c:pt>
                <c:pt idx="117">
                  <c:v>42538</c:v>
                </c:pt>
                <c:pt idx="118">
                  <c:v>42541</c:v>
                </c:pt>
                <c:pt idx="119">
                  <c:v>42542</c:v>
                </c:pt>
                <c:pt idx="120">
                  <c:v>42543</c:v>
                </c:pt>
                <c:pt idx="121">
                  <c:v>42544</c:v>
                </c:pt>
                <c:pt idx="122">
                  <c:v>42545</c:v>
                </c:pt>
                <c:pt idx="123">
                  <c:v>42548</c:v>
                </c:pt>
                <c:pt idx="124">
                  <c:v>42549</c:v>
                </c:pt>
                <c:pt idx="125">
                  <c:v>42550</c:v>
                </c:pt>
                <c:pt idx="126">
                  <c:v>42551</c:v>
                </c:pt>
                <c:pt idx="127">
                  <c:v>42552</c:v>
                </c:pt>
                <c:pt idx="128">
                  <c:v>42555</c:v>
                </c:pt>
                <c:pt idx="129">
                  <c:v>42556</c:v>
                </c:pt>
                <c:pt idx="130">
                  <c:v>42557</c:v>
                </c:pt>
                <c:pt idx="131">
                  <c:v>42558</c:v>
                </c:pt>
                <c:pt idx="132">
                  <c:v>42559</c:v>
                </c:pt>
                <c:pt idx="133">
                  <c:v>42562</c:v>
                </c:pt>
                <c:pt idx="134">
                  <c:v>42563</c:v>
                </c:pt>
                <c:pt idx="135">
                  <c:v>42564</c:v>
                </c:pt>
                <c:pt idx="136">
                  <c:v>42565</c:v>
                </c:pt>
                <c:pt idx="137">
                  <c:v>42566</c:v>
                </c:pt>
                <c:pt idx="138">
                  <c:v>42569</c:v>
                </c:pt>
                <c:pt idx="139">
                  <c:v>42570</c:v>
                </c:pt>
                <c:pt idx="140">
                  <c:v>42571</c:v>
                </c:pt>
                <c:pt idx="141">
                  <c:v>42572</c:v>
                </c:pt>
                <c:pt idx="142">
                  <c:v>42573</c:v>
                </c:pt>
                <c:pt idx="143">
                  <c:v>42576</c:v>
                </c:pt>
                <c:pt idx="144">
                  <c:v>42577</c:v>
                </c:pt>
                <c:pt idx="145">
                  <c:v>42578</c:v>
                </c:pt>
                <c:pt idx="146">
                  <c:v>42579</c:v>
                </c:pt>
                <c:pt idx="147">
                  <c:v>42580</c:v>
                </c:pt>
                <c:pt idx="148">
                  <c:v>42583</c:v>
                </c:pt>
                <c:pt idx="149">
                  <c:v>42584</c:v>
                </c:pt>
                <c:pt idx="150">
                  <c:v>42585</c:v>
                </c:pt>
                <c:pt idx="151">
                  <c:v>42586</c:v>
                </c:pt>
                <c:pt idx="152">
                  <c:v>42587</c:v>
                </c:pt>
                <c:pt idx="153">
                  <c:v>42590</c:v>
                </c:pt>
                <c:pt idx="154">
                  <c:v>42591</c:v>
                </c:pt>
                <c:pt idx="155">
                  <c:v>42592</c:v>
                </c:pt>
                <c:pt idx="156">
                  <c:v>42593</c:v>
                </c:pt>
                <c:pt idx="157">
                  <c:v>42594</c:v>
                </c:pt>
                <c:pt idx="158">
                  <c:v>42597</c:v>
                </c:pt>
                <c:pt idx="159">
                  <c:v>42598</c:v>
                </c:pt>
                <c:pt idx="160">
                  <c:v>42599</c:v>
                </c:pt>
                <c:pt idx="161">
                  <c:v>42600</c:v>
                </c:pt>
                <c:pt idx="162">
                  <c:v>42601</c:v>
                </c:pt>
                <c:pt idx="163">
                  <c:v>42604</c:v>
                </c:pt>
                <c:pt idx="164">
                  <c:v>42605</c:v>
                </c:pt>
                <c:pt idx="165">
                  <c:v>42606</c:v>
                </c:pt>
                <c:pt idx="166">
                  <c:v>42607</c:v>
                </c:pt>
                <c:pt idx="167">
                  <c:v>42608</c:v>
                </c:pt>
                <c:pt idx="168">
                  <c:v>42611</c:v>
                </c:pt>
                <c:pt idx="169">
                  <c:v>42612</c:v>
                </c:pt>
                <c:pt idx="170">
                  <c:v>42613</c:v>
                </c:pt>
                <c:pt idx="171">
                  <c:v>42614</c:v>
                </c:pt>
                <c:pt idx="172">
                  <c:v>42615</c:v>
                </c:pt>
                <c:pt idx="173">
                  <c:v>42618</c:v>
                </c:pt>
                <c:pt idx="174">
                  <c:v>42619</c:v>
                </c:pt>
                <c:pt idx="175">
                  <c:v>42620</c:v>
                </c:pt>
                <c:pt idx="176">
                  <c:v>42621</c:v>
                </c:pt>
                <c:pt idx="177">
                  <c:v>42622</c:v>
                </c:pt>
                <c:pt idx="178">
                  <c:v>42625</c:v>
                </c:pt>
                <c:pt idx="179">
                  <c:v>42626</c:v>
                </c:pt>
                <c:pt idx="180">
                  <c:v>42627</c:v>
                </c:pt>
                <c:pt idx="181">
                  <c:v>42628</c:v>
                </c:pt>
                <c:pt idx="182">
                  <c:v>42629</c:v>
                </c:pt>
                <c:pt idx="183">
                  <c:v>42632</c:v>
                </c:pt>
                <c:pt idx="184">
                  <c:v>42633</c:v>
                </c:pt>
                <c:pt idx="185">
                  <c:v>42634</c:v>
                </c:pt>
                <c:pt idx="186">
                  <c:v>42635</c:v>
                </c:pt>
                <c:pt idx="187">
                  <c:v>42636</c:v>
                </c:pt>
                <c:pt idx="188">
                  <c:v>42639</c:v>
                </c:pt>
                <c:pt idx="189">
                  <c:v>42640</c:v>
                </c:pt>
                <c:pt idx="190">
                  <c:v>42641</c:v>
                </c:pt>
                <c:pt idx="191">
                  <c:v>42642</c:v>
                </c:pt>
                <c:pt idx="192">
                  <c:v>42643</c:v>
                </c:pt>
                <c:pt idx="193">
                  <c:v>42646</c:v>
                </c:pt>
                <c:pt idx="194">
                  <c:v>42647</c:v>
                </c:pt>
                <c:pt idx="195">
                  <c:v>42648</c:v>
                </c:pt>
                <c:pt idx="196">
                  <c:v>42649</c:v>
                </c:pt>
                <c:pt idx="197">
                  <c:v>42650</c:v>
                </c:pt>
                <c:pt idx="198">
                  <c:v>42653</c:v>
                </c:pt>
                <c:pt idx="199">
                  <c:v>42654</c:v>
                </c:pt>
                <c:pt idx="200">
                  <c:v>42655</c:v>
                </c:pt>
                <c:pt idx="201">
                  <c:v>42656</c:v>
                </c:pt>
                <c:pt idx="202">
                  <c:v>42657</c:v>
                </c:pt>
                <c:pt idx="203">
                  <c:v>42660</c:v>
                </c:pt>
                <c:pt idx="204">
                  <c:v>42661</c:v>
                </c:pt>
                <c:pt idx="205">
                  <c:v>42662</c:v>
                </c:pt>
                <c:pt idx="206">
                  <c:v>42663</c:v>
                </c:pt>
                <c:pt idx="207">
                  <c:v>42664</c:v>
                </c:pt>
                <c:pt idx="208">
                  <c:v>42667</c:v>
                </c:pt>
                <c:pt idx="209">
                  <c:v>42668</c:v>
                </c:pt>
                <c:pt idx="210">
                  <c:v>42669</c:v>
                </c:pt>
                <c:pt idx="211">
                  <c:v>42670</c:v>
                </c:pt>
                <c:pt idx="212">
                  <c:v>42671</c:v>
                </c:pt>
                <c:pt idx="213">
                  <c:v>42674</c:v>
                </c:pt>
                <c:pt idx="214">
                  <c:v>42675</c:v>
                </c:pt>
                <c:pt idx="215">
                  <c:v>42676</c:v>
                </c:pt>
                <c:pt idx="216">
                  <c:v>42677</c:v>
                </c:pt>
                <c:pt idx="217">
                  <c:v>42678</c:v>
                </c:pt>
                <c:pt idx="218">
                  <c:v>42681</c:v>
                </c:pt>
                <c:pt idx="219">
                  <c:v>42682</c:v>
                </c:pt>
                <c:pt idx="220">
                  <c:v>42683</c:v>
                </c:pt>
                <c:pt idx="221">
                  <c:v>42684</c:v>
                </c:pt>
                <c:pt idx="222">
                  <c:v>42685</c:v>
                </c:pt>
                <c:pt idx="223">
                  <c:v>42688</c:v>
                </c:pt>
                <c:pt idx="224">
                  <c:v>42689</c:v>
                </c:pt>
                <c:pt idx="225">
                  <c:v>42690</c:v>
                </c:pt>
                <c:pt idx="226">
                  <c:v>42691</c:v>
                </c:pt>
                <c:pt idx="227">
                  <c:v>42692</c:v>
                </c:pt>
                <c:pt idx="228">
                  <c:v>42695</c:v>
                </c:pt>
                <c:pt idx="229">
                  <c:v>42696</c:v>
                </c:pt>
                <c:pt idx="230">
                  <c:v>42697</c:v>
                </c:pt>
                <c:pt idx="231">
                  <c:v>42698</c:v>
                </c:pt>
                <c:pt idx="232">
                  <c:v>42699</c:v>
                </c:pt>
                <c:pt idx="233">
                  <c:v>42702</c:v>
                </c:pt>
                <c:pt idx="234">
                  <c:v>42703</c:v>
                </c:pt>
                <c:pt idx="235">
                  <c:v>42704</c:v>
                </c:pt>
                <c:pt idx="236">
                  <c:v>42705</c:v>
                </c:pt>
                <c:pt idx="237">
                  <c:v>42706</c:v>
                </c:pt>
                <c:pt idx="238">
                  <c:v>42709</c:v>
                </c:pt>
                <c:pt idx="239">
                  <c:v>42710</c:v>
                </c:pt>
                <c:pt idx="240">
                  <c:v>42711</c:v>
                </c:pt>
                <c:pt idx="241">
                  <c:v>42712</c:v>
                </c:pt>
                <c:pt idx="242">
                  <c:v>42713</c:v>
                </c:pt>
                <c:pt idx="243">
                  <c:v>42716</c:v>
                </c:pt>
                <c:pt idx="244">
                  <c:v>42717</c:v>
                </c:pt>
                <c:pt idx="245">
                  <c:v>42718</c:v>
                </c:pt>
                <c:pt idx="246">
                  <c:v>42719</c:v>
                </c:pt>
                <c:pt idx="247">
                  <c:v>42720</c:v>
                </c:pt>
                <c:pt idx="248">
                  <c:v>42723</c:v>
                </c:pt>
                <c:pt idx="249">
                  <c:v>42724</c:v>
                </c:pt>
                <c:pt idx="250">
                  <c:v>42725</c:v>
                </c:pt>
                <c:pt idx="251">
                  <c:v>42726</c:v>
                </c:pt>
                <c:pt idx="252">
                  <c:v>42727</c:v>
                </c:pt>
                <c:pt idx="253">
                  <c:v>42731</c:v>
                </c:pt>
                <c:pt idx="254">
                  <c:v>42732</c:v>
                </c:pt>
                <c:pt idx="255">
                  <c:v>42733</c:v>
                </c:pt>
                <c:pt idx="256">
                  <c:v>42734</c:v>
                </c:pt>
                <c:pt idx="257">
                  <c:v>42737</c:v>
                </c:pt>
                <c:pt idx="258">
                  <c:v>42738</c:v>
                </c:pt>
                <c:pt idx="259">
                  <c:v>42739</c:v>
                </c:pt>
                <c:pt idx="260">
                  <c:v>42740</c:v>
                </c:pt>
                <c:pt idx="261">
                  <c:v>42741</c:v>
                </c:pt>
                <c:pt idx="262">
                  <c:v>42744</c:v>
                </c:pt>
                <c:pt idx="263">
                  <c:v>42745</c:v>
                </c:pt>
                <c:pt idx="264">
                  <c:v>42746</c:v>
                </c:pt>
                <c:pt idx="265">
                  <c:v>42747</c:v>
                </c:pt>
                <c:pt idx="266">
                  <c:v>42748</c:v>
                </c:pt>
                <c:pt idx="267">
                  <c:v>42751</c:v>
                </c:pt>
                <c:pt idx="268">
                  <c:v>42752</c:v>
                </c:pt>
                <c:pt idx="269">
                  <c:v>42753</c:v>
                </c:pt>
                <c:pt idx="270">
                  <c:v>42754</c:v>
                </c:pt>
                <c:pt idx="271">
                  <c:v>42755</c:v>
                </c:pt>
                <c:pt idx="272">
                  <c:v>42758</c:v>
                </c:pt>
                <c:pt idx="273">
                  <c:v>42759</c:v>
                </c:pt>
                <c:pt idx="274">
                  <c:v>42760</c:v>
                </c:pt>
                <c:pt idx="275">
                  <c:v>42761</c:v>
                </c:pt>
                <c:pt idx="276">
                  <c:v>42762</c:v>
                </c:pt>
                <c:pt idx="277">
                  <c:v>42765</c:v>
                </c:pt>
                <c:pt idx="278">
                  <c:v>42766</c:v>
                </c:pt>
                <c:pt idx="279">
                  <c:v>42767</c:v>
                </c:pt>
                <c:pt idx="280">
                  <c:v>42768</c:v>
                </c:pt>
                <c:pt idx="281">
                  <c:v>42769</c:v>
                </c:pt>
                <c:pt idx="282">
                  <c:v>42772</c:v>
                </c:pt>
                <c:pt idx="283">
                  <c:v>42773</c:v>
                </c:pt>
                <c:pt idx="284">
                  <c:v>42774</c:v>
                </c:pt>
                <c:pt idx="285">
                  <c:v>42775</c:v>
                </c:pt>
                <c:pt idx="286">
                  <c:v>42776</c:v>
                </c:pt>
                <c:pt idx="287">
                  <c:v>42779</c:v>
                </c:pt>
                <c:pt idx="288">
                  <c:v>42780</c:v>
                </c:pt>
                <c:pt idx="289">
                  <c:v>42781</c:v>
                </c:pt>
                <c:pt idx="290">
                  <c:v>42782</c:v>
                </c:pt>
                <c:pt idx="291">
                  <c:v>42783</c:v>
                </c:pt>
                <c:pt idx="292">
                  <c:v>42786</c:v>
                </c:pt>
                <c:pt idx="293">
                  <c:v>42787</c:v>
                </c:pt>
                <c:pt idx="294">
                  <c:v>42788</c:v>
                </c:pt>
                <c:pt idx="295">
                  <c:v>42789</c:v>
                </c:pt>
                <c:pt idx="296">
                  <c:v>42790</c:v>
                </c:pt>
                <c:pt idx="297">
                  <c:v>42793</c:v>
                </c:pt>
                <c:pt idx="298">
                  <c:v>42794</c:v>
                </c:pt>
                <c:pt idx="299">
                  <c:v>42795</c:v>
                </c:pt>
                <c:pt idx="300">
                  <c:v>42796</c:v>
                </c:pt>
                <c:pt idx="301">
                  <c:v>42797</c:v>
                </c:pt>
                <c:pt idx="302">
                  <c:v>42800</c:v>
                </c:pt>
                <c:pt idx="303">
                  <c:v>42801</c:v>
                </c:pt>
                <c:pt idx="304">
                  <c:v>42802</c:v>
                </c:pt>
                <c:pt idx="305">
                  <c:v>42803</c:v>
                </c:pt>
                <c:pt idx="306">
                  <c:v>42804</c:v>
                </c:pt>
                <c:pt idx="307">
                  <c:v>42807</c:v>
                </c:pt>
                <c:pt idx="308">
                  <c:v>42808</c:v>
                </c:pt>
                <c:pt idx="309">
                  <c:v>42809</c:v>
                </c:pt>
                <c:pt idx="310">
                  <c:v>42810</c:v>
                </c:pt>
                <c:pt idx="311">
                  <c:v>42811</c:v>
                </c:pt>
                <c:pt idx="312">
                  <c:v>42814</c:v>
                </c:pt>
                <c:pt idx="313">
                  <c:v>42815</c:v>
                </c:pt>
                <c:pt idx="314">
                  <c:v>42816</c:v>
                </c:pt>
                <c:pt idx="315">
                  <c:v>42817</c:v>
                </c:pt>
                <c:pt idx="316">
                  <c:v>42818</c:v>
                </c:pt>
                <c:pt idx="317">
                  <c:v>42821</c:v>
                </c:pt>
                <c:pt idx="318">
                  <c:v>42822</c:v>
                </c:pt>
                <c:pt idx="319">
                  <c:v>42823</c:v>
                </c:pt>
                <c:pt idx="320">
                  <c:v>42824</c:v>
                </c:pt>
                <c:pt idx="321">
                  <c:v>42825</c:v>
                </c:pt>
                <c:pt idx="322">
                  <c:v>42828</c:v>
                </c:pt>
                <c:pt idx="323">
                  <c:v>42829</c:v>
                </c:pt>
                <c:pt idx="324">
                  <c:v>42830</c:v>
                </c:pt>
                <c:pt idx="325">
                  <c:v>42831</c:v>
                </c:pt>
                <c:pt idx="326">
                  <c:v>42832</c:v>
                </c:pt>
                <c:pt idx="327">
                  <c:v>42835</c:v>
                </c:pt>
                <c:pt idx="328">
                  <c:v>42836</c:v>
                </c:pt>
                <c:pt idx="329">
                  <c:v>42837</c:v>
                </c:pt>
                <c:pt idx="330">
                  <c:v>42838</c:v>
                </c:pt>
                <c:pt idx="331">
                  <c:v>42843</c:v>
                </c:pt>
                <c:pt idx="332">
                  <c:v>42844</c:v>
                </c:pt>
                <c:pt idx="333">
                  <c:v>42845</c:v>
                </c:pt>
                <c:pt idx="334">
                  <c:v>42846</c:v>
                </c:pt>
                <c:pt idx="335">
                  <c:v>42849</c:v>
                </c:pt>
                <c:pt idx="336">
                  <c:v>42850</c:v>
                </c:pt>
                <c:pt idx="337">
                  <c:v>42851</c:v>
                </c:pt>
                <c:pt idx="338">
                  <c:v>42852</c:v>
                </c:pt>
                <c:pt idx="339">
                  <c:v>42853</c:v>
                </c:pt>
                <c:pt idx="340">
                  <c:v>42857</c:v>
                </c:pt>
                <c:pt idx="341">
                  <c:v>42858</c:v>
                </c:pt>
                <c:pt idx="342">
                  <c:v>42859</c:v>
                </c:pt>
                <c:pt idx="343">
                  <c:v>42860</c:v>
                </c:pt>
                <c:pt idx="344">
                  <c:v>42863</c:v>
                </c:pt>
                <c:pt idx="345">
                  <c:v>42864</c:v>
                </c:pt>
                <c:pt idx="346">
                  <c:v>42865</c:v>
                </c:pt>
                <c:pt idx="347">
                  <c:v>42866</c:v>
                </c:pt>
                <c:pt idx="348">
                  <c:v>42867</c:v>
                </c:pt>
                <c:pt idx="349">
                  <c:v>42870</c:v>
                </c:pt>
                <c:pt idx="350">
                  <c:v>42871</c:v>
                </c:pt>
                <c:pt idx="351">
                  <c:v>42872</c:v>
                </c:pt>
                <c:pt idx="352">
                  <c:v>42873</c:v>
                </c:pt>
                <c:pt idx="353">
                  <c:v>42874</c:v>
                </c:pt>
                <c:pt idx="354">
                  <c:v>42877</c:v>
                </c:pt>
                <c:pt idx="355">
                  <c:v>42878</c:v>
                </c:pt>
                <c:pt idx="356">
                  <c:v>42879</c:v>
                </c:pt>
                <c:pt idx="357">
                  <c:v>42880</c:v>
                </c:pt>
                <c:pt idx="358">
                  <c:v>42881</c:v>
                </c:pt>
                <c:pt idx="359">
                  <c:v>42884</c:v>
                </c:pt>
                <c:pt idx="360">
                  <c:v>42885</c:v>
                </c:pt>
                <c:pt idx="361">
                  <c:v>42886</c:v>
                </c:pt>
                <c:pt idx="362">
                  <c:v>42887</c:v>
                </c:pt>
                <c:pt idx="363">
                  <c:v>42888</c:v>
                </c:pt>
                <c:pt idx="364">
                  <c:v>42891</c:v>
                </c:pt>
                <c:pt idx="365">
                  <c:v>42892</c:v>
                </c:pt>
                <c:pt idx="366">
                  <c:v>42893</c:v>
                </c:pt>
                <c:pt idx="367">
                  <c:v>42894</c:v>
                </c:pt>
                <c:pt idx="368">
                  <c:v>42895</c:v>
                </c:pt>
                <c:pt idx="369">
                  <c:v>42898</c:v>
                </c:pt>
                <c:pt idx="370">
                  <c:v>42899</c:v>
                </c:pt>
                <c:pt idx="371">
                  <c:v>42900</c:v>
                </c:pt>
                <c:pt idx="372">
                  <c:v>42901</c:v>
                </c:pt>
                <c:pt idx="373">
                  <c:v>42902</c:v>
                </c:pt>
                <c:pt idx="374">
                  <c:v>42905</c:v>
                </c:pt>
                <c:pt idx="375">
                  <c:v>42906</c:v>
                </c:pt>
                <c:pt idx="376">
                  <c:v>42907</c:v>
                </c:pt>
                <c:pt idx="377">
                  <c:v>42908</c:v>
                </c:pt>
                <c:pt idx="378">
                  <c:v>42909</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42962</c:v>
                </c:pt>
                <c:pt idx="416">
                  <c:v>42963</c:v>
                </c:pt>
                <c:pt idx="417">
                  <c:v>42964</c:v>
                </c:pt>
                <c:pt idx="418">
                  <c:v>42965</c:v>
                </c:pt>
                <c:pt idx="419">
                  <c:v>42968</c:v>
                </c:pt>
                <c:pt idx="420">
                  <c:v>42969</c:v>
                </c:pt>
                <c:pt idx="421">
                  <c:v>42970</c:v>
                </c:pt>
                <c:pt idx="422">
                  <c:v>42971</c:v>
                </c:pt>
                <c:pt idx="423">
                  <c:v>42972</c:v>
                </c:pt>
                <c:pt idx="424">
                  <c:v>42975</c:v>
                </c:pt>
                <c:pt idx="425">
                  <c:v>42976</c:v>
                </c:pt>
                <c:pt idx="426">
                  <c:v>42977</c:v>
                </c:pt>
                <c:pt idx="427">
                  <c:v>42978</c:v>
                </c:pt>
                <c:pt idx="428">
                  <c:v>42979</c:v>
                </c:pt>
                <c:pt idx="429">
                  <c:v>42982</c:v>
                </c:pt>
                <c:pt idx="430">
                  <c:v>42983</c:v>
                </c:pt>
                <c:pt idx="431">
                  <c:v>42984</c:v>
                </c:pt>
                <c:pt idx="432">
                  <c:v>42985</c:v>
                </c:pt>
                <c:pt idx="433">
                  <c:v>42986</c:v>
                </c:pt>
                <c:pt idx="434">
                  <c:v>42989</c:v>
                </c:pt>
                <c:pt idx="435">
                  <c:v>42990</c:v>
                </c:pt>
                <c:pt idx="436">
                  <c:v>42991</c:v>
                </c:pt>
                <c:pt idx="437">
                  <c:v>42992</c:v>
                </c:pt>
                <c:pt idx="438">
                  <c:v>42993</c:v>
                </c:pt>
                <c:pt idx="439">
                  <c:v>42996</c:v>
                </c:pt>
                <c:pt idx="440">
                  <c:v>42997</c:v>
                </c:pt>
                <c:pt idx="441">
                  <c:v>42998</c:v>
                </c:pt>
                <c:pt idx="442">
                  <c:v>42999</c:v>
                </c:pt>
                <c:pt idx="443">
                  <c:v>43000</c:v>
                </c:pt>
                <c:pt idx="444">
                  <c:v>43003</c:v>
                </c:pt>
                <c:pt idx="445">
                  <c:v>43004</c:v>
                </c:pt>
                <c:pt idx="446">
                  <c:v>43005</c:v>
                </c:pt>
                <c:pt idx="447">
                  <c:v>43006</c:v>
                </c:pt>
                <c:pt idx="448">
                  <c:v>43007</c:v>
                </c:pt>
                <c:pt idx="449">
                  <c:v>43010</c:v>
                </c:pt>
                <c:pt idx="450">
                  <c:v>43011</c:v>
                </c:pt>
                <c:pt idx="451">
                  <c:v>43012</c:v>
                </c:pt>
                <c:pt idx="452">
                  <c:v>43013</c:v>
                </c:pt>
                <c:pt idx="453">
                  <c:v>43014</c:v>
                </c:pt>
                <c:pt idx="454">
                  <c:v>43017</c:v>
                </c:pt>
                <c:pt idx="455">
                  <c:v>43018</c:v>
                </c:pt>
                <c:pt idx="456">
                  <c:v>43019</c:v>
                </c:pt>
                <c:pt idx="457">
                  <c:v>43020</c:v>
                </c:pt>
                <c:pt idx="458">
                  <c:v>43021</c:v>
                </c:pt>
                <c:pt idx="459">
                  <c:v>43024</c:v>
                </c:pt>
                <c:pt idx="460">
                  <c:v>43025</c:v>
                </c:pt>
                <c:pt idx="461">
                  <c:v>43026</c:v>
                </c:pt>
                <c:pt idx="462">
                  <c:v>43027</c:v>
                </c:pt>
                <c:pt idx="463">
                  <c:v>43028</c:v>
                </c:pt>
                <c:pt idx="464">
                  <c:v>43031</c:v>
                </c:pt>
                <c:pt idx="465">
                  <c:v>43032</c:v>
                </c:pt>
                <c:pt idx="466">
                  <c:v>43033</c:v>
                </c:pt>
                <c:pt idx="467">
                  <c:v>43034</c:v>
                </c:pt>
                <c:pt idx="468">
                  <c:v>43035</c:v>
                </c:pt>
                <c:pt idx="469">
                  <c:v>43038</c:v>
                </c:pt>
                <c:pt idx="470">
                  <c:v>43039</c:v>
                </c:pt>
                <c:pt idx="471">
                  <c:v>43040</c:v>
                </c:pt>
                <c:pt idx="472">
                  <c:v>43041</c:v>
                </c:pt>
                <c:pt idx="473">
                  <c:v>43042</c:v>
                </c:pt>
                <c:pt idx="474">
                  <c:v>43045</c:v>
                </c:pt>
                <c:pt idx="475">
                  <c:v>43046</c:v>
                </c:pt>
                <c:pt idx="476">
                  <c:v>43047</c:v>
                </c:pt>
                <c:pt idx="477">
                  <c:v>43048</c:v>
                </c:pt>
                <c:pt idx="478">
                  <c:v>43049</c:v>
                </c:pt>
                <c:pt idx="479">
                  <c:v>43052</c:v>
                </c:pt>
                <c:pt idx="480">
                  <c:v>43053</c:v>
                </c:pt>
                <c:pt idx="481">
                  <c:v>43054</c:v>
                </c:pt>
                <c:pt idx="482">
                  <c:v>43055</c:v>
                </c:pt>
                <c:pt idx="483">
                  <c:v>43056</c:v>
                </c:pt>
                <c:pt idx="484">
                  <c:v>43059</c:v>
                </c:pt>
                <c:pt idx="485">
                  <c:v>43060</c:v>
                </c:pt>
                <c:pt idx="486">
                  <c:v>43061</c:v>
                </c:pt>
                <c:pt idx="487">
                  <c:v>43062</c:v>
                </c:pt>
                <c:pt idx="488">
                  <c:v>43063</c:v>
                </c:pt>
                <c:pt idx="489">
                  <c:v>43066</c:v>
                </c:pt>
                <c:pt idx="490">
                  <c:v>43067</c:v>
                </c:pt>
                <c:pt idx="491">
                  <c:v>43068</c:v>
                </c:pt>
                <c:pt idx="492">
                  <c:v>43069</c:v>
                </c:pt>
                <c:pt idx="493">
                  <c:v>43070</c:v>
                </c:pt>
                <c:pt idx="494">
                  <c:v>43073</c:v>
                </c:pt>
                <c:pt idx="495">
                  <c:v>43074</c:v>
                </c:pt>
                <c:pt idx="496">
                  <c:v>43075</c:v>
                </c:pt>
                <c:pt idx="497">
                  <c:v>43076</c:v>
                </c:pt>
                <c:pt idx="498">
                  <c:v>43077</c:v>
                </c:pt>
                <c:pt idx="499">
                  <c:v>43080</c:v>
                </c:pt>
                <c:pt idx="500">
                  <c:v>43081</c:v>
                </c:pt>
                <c:pt idx="501">
                  <c:v>43082</c:v>
                </c:pt>
                <c:pt idx="502">
                  <c:v>43083</c:v>
                </c:pt>
                <c:pt idx="503">
                  <c:v>43084</c:v>
                </c:pt>
                <c:pt idx="504">
                  <c:v>43087</c:v>
                </c:pt>
                <c:pt idx="505">
                  <c:v>43088</c:v>
                </c:pt>
                <c:pt idx="506">
                  <c:v>43089</c:v>
                </c:pt>
                <c:pt idx="507">
                  <c:v>43090</c:v>
                </c:pt>
                <c:pt idx="508">
                  <c:v>43091</c:v>
                </c:pt>
                <c:pt idx="509">
                  <c:v>43096</c:v>
                </c:pt>
                <c:pt idx="510">
                  <c:v>43097</c:v>
                </c:pt>
                <c:pt idx="511">
                  <c:v>43098</c:v>
                </c:pt>
                <c:pt idx="512">
                  <c:v>43102</c:v>
                </c:pt>
                <c:pt idx="513">
                  <c:v>43103</c:v>
                </c:pt>
                <c:pt idx="514">
                  <c:v>43104</c:v>
                </c:pt>
                <c:pt idx="515">
                  <c:v>43105</c:v>
                </c:pt>
                <c:pt idx="516">
                  <c:v>43108</c:v>
                </c:pt>
                <c:pt idx="517">
                  <c:v>43109</c:v>
                </c:pt>
                <c:pt idx="518">
                  <c:v>43110</c:v>
                </c:pt>
                <c:pt idx="519">
                  <c:v>43111</c:v>
                </c:pt>
                <c:pt idx="520">
                  <c:v>43112</c:v>
                </c:pt>
                <c:pt idx="521">
                  <c:v>43115</c:v>
                </c:pt>
                <c:pt idx="522">
                  <c:v>43116</c:v>
                </c:pt>
                <c:pt idx="523">
                  <c:v>43117</c:v>
                </c:pt>
                <c:pt idx="524">
                  <c:v>43118</c:v>
                </c:pt>
                <c:pt idx="525">
                  <c:v>43119</c:v>
                </c:pt>
                <c:pt idx="526">
                  <c:v>43122</c:v>
                </c:pt>
                <c:pt idx="527">
                  <c:v>43123</c:v>
                </c:pt>
                <c:pt idx="528">
                  <c:v>43124</c:v>
                </c:pt>
                <c:pt idx="529">
                  <c:v>43125</c:v>
                </c:pt>
                <c:pt idx="530">
                  <c:v>43126</c:v>
                </c:pt>
                <c:pt idx="531">
                  <c:v>43129</c:v>
                </c:pt>
                <c:pt idx="532">
                  <c:v>43130</c:v>
                </c:pt>
                <c:pt idx="533">
                  <c:v>43131</c:v>
                </c:pt>
                <c:pt idx="534">
                  <c:v>43132</c:v>
                </c:pt>
                <c:pt idx="535">
                  <c:v>43133</c:v>
                </c:pt>
                <c:pt idx="536">
                  <c:v>43136</c:v>
                </c:pt>
                <c:pt idx="537">
                  <c:v>43137</c:v>
                </c:pt>
                <c:pt idx="538">
                  <c:v>43138</c:v>
                </c:pt>
                <c:pt idx="539">
                  <c:v>43139</c:v>
                </c:pt>
                <c:pt idx="540">
                  <c:v>43140</c:v>
                </c:pt>
                <c:pt idx="541">
                  <c:v>43143</c:v>
                </c:pt>
                <c:pt idx="542">
                  <c:v>43144</c:v>
                </c:pt>
                <c:pt idx="543">
                  <c:v>43145</c:v>
                </c:pt>
                <c:pt idx="544">
                  <c:v>43146</c:v>
                </c:pt>
                <c:pt idx="545">
                  <c:v>43147</c:v>
                </c:pt>
                <c:pt idx="546">
                  <c:v>43150</c:v>
                </c:pt>
                <c:pt idx="547">
                  <c:v>43151</c:v>
                </c:pt>
                <c:pt idx="548">
                  <c:v>43152</c:v>
                </c:pt>
                <c:pt idx="549">
                  <c:v>43153</c:v>
                </c:pt>
                <c:pt idx="550">
                  <c:v>43154</c:v>
                </c:pt>
                <c:pt idx="551">
                  <c:v>43157</c:v>
                </c:pt>
                <c:pt idx="552">
                  <c:v>43158</c:v>
                </c:pt>
                <c:pt idx="553">
                  <c:v>43159</c:v>
                </c:pt>
                <c:pt idx="554">
                  <c:v>43160</c:v>
                </c:pt>
                <c:pt idx="555">
                  <c:v>43161</c:v>
                </c:pt>
                <c:pt idx="556">
                  <c:v>43164</c:v>
                </c:pt>
                <c:pt idx="557">
                  <c:v>43165</c:v>
                </c:pt>
                <c:pt idx="558">
                  <c:v>43166</c:v>
                </c:pt>
                <c:pt idx="559">
                  <c:v>43167</c:v>
                </c:pt>
                <c:pt idx="560">
                  <c:v>43168</c:v>
                </c:pt>
                <c:pt idx="561">
                  <c:v>43171</c:v>
                </c:pt>
                <c:pt idx="562">
                  <c:v>43172</c:v>
                </c:pt>
                <c:pt idx="563">
                  <c:v>43173</c:v>
                </c:pt>
                <c:pt idx="564">
                  <c:v>43174</c:v>
                </c:pt>
                <c:pt idx="565">
                  <c:v>43175</c:v>
                </c:pt>
                <c:pt idx="566">
                  <c:v>43178</c:v>
                </c:pt>
                <c:pt idx="567">
                  <c:v>43179</c:v>
                </c:pt>
                <c:pt idx="568">
                  <c:v>43180</c:v>
                </c:pt>
                <c:pt idx="569">
                  <c:v>43181</c:v>
                </c:pt>
                <c:pt idx="570">
                  <c:v>43182</c:v>
                </c:pt>
                <c:pt idx="571">
                  <c:v>43185</c:v>
                </c:pt>
                <c:pt idx="572">
                  <c:v>43186</c:v>
                </c:pt>
                <c:pt idx="573">
                  <c:v>43187</c:v>
                </c:pt>
                <c:pt idx="574">
                  <c:v>43188</c:v>
                </c:pt>
                <c:pt idx="575">
                  <c:v>43193</c:v>
                </c:pt>
                <c:pt idx="576">
                  <c:v>43194</c:v>
                </c:pt>
                <c:pt idx="577">
                  <c:v>43195</c:v>
                </c:pt>
                <c:pt idx="578">
                  <c:v>43196</c:v>
                </c:pt>
                <c:pt idx="579">
                  <c:v>43199</c:v>
                </c:pt>
                <c:pt idx="580">
                  <c:v>43200</c:v>
                </c:pt>
                <c:pt idx="581">
                  <c:v>43201</c:v>
                </c:pt>
                <c:pt idx="582">
                  <c:v>43202</c:v>
                </c:pt>
                <c:pt idx="583">
                  <c:v>43203</c:v>
                </c:pt>
                <c:pt idx="584">
                  <c:v>43206</c:v>
                </c:pt>
                <c:pt idx="585">
                  <c:v>43207</c:v>
                </c:pt>
                <c:pt idx="586">
                  <c:v>43208</c:v>
                </c:pt>
                <c:pt idx="587">
                  <c:v>43209</c:v>
                </c:pt>
                <c:pt idx="588">
                  <c:v>43210</c:v>
                </c:pt>
                <c:pt idx="589">
                  <c:v>43213</c:v>
                </c:pt>
                <c:pt idx="590">
                  <c:v>43214</c:v>
                </c:pt>
                <c:pt idx="591">
                  <c:v>43215</c:v>
                </c:pt>
                <c:pt idx="592">
                  <c:v>43216</c:v>
                </c:pt>
                <c:pt idx="593">
                  <c:v>43217</c:v>
                </c:pt>
                <c:pt idx="594">
                  <c:v>43220</c:v>
                </c:pt>
                <c:pt idx="595">
                  <c:v>43222</c:v>
                </c:pt>
                <c:pt idx="596">
                  <c:v>43223</c:v>
                </c:pt>
                <c:pt idx="597">
                  <c:v>43224</c:v>
                </c:pt>
                <c:pt idx="598">
                  <c:v>43227</c:v>
                </c:pt>
                <c:pt idx="599">
                  <c:v>43228</c:v>
                </c:pt>
                <c:pt idx="600">
                  <c:v>43229</c:v>
                </c:pt>
                <c:pt idx="601">
                  <c:v>43230</c:v>
                </c:pt>
                <c:pt idx="602">
                  <c:v>43231</c:v>
                </c:pt>
                <c:pt idx="603">
                  <c:v>43234</c:v>
                </c:pt>
                <c:pt idx="604">
                  <c:v>43235</c:v>
                </c:pt>
                <c:pt idx="605">
                  <c:v>43236</c:v>
                </c:pt>
                <c:pt idx="606">
                  <c:v>43237</c:v>
                </c:pt>
                <c:pt idx="607">
                  <c:v>43238</c:v>
                </c:pt>
                <c:pt idx="608">
                  <c:v>43241</c:v>
                </c:pt>
                <c:pt idx="609">
                  <c:v>43242</c:v>
                </c:pt>
                <c:pt idx="610">
                  <c:v>43243</c:v>
                </c:pt>
                <c:pt idx="611">
                  <c:v>43244</c:v>
                </c:pt>
                <c:pt idx="612">
                  <c:v>43245</c:v>
                </c:pt>
                <c:pt idx="613">
                  <c:v>43248</c:v>
                </c:pt>
                <c:pt idx="614">
                  <c:v>43249</c:v>
                </c:pt>
                <c:pt idx="615">
                  <c:v>43250</c:v>
                </c:pt>
                <c:pt idx="616">
                  <c:v>43251</c:v>
                </c:pt>
                <c:pt idx="617">
                  <c:v>43252</c:v>
                </c:pt>
                <c:pt idx="618">
                  <c:v>43255</c:v>
                </c:pt>
                <c:pt idx="619">
                  <c:v>43256</c:v>
                </c:pt>
                <c:pt idx="620">
                  <c:v>43257</c:v>
                </c:pt>
                <c:pt idx="621">
                  <c:v>43258</c:v>
                </c:pt>
                <c:pt idx="622">
                  <c:v>43259</c:v>
                </c:pt>
                <c:pt idx="623">
                  <c:v>43262</c:v>
                </c:pt>
                <c:pt idx="624">
                  <c:v>43263</c:v>
                </c:pt>
                <c:pt idx="625">
                  <c:v>43264</c:v>
                </c:pt>
                <c:pt idx="626">
                  <c:v>43265</c:v>
                </c:pt>
                <c:pt idx="627">
                  <c:v>43266</c:v>
                </c:pt>
                <c:pt idx="628">
                  <c:v>43269</c:v>
                </c:pt>
                <c:pt idx="629">
                  <c:v>43270</c:v>
                </c:pt>
                <c:pt idx="630">
                  <c:v>43271</c:v>
                </c:pt>
                <c:pt idx="631">
                  <c:v>43272</c:v>
                </c:pt>
                <c:pt idx="632">
                  <c:v>43273</c:v>
                </c:pt>
                <c:pt idx="633">
                  <c:v>43276</c:v>
                </c:pt>
                <c:pt idx="634">
                  <c:v>43277</c:v>
                </c:pt>
                <c:pt idx="635">
                  <c:v>43278</c:v>
                </c:pt>
                <c:pt idx="636">
                  <c:v>43279</c:v>
                </c:pt>
                <c:pt idx="637">
                  <c:v>43280</c:v>
                </c:pt>
                <c:pt idx="638">
                  <c:v>43283</c:v>
                </c:pt>
                <c:pt idx="639">
                  <c:v>43284</c:v>
                </c:pt>
                <c:pt idx="640">
                  <c:v>43285</c:v>
                </c:pt>
                <c:pt idx="641">
                  <c:v>43286</c:v>
                </c:pt>
                <c:pt idx="642">
                  <c:v>43287</c:v>
                </c:pt>
                <c:pt idx="643">
                  <c:v>43290</c:v>
                </c:pt>
                <c:pt idx="644">
                  <c:v>43291</c:v>
                </c:pt>
                <c:pt idx="645">
                  <c:v>43292</c:v>
                </c:pt>
                <c:pt idx="646">
                  <c:v>43293</c:v>
                </c:pt>
                <c:pt idx="647">
                  <c:v>43294</c:v>
                </c:pt>
                <c:pt idx="648">
                  <c:v>43297</c:v>
                </c:pt>
                <c:pt idx="649">
                  <c:v>43298</c:v>
                </c:pt>
                <c:pt idx="650">
                  <c:v>43299</c:v>
                </c:pt>
                <c:pt idx="651">
                  <c:v>43300</c:v>
                </c:pt>
                <c:pt idx="652">
                  <c:v>43301</c:v>
                </c:pt>
                <c:pt idx="653">
                  <c:v>43304</c:v>
                </c:pt>
                <c:pt idx="654">
                  <c:v>43305</c:v>
                </c:pt>
                <c:pt idx="655">
                  <c:v>43306</c:v>
                </c:pt>
                <c:pt idx="656">
                  <c:v>43307</c:v>
                </c:pt>
                <c:pt idx="657">
                  <c:v>43308</c:v>
                </c:pt>
                <c:pt idx="658">
                  <c:v>43311</c:v>
                </c:pt>
                <c:pt idx="659">
                  <c:v>43312</c:v>
                </c:pt>
                <c:pt idx="660">
                  <c:v>43313</c:v>
                </c:pt>
                <c:pt idx="661">
                  <c:v>43314</c:v>
                </c:pt>
                <c:pt idx="662">
                  <c:v>43315</c:v>
                </c:pt>
                <c:pt idx="663">
                  <c:v>43318</c:v>
                </c:pt>
                <c:pt idx="664">
                  <c:v>43319</c:v>
                </c:pt>
                <c:pt idx="665">
                  <c:v>43320</c:v>
                </c:pt>
                <c:pt idx="666">
                  <c:v>43321</c:v>
                </c:pt>
                <c:pt idx="667">
                  <c:v>43322</c:v>
                </c:pt>
                <c:pt idx="668">
                  <c:v>43325</c:v>
                </c:pt>
                <c:pt idx="669">
                  <c:v>43326</c:v>
                </c:pt>
                <c:pt idx="670">
                  <c:v>43327</c:v>
                </c:pt>
                <c:pt idx="671">
                  <c:v>43328</c:v>
                </c:pt>
                <c:pt idx="672">
                  <c:v>43329</c:v>
                </c:pt>
                <c:pt idx="673">
                  <c:v>43332</c:v>
                </c:pt>
                <c:pt idx="674">
                  <c:v>43333</c:v>
                </c:pt>
                <c:pt idx="675">
                  <c:v>43334</c:v>
                </c:pt>
                <c:pt idx="676">
                  <c:v>43335</c:v>
                </c:pt>
                <c:pt idx="677">
                  <c:v>43336</c:v>
                </c:pt>
                <c:pt idx="678">
                  <c:v>43339</c:v>
                </c:pt>
                <c:pt idx="679">
                  <c:v>43340</c:v>
                </c:pt>
                <c:pt idx="680">
                  <c:v>43341</c:v>
                </c:pt>
                <c:pt idx="681">
                  <c:v>43342</c:v>
                </c:pt>
                <c:pt idx="682">
                  <c:v>43343</c:v>
                </c:pt>
                <c:pt idx="683">
                  <c:v>43346</c:v>
                </c:pt>
                <c:pt idx="684">
                  <c:v>43347</c:v>
                </c:pt>
                <c:pt idx="685">
                  <c:v>43348</c:v>
                </c:pt>
                <c:pt idx="686">
                  <c:v>43349</c:v>
                </c:pt>
                <c:pt idx="687">
                  <c:v>43350</c:v>
                </c:pt>
                <c:pt idx="688">
                  <c:v>43353</c:v>
                </c:pt>
                <c:pt idx="689">
                  <c:v>43354</c:v>
                </c:pt>
                <c:pt idx="690">
                  <c:v>43355</c:v>
                </c:pt>
                <c:pt idx="691">
                  <c:v>43356</c:v>
                </c:pt>
                <c:pt idx="692">
                  <c:v>43357</c:v>
                </c:pt>
                <c:pt idx="693">
                  <c:v>43360</c:v>
                </c:pt>
                <c:pt idx="694">
                  <c:v>43361</c:v>
                </c:pt>
                <c:pt idx="695">
                  <c:v>43362</c:v>
                </c:pt>
                <c:pt idx="696">
                  <c:v>43363</c:v>
                </c:pt>
                <c:pt idx="697">
                  <c:v>43364</c:v>
                </c:pt>
                <c:pt idx="698">
                  <c:v>43367</c:v>
                </c:pt>
                <c:pt idx="699">
                  <c:v>43368</c:v>
                </c:pt>
                <c:pt idx="700">
                  <c:v>43369</c:v>
                </c:pt>
                <c:pt idx="701">
                  <c:v>43370</c:v>
                </c:pt>
                <c:pt idx="702">
                  <c:v>43371</c:v>
                </c:pt>
                <c:pt idx="703">
                  <c:v>43374</c:v>
                </c:pt>
                <c:pt idx="704">
                  <c:v>43375</c:v>
                </c:pt>
                <c:pt idx="705">
                  <c:v>43376</c:v>
                </c:pt>
                <c:pt idx="706">
                  <c:v>43377</c:v>
                </c:pt>
                <c:pt idx="707">
                  <c:v>43378</c:v>
                </c:pt>
                <c:pt idx="708">
                  <c:v>43381</c:v>
                </c:pt>
                <c:pt idx="709">
                  <c:v>43382</c:v>
                </c:pt>
                <c:pt idx="710">
                  <c:v>43383</c:v>
                </c:pt>
                <c:pt idx="711">
                  <c:v>43384</c:v>
                </c:pt>
                <c:pt idx="712">
                  <c:v>43385</c:v>
                </c:pt>
                <c:pt idx="713">
                  <c:v>43388</c:v>
                </c:pt>
                <c:pt idx="714">
                  <c:v>43389</c:v>
                </c:pt>
                <c:pt idx="715">
                  <c:v>43390</c:v>
                </c:pt>
                <c:pt idx="716">
                  <c:v>43391</c:v>
                </c:pt>
                <c:pt idx="717">
                  <c:v>43392</c:v>
                </c:pt>
                <c:pt idx="718">
                  <c:v>43395</c:v>
                </c:pt>
                <c:pt idx="719">
                  <c:v>43396</c:v>
                </c:pt>
                <c:pt idx="720">
                  <c:v>43397</c:v>
                </c:pt>
                <c:pt idx="721">
                  <c:v>43398</c:v>
                </c:pt>
                <c:pt idx="722">
                  <c:v>43399</c:v>
                </c:pt>
                <c:pt idx="723">
                  <c:v>43402</c:v>
                </c:pt>
                <c:pt idx="724">
                  <c:v>43403</c:v>
                </c:pt>
                <c:pt idx="725">
                  <c:v>43404</c:v>
                </c:pt>
                <c:pt idx="726">
                  <c:v>43405</c:v>
                </c:pt>
                <c:pt idx="727">
                  <c:v>43406</c:v>
                </c:pt>
                <c:pt idx="728">
                  <c:v>43409</c:v>
                </c:pt>
                <c:pt idx="729">
                  <c:v>43410</c:v>
                </c:pt>
                <c:pt idx="730">
                  <c:v>43411</c:v>
                </c:pt>
                <c:pt idx="731">
                  <c:v>43412</c:v>
                </c:pt>
                <c:pt idx="732">
                  <c:v>43413</c:v>
                </c:pt>
                <c:pt idx="733">
                  <c:v>43416</c:v>
                </c:pt>
                <c:pt idx="734">
                  <c:v>43417</c:v>
                </c:pt>
                <c:pt idx="735">
                  <c:v>43418</c:v>
                </c:pt>
                <c:pt idx="736">
                  <c:v>43419</c:v>
                </c:pt>
                <c:pt idx="737">
                  <c:v>43420</c:v>
                </c:pt>
                <c:pt idx="738">
                  <c:v>43423</c:v>
                </c:pt>
                <c:pt idx="739">
                  <c:v>43424</c:v>
                </c:pt>
                <c:pt idx="740">
                  <c:v>43425</c:v>
                </c:pt>
                <c:pt idx="741">
                  <c:v>43426</c:v>
                </c:pt>
                <c:pt idx="742">
                  <c:v>43427</c:v>
                </c:pt>
                <c:pt idx="743">
                  <c:v>43430</c:v>
                </c:pt>
                <c:pt idx="744">
                  <c:v>43431</c:v>
                </c:pt>
                <c:pt idx="745">
                  <c:v>43432</c:v>
                </c:pt>
                <c:pt idx="746">
                  <c:v>43433</c:v>
                </c:pt>
                <c:pt idx="747">
                  <c:v>43434</c:v>
                </c:pt>
                <c:pt idx="748">
                  <c:v>43437</c:v>
                </c:pt>
                <c:pt idx="749">
                  <c:v>43438</c:v>
                </c:pt>
                <c:pt idx="750">
                  <c:v>43439</c:v>
                </c:pt>
                <c:pt idx="751">
                  <c:v>43440</c:v>
                </c:pt>
                <c:pt idx="752">
                  <c:v>43441</c:v>
                </c:pt>
                <c:pt idx="753">
                  <c:v>43444</c:v>
                </c:pt>
                <c:pt idx="754">
                  <c:v>43445</c:v>
                </c:pt>
                <c:pt idx="755">
                  <c:v>43446</c:v>
                </c:pt>
                <c:pt idx="756">
                  <c:v>43447</c:v>
                </c:pt>
                <c:pt idx="757">
                  <c:v>43448</c:v>
                </c:pt>
                <c:pt idx="758">
                  <c:v>43451</c:v>
                </c:pt>
                <c:pt idx="759">
                  <c:v>43452</c:v>
                </c:pt>
                <c:pt idx="760">
                  <c:v>43453</c:v>
                </c:pt>
                <c:pt idx="761">
                  <c:v>43454</c:v>
                </c:pt>
                <c:pt idx="762">
                  <c:v>43455</c:v>
                </c:pt>
                <c:pt idx="763">
                  <c:v>43458</c:v>
                </c:pt>
                <c:pt idx="764">
                  <c:v>43461</c:v>
                </c:pt>
                <c:pt idx="765">
                  <c:v>43462</c:v>
                </c:pt>
                <c:pt idx="766">
                  <c:v>43465</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43578</c:v>
                </c:pt>
                <c:pt idx="845">
                  <c:v>43579</c:v>
                </c:pt>
                <c:pt idx="846">
                  <c:v>43580</c:v>
                </c:pt>
                <c:pt idx="847">
                  <c:v>43581</c:v>
                </c:pt>
                <c:pt idx="848">
                  <c:v>43584</c:v>
                </c:pt>
                <c:pt idx="849">
                  <c:v>43585</c:v>
                </c:pt>
                <c:pt idx="850">
                  <c:v>43587</c:v>
                </c:pt>
                <c:pt idx="851">
                  <c:v>43588</c:v>
                </c:pt>
                <c:pt idx="852">
                  <c:v>43591</c:v>
                </c:pt>
                <c:pt idx="853">
                  <c:v>43592</c:v>
                </c:pt>
                <c:pt idx="854">
                  <c:v>43593</c:v>
                </c:pt>
                <c:pt idx="855">
                  <c:v>43594</c:v>
                </c:pt>
                <c:pt idx="856">
                  <c:v>43595</c:v>
                </c:pt>
                <c:pt idx="857">
                  <c:v>43598</c:v>
                </c:pt>
                <c:pt idx="858">
                  <c:v>43599</c:v>
                </c:pt>
                <c:pt idx="859">
                  <c:v>43600</c:v>
                </c:pt>
                <c:pt idx="860">
                  <c:v>43601</c:v>
                </c:pt>
                <c:pt idx="861">
                  <c:v>43602</c:v>
                </c:pt>
                <c:pt idx="862">
                  <c:v>43605</c:v>
                </c:pt>
                <c:pt idx="863">
                  <c:v>43606</c:v>
                </c:pt>
                <c:pt idx="864">
                  <c:v>43607</c:v>
                </c:pt>
                <c:pt idx="865">
                  <c:v>43608</c:v>
                </c:pt>
                <c:pt idx="866">
                  <c:v>43609</c:v>
                </c:pt>
                <c:pt idx="867">
                  <c:v>43612</c:v>
                </c:pt>
                <c:pt idx="868">
                  <c:v>43613</c:v>
                </c:pt>
                <c:pt idx="869">
                  <c:v>43614</c:v>
                </c:pt>
                <c:pt idx="870">
                  <c:v>43615</c:v>
                </c:pt>
                <c:pt idx="871">
                  <c:v>43616</c:v>
                </c:pt>
                <c:pt idx="872">
                  <c:v>43619</c:v>
                </c:pt>
                <c:pt idx="873">
                  <c:v>43620</c:v>
                </c:pt>
                <c:pt idx="874">
                  <c:v>43621</c:v>
                </c:pt>
                <c:pt idx="875">
                  <c:v>43622</c:v>
                </c:pt>
                <c:pt idx="876">
                  <c:v>43623</c:v>
                </c:pt>
                <c:pt idx="877">
                  <c:v>43626</c:v>
                </c:pt>
                <c:pt idx="878">
                  <c:v>43627</c:v>
                </c:pt>
                <c:pt idx="879">
                  <c:v>43628</c:v>
                </c:pt>
                <c:pt idx="880">
                  <c:v>43629</c:v>
                </c:pt>
                <c:pt idx="881">
                  <c:v>43630</c:v>
                </c:pt>
                <c:pt idx="882">
                  <c:v>43633</c:v>
                </c:pt>
                <c:pt idx="883">
                  <c:v>43634</c:v>
                </c:pt>
                <c:pt idx="884">
                  <c:v>43635</c:v>
                </c:pt>
                <c:pt idx="885">
                  <c:v>43636</c:v>
                </c:pt>
                <c:pt idx="886">
                  <c:v>43637</c:v>
                </c:pt>
                <c:pt idx="887">
                  <c:v>43640</c:v>
                </c:pt>
                <c:pt idx="888">
                  <c:v>43641</c:v>
                </c:pt>
                <c:pt idx="889">
                  <c:v>43642</c:v>
                </c:pt>
                <c:pt idx="890">
                  <c:v>43643</c:v>
                </c:pt>
                <c:pt idx="891">
                  <c:v>43644</c:v>
                </c:pt>
                <c:pt idx="892">
                  <c:v>43647</c:v>
                </c:pt>
                <c:pt idx="893">
                  <c:v>43648</c:v>
                </c:pt>
                <c:pt idx="894">
                  <c:v>43649</c:v>
                </c:pt>
                <c:pt idx="895">
                  <c:v>43650</c:v>
                </c:pt>
                <c:pt idx="896">
                  <c:v>43651</c:v>
                </c:pt>
                <c:pt idx="897">
                  <c:v>43654</c:v>
                </c:pt>
                <c:pt idx="898">
                  <c:v>43655</c:v>
                </c:pt>
                <c:pt idx="899">
                  <c:v>43656</c:v>
                </c:pt>
                <c:pt idx="900">
                  <c:v>43657</c:v>
                </c:pt>
                <c:pt idx="901">
                  <c:v>43658</c:v>
                </c:pt>
                <c:pt idx="902">
                  <c:v>43661</c:v>
                </c:pt>
                <c:pt idx="903">
                  <c:v>43662</c:v>
                </c:pt>
                <c:pt idx="904">
                  <c:v>43663</c:v>
                </c:pt>
                <c:pt idx="905">
                  <c:v>43664</c:v>
                </c:pt>
                <c:pt idx="906">
                  <c:v>43665</c:v>
                </c:pt>
                <c:pt idx="907">
                  <c:v>43668</c:v>
                </c:pt>
                <c:pt idx="908">
                  <c:v>43669</c:v>
                </c:pt>
                <c:pt idx="909">
                  <c:v>43670</c:v>
                </c:pt>
                <c:pt idx="910">
                  <c:v>43671</c:v>
                </c:pt>
                <c:pt idx="911">
                  <c:v>43672</c:v>
                </c:pt>
                <c:pt idx="912">
                  <c:v>43675</c:v>
                </c:pt>
                <c:pt idx="913">
                  <c:v>43676</c:v>
                </c:pt>
                <c:pt idx="914">
                  <c:v>43677</c:v>
                </c:pt>
                <c:pt idx="915">
                  <c:v>43678</c:v>
                </c:pt>
                <c:pt idx="916">
                  <c:v>43679</c:v>
                </c:pt>
                <c:pt idx="917">
                  <c:v>43682</c:v>
                </c:pt>
                <c:pt idx="918">
                  <c:v>43683</c:v>
                </c:pt>
                <c:pt idx="919">
                  <c:v>43684</c:v>
                </c:pt>
                <c:pt idx="920">
                  <c:v>43685</c:v>
                </c:pt>
                <c:pt idx="921">
                  <c:v>43686</c:v>
                </c:pt>
                <c:pt idx="922">
                  <c:v>43689</c:v>
                </c:pt>
                <c:pt idx="923">
                  <c:v>43690</c:v>
                </c:pt>
                <c:pt idx="924">
                  <c:v>43691</c:v>
                </c:pt>
                <c:pt idx="925">
                  <c:v>43692</c:v>
                </c:pt>
                <c:pt idx="926">
                  <c:v>43693</c:v>
                </c:pt>
                <c:pt idx="927">
                  <c:v>43696</c:v>
                </c:pt>
                <c:pt idx="928">
                  <c:v>43697</c:v>
                </c:pt>
                <c:pt idx="929">
                  <c:v>43698</c:v>
                </c:pt>
                <c:pt idx="930">
                  <c:v>43699</c:v>
                </c:pt>
                <c:pt idx="931">
                  <c:v>43700</c:v>
                </c:pt>
                <c:pt idx="932">
                  <c:v>43703</c:v>
                </c:pt>
                <c:pt idx="933">
                  <c:v>43704</c:v>
                </c:pt>
                <c:pt idx="934">
                  <c:v>43705</c:v>
                </c:pt>
                <c:pt idx="935">
                  <c:v>43706</c:v>
                </c:pt>
                <c:pt idx="936">
                  <c:v>43707</c:v>
                </c:pt>
                <c:pt idx="937">
                  <c:v>43710</c:v>
                </c:pt>
                <c:pt idx="938">
                  <c:v>43711</c:v>
                </c:pt>
                <c:pt idx="939">
                  <c:v>43712</c:v>
                </c:pt>
                <c:pt idx="940">
                  <c:v>43713</c:v>
                </c:pt>
                <c:pt idx="941">
                  <c:v>43714</c:v>
                </c:pt>
                <c:pt idx="942">
                  <c:v>43717</c:v>
                </c:pt>
                <c:pt idx="943">
                  <c:v>43718</c:v>
                </c:pt>
                <c:pt idx="944">
                  <c:v>43719</c:v>
                </c:pt>
                <c:pt idx="945">
                  <c:v>43720</c:v>
                </c:pt>
                <c:pt idx="946">
                  <c:v>43721</c:v>
                </c:pt>
                <c:pt idx="947">
                  <c:v>43724</c:v>
                </c:pt>
                <c:pt idx="948">
                  <c:v>43725</c:v>
                </c:pt>
                <c:pt idx="949">
                  <c:v>43726</c:v>
                </c:pt>
                <c:pt idx="950">
                  <c:v>43727</c:v>
                </c:pt>
                <c:pt idx="951">
                  <c:v>43728</c:v>
                </c:pt>
                <c:pt idx="952">
                  <c:v>43731</c:v>
                </c:pt>
                <c:pt idx="953">
                  <c:v>43732</c:v>
                </c:pt>
                <c:pt idx="954">
                  <c:v>43733</c:v>
                </c:pt>
                <c:pt idx="955">
                  <c:v>43734</c:v>
                </c:pt>
                <c:pt idx="956">
                  <c:v>43735</c:v>
                </c:pt>
                <c:pt idx="957">
                  <c:v>43738</c:v>
                </c:pt>
                <c:pt idx="958">
                  <c:v>43739</c:v>
                </c:pt>
                <c:pt idx="959">
                  <c:v>43740</c:v>
                </c:pt>
                <c:pt idx="960">
                  <c:v>43741</c:v>
                </c:pt>
                <c:pt idx="961">
                  <c:v>43742</c:v>
                </c:pt>
                <c:pt idx="962">
                  <c:v>43745</c:v>
                </c:pt>
                <c:pt idx="963">
                  <c:v>43746</c:v>
                </c:pt>
                <c:pt idx="964">
                  <c:v>43747</c:v>
                </c:pt>
                <c:pt idx="965">
                  <c:v>43748</c:v>
                </c:pt>
                <c:pt idx="966">
                  <c:v>43749</c:v>
                </c:pt>
                <c:pt idx="967">
                  <c:v>43752</c:v>
                </c:pt>
                <c:pt idx="968">
                  <c:v>43753</c:v>
                </c:pt>
                <c:pt idx="969">
                  <c:v>43754</c:v>
                </c:pt>
                <c:pt idx="970">
                  <c:v>43755</c:v>
                </c:pt>
                <c:pt idx="971">
                  <c:v>43756</c:v>
                </c:pt>
                <c:pt idx="972">
                  <c:v>43759</c:v>
                </c:pt>
                <c:pt idx="973">
                  <c:v>43760</c:v>
                </c:pt>
                <c:pt idx="974">
                  <c:v>43761</c:v>
                </c:pt>
                <c:pt idx="975">
                  <c:v>43762</c:v>
                </c:pt>
                <c:pt idx="976">
                  <c:v>43763</c:v>
                </c:pt>
                <c:pt idx="977">
                  <c:v>43766</c:v>
                </c:pt>
                <c:pt idx="978">
                  <c:v>43767</c:v>
                </c:pt>
                <c:pt idx="979">
                  <c:v>43768</c:v>
                </c:pt>
                <c:pt idx="980">
                  <c:v>43769</c:v>
                </c:pt>
                <c:pt idx="981">
                  <c:v>43770</c:v>
                </c:pt>
                <c:pt idx="982">
                  <c:v>43773</c:v>
                </c:pt>
                <c:pt idx="983">
                  <c:v>43774</c:v>
                </c:pt>
                <c:pt idx="984">
                  <c:v>43775</c:v>
                </c:pt>
                <c:pt idx="985">
                  <c:v>43776</c:v>
                </c:pt>
                <c:pt idx="986">
                  <c:v>43777</c:v>
                </c:pt>
                <c:pt idx="987">
                  <c:v>43780</c:v>
                </c:pt>
                <c:pt idx="988">
                  <c:v>43781</c:v>
                </c:pt>
                <c:pt idx="989">
                  <c:v>43782</c:v>
                </c:pt>
                <c:pt idx="990">
                  <c:v>43783</c:v>
                </c:pt>
                <c:pt idx="991">
                  <c:v>43784</c:v>
                </c:pt>
                <c:pt idx="992">
                  <c:v>43787</c:v>
                </c:pt>
                <c:pt idx="993">
                  <c:v>43788</c:v>
                </c:pt>
                <c:pt idx="994">
                  <c:v>43789</c:v>
                </c:pt>
                <c:pt idx="995">
                  <c:v>43790</c:v>
                </c:pt>
                <c:pt idx="996">
                  <c:v>43791</c:v>
                </c:pt>
                <c:pt idx="997">
                  <c:v>43794</c:v>
                </c:pt>
                <c:pt idx="998">
                  <c:v>43795</c:v>
                </c:pt>
                <c:pt idx="999">
                  <c:v>43796</c:v>
                </c:pt>
                <c:pt idx="1000">
                  <c:v>43797</c:v>
                </c:pt>
                <c:pt idx="1001">
                  <c:v>43798</c:v>
                </c:pt>
                <c:pt idx="1002">
                  <c:v>43801</c:v>
                </c:pt>
                <c:pt idx="1003">
                  <c:v>43802</c:v>
                </c:pt>
                <c:pt idx="1004">
                  <c:v>43803</c:v>
                </c:pt>
                <c:pt idx="1005">
                  <c:v>43804</c:v>
                </c:pt>
                <c:pt idx="1006">
                  <c:v>43805</c:v>
                </c:pt>
                <c:pt idx="1007">
                  <c:v>43808</c:v>
                </c:pt>
                <c:pt idx="1008">
                  <c:v>43809</c:v>
                </c:pt>
                <c:pt idx="1009">
                  <c:v>43810</c:v>
                </c:pt>
                <c:pt idx="1010">
                  <c:v>43811</c:v>
                </c:pt>
                <c:pt idx="1011">
                  <c:v>43812</c:v>
                </c:pt>
                <c:pt idx="1012">
                  <c:v>43815</c:v>
                </c:pt>
                <c:pt idx="1013">
                  <c:v>43816</c:v>
                </c:pt>
                <c:pt idx="1014">
                  <c:v>43817</c:v>
                </c:pt>
                <c:pt idx="1015">
                  <c:v>43818</c:v>
                </c:pt>
                <c:pt idx="1016">
                  <c:v>43819</c:v>
                </c:pt>
                <c:pt idx="1017">
                  <c:v>43822</c:v>
                </c:pt>
                <c:pt idx="1018">
                  <c:v>43823</c:v>
                </c:pt>
                <c:pt idx="1019">
                  <c:v>43826</c:v>
                </c:pt>
                <c:pt idx="1020">
                  <c:v>43829</c:v>
                </c:pt>
                <c:pt idx="1021">
                  <c:v>43830</c:v>
                </c:pt>
                <c:pt idx="1022">
                  <c:v>43832</c:v>
                </c:pt>
                <c:pt idx="1023">
                  <c:v>43833</c:v>
                </c:pt>
                <c:pt idx="1024">
                  <c:v>43836</c:v>
                </c:pt>
                <c:pt idx="1025">
                  <c:v>43837</c:v>
                </c:pt>
                <c:pt idx="1026">
                  <c:v>43838</c:v>
                </c:pt>
                <c:pt idx="1027">
                  <c:v>43839</c:v>
                </c:pt>
                <c:pt idx="1028">
                  <c:v>43840</c:v>
                </c:pt>
                <c:pt idx="1029">
                  <c:v>43843</c:v>
                </c:pt>
                <c:pt idx="1030">
                  <c:v>43844</c:v>
                </c:pt>
                <c:pt idx="1031">
                  <c:v>43845</c:v>
                </c:pt>
                <c:pt idx="1032">
                  <c:v>43846</c:v>
                </c:pt>
                <c:pt idx="1033">
                  <c:v>43847</c:v>
                </c:pt>
                <c:pt idx="1034">
                  <c:v>43850</c:v>
                </c:pt>
                <c:pt idx="1035">
                  <c:v>43851</c:v>
                </c:pt>
                <c:pt idx="1036">
                  <c:v>43852</c:v>
                </c:pt>
                <c:pt idx="1037">
                  <c:v>43853</c:v>
                </c:pt>
                <c:pt idx="1038">
                  <c:v>43854</c:v>
                </c:pt>
                <c:pt idx="1039">
                  <c:v>43857</c:v>
                </c:pt>
                <c:pt idx="1040">
                  <c:v>43858</c:v>
                </c:pt>
                <c:pt idx="1041">
                  <c:v>43859</c:v>
                </c:pt>
                <c:pt idx="1042">
                  <c:v>43860</c:v>
                </c:pt>
                <c:pt idx="1043">
                  <c:v>43861</c:v>
                </c:pt>
                <c:pt idx="1044">
                  <c:v>43864</c:v>
                </c:pt>
                <c:pt idx="1045">
                  <c:v>43865</c:v>
                </c:pt>
                <c:pt idx="1046">
                  <c:v>43866</c:v>
                </c:pt>
                <c:pt idx="1047">
                  <c:v>43867</c:v>
                </c:pt>
                <c:pt idx="1048">
                  <c:v>43868</c:v>
                </c:pt>
                <c:pt idx="1049">
                  <c:v>43871</c:v>
                </c:pt>
                <c:pt idx="1050">
                  <c:v>43872</c:v>
                </c:pt>
                <c:pt idx="1051">
                  <c:v>43873</c:v>
                </c:pt>
                <c:pt idx="1052">
                  <c:v>43874</c:v>
                </c:pt>
                <c:pt idx="1053">
                  <c:v>43875</c:v>
                </c:pt>
                <c:pt idx="1054">
                  <c:v>43878</c:v>
                </c:pt>
                <c:pt idx="1055">
                  <c:v>43879</c:v>
                </c:pt>
                <c:pt idx="1056">
                  <c:v>43880</c:v>
                </c:pt>
                <c:pt idx="1057">
                  <c:v>43881</c:v>
                </c:pt>
                <c:pt idx="1058">
                  <c:v>43882</c:v>
                </c:pt>
                <c:pt idx="1059">
                  <c:v>43885</c:v>
                </c:pt>
                <c:pt idx="1060">
                  <c:v>43886</c:v>
                </c:pt>
                <c:pt idx="1061">
                  <c:v>43887</c:v>
                </c:pt>
                <c:pt idx="1062">
                  <c:v>43888</c:v>
                </c:pt>
                <c:pt idx="1063">
                  <c:v>43889</c:v>
                </c:pt>
                <c:pt idx="1064">
                  <c:v>43892</c:v>
                </c:pt>
                <c:pt idx="1065">
                  <c:v>43893</c:v>
                </c:pt>
                <c:pt idx="1066">
                  <c:v>43894</c:v>
                </c:pt>
                <c:pt idx="1067">
                  <c:v>43895</c:v>
                </c:pt>
                <c:pt idx="1068">
                  <c:v>43896</c:v>
                </c:pt>
                <c:pt idx="1069">
                  <c:v>43899</c:v>
                </c:pt>
                <c:pt idx="1070">
                  <c:v>43900</c:v>
                </c:pt>
                <c:pt idx="1071">
                  <c:v>43901</c:v>
                </c:pt>
                <c:pt idx="1072">
                  <c:v>43902</c:v>
                </c:pt>
                <c:pt idx="1073">
                  <c:v>43903</c:v>
                </c:pt>
                <c:pt idx="1074">
                  <c:v>43906</c:v>
                </c:pt>
                <c:pt idx="1075">
                  <c:v>43907</c:v>
                </c:pt>
                <c:pt idx="1076">
                  <c:v>43908</c:v>
                </c:pt>
                <c:pt idx="1077">
                  <c:v>43909</c:v>
                </c:pt>
                <c:pt idx="1078">
                  <c:v>43910</c:v>
                </c:pt>
                <c:pt idx="1079">
                  <c:v>43913</c:v>
                </c:pt>
                <c:pt idx="1080">
                  <c:v>43914</c:v>
                </c:pt>
                <c:pt idx="1081">
                  <c:v>43915</c:v>
                </c:pt>
                <c:pt idx="1082">
                  <c:v>43916</c:v>
                </c:pt>
                <c:pt idx="1083">
                  <c:v>43917</c:v>
                </c:pt>
                <c:pt idx="1084">
                  <c:v>43920</c:v>
                </c:pt>
                <c:pt idx="1085">
                  <c:v>43921</c:v>
                </c:pt>
                <c:pt idx="1086">
                  <c:v>43922</c:v>
                </c:pt>
                <c:pt idx="1087">
                  <c:v>43923</c:v>
                </c:pt>
                <c:pt idx="1088">
                  <c:v>43924</c:v>
                </c:pt>
                <c:pt idx="1089">
                  <c:v>43927</c:v>
                </c:pt>
                <c:pt idx="1090">
                  <c:v>43928</c:v>
                </c:pt>
                <c:pt idx="1091">
                  <c:v>43929</c:v>
                </c:pt>
                <c:pt idx="1092">
                  <c:v>43930</c:v>
                </c:pt>
                <c:pt idx="1093">
                  <c:v>43935</c:v>
                </c:pt>
                <c:pt idx="1094">
                  <c:v>43936</c:v>
                </c:pt>
                <c:pt idx="1095">
                  <c:v>43937</c:v>
                </c:pt>
                <c:pt idx="1096">
                  <c:v>43938</c:v>
                </c:pt>
                <c:pt idx="1097">
                  <c:v>43941</c:v>
                </c:pt>
                <c:pt idx="1098">
                  <c:v>43942</c:v>
                </c:pt>
                <c:pt idx="1099">
                  <c:v>43943</c:v>
                </c:pt>
                <c:pt idx="1100">
                  <c:v>43944</c:v>
                </c:pt>
                <c:pt idx="1101">
                  <c:v>43945</c:v>
                </c:pt>
                <c:pt idx="1102">
                  <c:v>43948</c:v>
                </c:pt>
                <c:pt idx="1103">
                  <c:v>43949</c:v>
                </c:pt>
                <c:pt idx="1104">
                  <c:v>43950</c:v>
                </c:pt>
                <c:pt idx="1105">
                  <c:v>43951</c:v>
                </c:pt>
                <c:pt idx="1106">
                  <c:v>43955</c:v>
                </c:pt>
                <c:pt idx="1107">
                  <c:v>43956</c:v>
                </c:pt>
                <c:pt idx="1108">
                  <c:v>43957</c:v>
                </c:pt>
                <c:pt idx="1109">
                  <c:v>43958</c:v>
                </c:pt>
                <c:pt idx="1110">
                  <c:v>43959</c:v>
                </c:pt>
                <c:pt idx="1111">
                  <c:v>43962</c:v>
                </c:pt>
                <c:pt idx="1112">
                  <c:v>43963</c:v>
                </c:pt>
                <c:pt idx="1113">
                  <c:v>43964</c:v>
                </c:pt>
                <c:pt idx="1114">
                  <c:v>43965</c:v>
                </c:pt>
                <c:pt idx="1115">
                  <c:v>43966</c:v>
                </c:pt>
                <c:pt idx="1116">
                  <c:v>43969</c:v>
                </c:pt>
                <c:pt idx="1117">
                  <c:v>43970</c:v>
                </c:pt>
                <c:pt idx="1118">
                  <c:v>43971</c:v>
                </c:pt>
                <c:pt idx="1119">
                  <c:v>43972</c:v>
                </c:pt>
                <c:pt idx="1120">
                  <c:v>43973</c:v>
                </c:pt>
                <c:pt idx="1121">
                  <c:v>43976</c:v>
                </c:pt>
                <c:pt idx="1122">
                  <c:v>43977</c:v>
                </c:pt>
                <c:pt idx="1123">
                  <c:v>43978</c:v>
                </c:pt>
                <c:pt idx="1124">
                  <c:v>43979</c:v>
                </c:pt>
                <c:pt idx="1125">
                  <c:v>43980</c:v>
                </c:pt>
                <c:pt idx="1126">
                  <c:v>43983</c:v>
                </c:pt>
                <c:pt idx="1127">
                  <c:v>43984</c:v>
                </c:pt>
                <c:pt idx="1128">
                  <c:v>43985</c:v>
                </c:pt>
                <c:pt idx="1129">
                  <c:v>43986</c:v>
                </c:pt>
                <c:pt idx="1130">
                  <c:v>43987</c:v>
                </c:pt>
                <c:pt idx="1131">
                  <c:v>43990</c:v>
                </c:pt>
                <c:pt idx="1132">
                  <c:v>43991</c:v>
                </c:pt>
                <c:pt idx="1133">
                  <c:v>43992</c:v>
                </c:pt>
                <c:pt idx="1134">
                  <c:v>43993</c:v>
                </c:pt>
                <c:pt idx="1135">
                  <c:v>43994</c:v>
                </c:pt>
                <c:pt idx="1136">
                  <c:v>43997</c:v>
                </c:pt>
                <c:pt idx="1137">
                  <c:v>43998</c:v>
                </c:pt>
                <c:pt idx="1138">
                  <c:v>43999</c:v>
                </c:pt>
                <c:pt idx="1139">
                  <c:v>44000</c:v>
                </c:pt>
                <c:pt idx="1140">
                  <c:v>44001</c:v>
                </c:pt>
                <c:pt idx="1141">
                  <c:v>44004</c:v>
                </c:pt>
                <c:pt idx="1142">
                  <c:v>44005</c:v>
                </c:pt>
                <c:pt idx="1143">
                  <c:v>44006</c:v>
                </c:pt>
                <c:pt idx="1144">
                  <c:v>44007</c:v>
                </c:pt>
                <c:pt idx="1145">
                  <c:v>44008</c:v>
                </c:pt>
                <c:pt idx="1146">
                  <c:v>44011</c:v>
                </c:pt>
                <c:pt idx="1147">
                  <c:v>44012</c:v>
                </c:pt>
                <c:pt idx="1148">
                  <c:v>44013</c:v>
                </c:pt>
                <c:pt idx="1149">
                  <c:v>44014</c:v>
                </c:pt>
                <c:pt idx="1150">
                  <c:v>44015</c:v>
                </c:pt>
                <c:pt idx="1151">
                  <c:v>44018</c:v>
                </c:pt>
                <c:pt idx="1152">
                  <c:v>44019</c:v>
                </c:pt>
                <c:pt idx="1153">
                  <c:v>44020</c:v>
                </c:pt>
                <c:pt idx="1154">
                  <c:v>44021</c:v>
                </c:pt>
                <c:pt idx="1155">
                  <c:v>44022</c:v>
                </c:pt>
                <c:pt idx="1156">
                  <c:v>44025</c:v>
                </c:pt>
                <c:pt idx="1157">
                  <c:v>44026</c:v>
                </c:pt>
                <c:pt idx="1158">
                  <c:v>44027</c:v>
                </c:pt>
                <c:pt idx="1159">
                  <c:v>44028</c:v>
                </c:pt>
                <c:pt idx="1160">
                  <c:v>44029</c:v>
                </c:pt>
                <c:pt idx="1161">
                  <c:v>44032</c:v>
                </c:pt>
                <c:pt idx="1162">
                  <c:v>44033</c:v>
                </c:pt>
                <c:pt idx="1163">
                  <c:v>44034</c:v>
                </c:pt>
                <c:pt idx="1164">
                  <c:v>44035</c:v>
                </c:pt>
                <c:pt idx="1165">
                  <c:v>44036</c:v>
                </c:pt>
                <c:pt idx="1166">
                  <c:v>44039</c:v>
                </c:pt>
                <c:pt idx="1167">
                  <c:v>44040</c:v>
                </c:pt>
                <c:pt idx="1168">
                  <c:v>44041</c:v>
                </c:pt>
                <c:pt idx="1169">
                  <c:v>44042</c:v>
                </c:pt>
                <c:pt idx="1170">
                  <c:v>44043</c:v>
                </c:pt>
                <c:pt idx="1171">
                  <c:v>44046</c:v>
                </c:pt>
                <c:pt idx="1172">
                  <c:v>44047</c:v>
                </c:pt>
                <c:pt idx="1173">
                  <c:v>44048</c:v>
                </c:pt>
                <c:pt idx="1174">
                  <c:v>44049</c:v>
                </c:pt>
                <c:pt idx="1175">
                  <c:v>44050</c:v>
                </c:pt>
                <c:pt idx="1176">
                  <c:v>44053</c:v>
                </c:pt>
                <c:pt idx="1177">
                  <c:v>44054</c:v>
                </c:pt>
                <c:pt idx="1178">
                  <c:v>44055</c:v>
                </c:pt>
                <c:pt idx="1179">
                  <c:v>44056</c:v>
                </c:pt>
                <c:pt idx="1180">
                  <c:v>44057</c:v>
                </c:pt>
                <c:pt idx="1181">
                  <c:v>44060</c:v>
                </c:pt>
                <c:pt idx="1182">
                  <c:v>44061</c:v>
                </c:pt>
                <c:pt idx="1183">
                  <c:v>44062</c:v>
                </c:pt>
                <c:pt idx="1184">
                  <c:v>44063</c:v>
                </c:pt>
                <c:pt idx="1185">
                  <c:v>44064</c:v>
                </c:pt>
                <c:pt idx="1186">
                  <c:v>44067</c:v>
                </c:pt>
                <c:pt idx="1187">
                  <c:v>44068</c:v>
                </c:pt>
                <c:pt idx="1188">
                  <c:v>44069</c:v>
                </c:pt>
                <c:pt idx="1189">
                  <c:v>44070</c:v>
                </c:pt>
                <c:pt idx="1190">
                  <c:v>44071</c:v>
                </c:pt>
                <c:pt idx="1191">
                  <c:v>44074</c:v>
                </c:pt>
                <c:pt idx="1192">
                  <c:v>44075</c:v>
                </c:pt>
                <c:pt idx="1193">
                  <c:v>44076</c:v>
                </c:pt>
                <c:pt idx="1194">
                  <c:v>44077</c:v>
                </c:pt>
                <c:pt idx="1195">
                  <c:v>44078</c:v>
                </c:pt>
                <c:pt idx="1196">
                  <c:v>44081</c:v>
                </c:pt>
                <c:pt idx="1197">
                  <c:v>44082</c:v>
                </c:pt>
                <c:pt idx="1198">
                  <c:v>44083</c:v>
                </c:pt>
                <c:pt idx="1199">
                  <c:v>44084</c:v>
                </c:pt>
                <c:pt idx="1200">
                  <c:v>44085</c:v>
                </c:pt>
                <c:pt idx="1201">
                  <c:v>44088</c:v>
                </c:pt>
                <c:pt idx="1202">
                  <c:v>44089</c:v>
                </c:pt>
                <c:pt idx="1203">
                  <c:v>44090</c:v>
                </c:pt>
                <c:pt idx="1204">
                  <c:v>44091</c:v>
                </c:pt>
                <c:pt idx="1205">
                  <c:v>44092</c:v>
                </c:pt>
                <c:pt idx="1206">
                  <c:v>44095</c:v>
                </c:pt>
                <c:pt idx="1207">
                  <c:v>44096</c:v>
                </c:pt>
                <c:pt idx="1208">
                  <c:v>44097</c:v>
                </c:pt>
                <c:pt idx="1209">
                  <c:v>44098</c:v>
                </c:pt>
                <c:pt idx="1210">
                  <c:v>44099</c:v>
                </c:pt>
                <c:pt idx="1211">
                  <c:v>44102</c:v>
                </c:pt>
                <c:pt idx="1212">
                  <c:v>44103</c:v>
                </c:pt>
                <c:pt idx="1213">
                  <c:v>44104</c:v>
                </c:pt>
                <c:pt idx="1214">
                  <c:v>44105</c:v>
                </c:pt>
                <c:pt idx="1215">
                  <c:v>44106</c:v>
                </c:pt>
                <c:pt idx="1216">
                  <c:v>44109</c:v>
                </c:pt>
                <c:pt idx="1217">
                  <c:v>44110</c:v>
                </c:pt>
                <c:pt idx="1218">
                  <c:v>44111</c:v>
                </c:pt>
                <c:pt idx="1219">
                  <c:v>44112</c:v>
                </c:pt>
                <c:pt idx="1220">
                  <c:v>44113</c:v>
                </c:pt>
                <c:pt idx="1221">
                  <c:v>44116</c:v>
                </c:pt>
                <c:pt idx="1222">
                  <c:v>44117</c:v>
                </c:pt>
                <c:pt idx="1223">
                  <c:v>44118</c:v>
                </c:pt>
                <c:pt idx="1224">
                  <c:v>44119</c:v>
                </c:pt>
                <c:pt idx="1225">
                  <c:v>44120</c:v>
                </c:pt>
                <c:pt idx="1226">
                  <c:v>44123</c:v>
                </c:pt>
                <c:pt idx="1227">
                  <c:v>44124</c:v>
                </c:pt>
                <c:pt idx="1228">
                  <c:v>44125</c:v>
                </c:pt>
                <c:pt idx="1229">
                  <c:v>44126</c:v>
                </c:pt>
                <c:pt idx="1230">
                  <c:v>44127</c:v>
                </c:pt>
                <c:pt idx="1231">
                  <c:v>44130</c:v>
                </c:pt>
                <c:pt idx="1232">
                  <c:v>44131</c:v>
                </c:pt>
                <c:pt idx="1233">
                  <c:v>44132</c:v>
                </c:pt>
                <c:pt idx="1234">
                  <c:v>44133</c:v>
                </c:pt>
                <c:pt idx="1235">
                  <c:v>44134</c:v>
                </c:pt>
                <c:pt idx="1236">
                  <c:v>44137</c:v>
                </c:pt>
                <c:pt idx="1237">
                  <c:v>44138</c:v>
                </c:pt>
                <c:pt idx="1238">
                  <c:v>44139</c:v>
                </c:pt>
                <c:pt idx="1239">
                  <c:v>44140</c:v>
                </c:pt>
                <c:pt idx="1240">
                  <c:v>44141</c:v>
                </c:pt>
                <c:pt idx="1241">
                  <c:v>44144</c:v>
                </c:pt>
                <c:pt idx="1242">
                  <c:v>44145</c:v>
                </c:pt>
                <c:pt idx="1243">
                  <c:v>44146</c:v>
                </c:pt>
                <c:pt idx="1244">
                  <c:v>44147</c:v>
                </c:pt>
                <c:pt idx="1245">
                  <c:v>44148</c:v>
                </c:pt>
                <c:pt idx="1246">
                  <c:v>44151</c:v>
                </c:pt>
                <c:pt idx="1247">
                  <c:v>44152</c:v>
                </c:pt>
                <c:pt idx="1248">
                  <c:v>44153</c:v>
                </c:pt>
                <c:pt idx="1249">
                  <c:v>44154</c:v>
                </c:pt>
                <c:pt idx="1250">
                  <c:v>44155</c:v>
                </c:pt>
                <c:pt idx="1251">
                  <c:v>44158</c:v>
                </c:pt>
                <c:pt idx="1252">
                  <c:v>44159</c:v>
                </c:pt>
                <c:pt idx="1253">
                  <c:v>44160</c:v>
                </c:pt>
                <c:pt idx="1254">
                  <c:v>44161</c:v>
                </c:pt>
                <c:pt idx="1255">
                  <c:v>44162</c:v>
                </c:pt>
                <c:pt idx="1256">
                  <c:v>44165</c:v>
                </c:pt>
                <c:pt idx="1257">
                  <c:v>44166</c:v>
                </c:pt>
                <c:pt idx="1258">
                  <c:v>44167</c:v>
                </c:pt>
                <c:pt idx="1259">
                  <c:v>44168</c:v>
                </c:pt>
                <c:pt idx="1260">
                  <c:v>44169</c:v>
                </c:pt>
                <c:pt idx="1261">
                  <c:v>44172</c:v>
                </c:pt>
                <c:pt idx="1262">
                  <c:v>44173</c:v>
                </c:pt>
                <c:pt idx="1263">
                  <c:v>44174</c:v>
                </c:pt>
                <c:pt idx="1264">
                  <c:v>44175</c:v>
                </c:pt>
                <c:pt idx="1265">
                  <c:v>44176</c:v>
                </c:pt>
                <c:pt idx="1266">
                  <c:v>44179</c:v>
                </c:pt>
                <c:pt idx="1267">
                  <c:v>44180</c:v>
                </c:pt>
                <c:pt idx="1268">
                  <c:v>44181</c:v>
                </c:pt>
                <c:pt idx="1269">
                  <c:v>44182</c:v>
                </c:pt>
                <c:pt idx="1270">
                  <c:v>44183</c:v>
                </c:pt>
                <c:pt idx="1271">
                  <c:v>44186</c:v>
                </c:pt>
                <c:pt idx="1272">
                  <c:v>44187</c:v>
                </c:pt>
                <c:pt idx="1273">
                  <c:v>44188</c:v>
                </c:pt>
                <c:pt idx="1274">
                  <c:v>44189</c:v>
                </c:pt>
                <c:pt idx="1275">
                  <c:v>44193</c:v>
                </c:pt>
                <c:pt idx="1276">
                  <c:v>44194</c:v>
                </c:pt>
                <c:pt idx="1277">
                  <c:v>44195</c:v>
                </c:pt>
                <c:pt idx="1278">
                  <c:v>44196</c:v>
                </c:pt>
                <c:pt idx="1279">
                  <c:v>44200</c:v>
                </c:pt>
                <c:pt idx="1280">
                  <c:v>44201</c:v>
                </c:pt>
                <c:pt idx="1281">
                  <c:v>44202</c:v>
                </c:pt>
                <c:pt idx="1282">
                  <c:v>44203</c:v>
                </c:pt>
                <c:pt idx="1283">
                  <c:v>44204</c:v>
                </c:pt>
                <c:pt idx="1284">
                  <c:v>44207</c:v>
                </c:pt>
                <c:pt idx="1285">
                  <c:v>44208</c:v>
                </c:pt>
                <c:pt idx="1286">
                  <c:v>44209</c:v>
                </c:pt>
                <c:pt idx="1287">
                  <c:v>44210</c:v>
                </c:pt>
                <c:pt idx="1288">
                  <c:v>44211</c:v>
                </c:pt>
                <c:pt idx="1289">
                  <c:v>44214</c:v>
                </c:pt>
                <c:pt idx="1290">
                  <c:v>44215</c:v>
                </c:pt>
                <c:pt idx="1291">
                  <c:v>44216</c:v>
                </c:pt>
                <c:pt idx="1292">
                  <c:v>44217</c:v>
                </c:pt>
                <c:pt idx="1293">
                  <c:v>44218</c:v>
                </c:pt>
                <c:pt idx="1294">
                  <c:v>44221</c:v>
                </c:pt>
                <c:pt idx="1295">
                  <c:v>44222</c:v>
                </c:pt>
                <c:pt idx="1296">
                  <c:v>44223</c:v>
                </c:pt>
                <c:pt idx="1297">
                  <c:v>44224</c:v>
                </c:pt>
                <c:pt idx="1298">
                  <c:v>44225</c:v>
                </c:pt>
                <c:pt idx="1299">
                  <c:v>44228</c:v>
                </c:pt>
                <c:pt idx="1300">
                  <c:v>44229</c:v>
                </c:pt>
                <c:pt idx="1301">
                  <c:v>44230</c:v>
                </c:pt>
                <c:pt idx="1302">
                  <c:v>44231</c:v>
                </c:pt>
                <c:pt idx="1303">
                  <c:v>44232</c:v>
                </c:pt>
                <c:pt idx="1304">
                  <c:v>44235</c:v>
                </c:pt>
                <c:pt idx="1305">
                  <c:v>44236</c:v>
                </c:pt>
                <c:pt idx="1306">
                  <c:v>44237</c:v>
                </c:pt>
                <c:pt idx="1307">
                  <c:v>44238</c:v>
                </c:pt>
                <c:pt idx="1308">
                  <c:v>44239</c:v>
                </c:pt>
                <c:pt idx="1309">
                  <c:v>44242</c:v>
                </c:pt>
                <c:pt idx="1310">
                  <c:v>44243</c:v>
                </c:pt>
                <c:pt idx="1311">
                  <c:v>44244</c:v>
                </c:pt>
                <c:pt idx="1312">
                  <c:v>44245</c:v>
                </c:pt>
                <c:pt idx="1313">
                  <c:v>44246</c:v>
                </c:pt>
                <c:pt idx="1314">
                  <c:v>44249</c:v>
                </c:pt>
                <c:pt idx="1315">
                  <c:v>44250</c:v>
                </c:pt>
                <c:pt idx="1316">
                  <c:v>44251</c:v>
                </c:pt>
                <c:pt idx="1317">
                  <c:v>44252</c:v>
                </c:pt>
                <c:pt idx="1318">
                  <c:v>44253</c:v>
                </c:pt>
                <c:pt idx="1319">
                  <c:v>44256</c:v>
                </c:pt>
                <c:pt idx="1320">
                  <c:v>44257</c:v>
                </c:pt>
                <c:pt idx="1321">
                  <c:v>44258</c:v>
                </c:pt>
                <c:pt idx="1322">
                  <c:v>44259</c:v>
                </c:pt>
                <c:pt idx="1323">
                  <c:v>44260</c:v>
                </c:pt>
                <c:pt idx="1324">
                  <c:v>44263</c:v>
                </c:pt>
                <c:pt idx="1325">
                  <c:v>44264</c:v>
                </c:pt>
                <c:pt idx="1326">
                  <c:v>44265</c:v>
                </c:pt>
                <c:pt idx="1327">
                  <c:v>44266</c:v>
                </c:pt>
                <c:pt idx="1328">
                  <c:v>44267</c:v>
                </c:pt>
                <c:pt idx="1329">
                  <c:v>44270</c:v>
                </c:pt>
                <c:pt idx="1330">
                  <c:v>44271</c:v>
                </c:pt>
                <c:pt idx="1331">
                  <c:v>44272</c:v>
                </c:pt>
                <c:pt idx="1332">
                  <c:v>44273</c:v>
                </c:pt>
                <c:pt idx="1333">
                  <c:v>44274</c:v>
                </c:pt>
                <c:pt idx="1334">
                  <c:v>44277</c:v>
                </c:pt>
                <c:pt idx="1335">
                  <c:v>44278</c:v>
                </c:pt>
                <c:pt idx="1336">
                  <c:v>44279</c:v>
                </c:pt>
              </c:numCache>
            </c:numRef>
          </c:cat>
          <c:val>
            <c:numRef>
              <c:f>ABI.BR!$C$3:$C$1339</c:f>
              <c:numCache>
                <c:formatCode>_(* #,##0.00_);_(* \(#,##0.00\);_(* "-"_);_(@_)</c:formatCode>
                <c:ptCount val="1337"/>
                <c:pt idx="0">
                  <c:v>1.75</c:v>
                </c:pt>
                <c:pt idx="1">
                  <c:v>1.3</c:v>
                </c:pt>
                <c:pt idx="2">
                  <c:v>1.2</c:v>
                </c:pt>
                <c:pt idx="3">
                  <c:v>2.4</c:v>
                </c:pt>
                <c:pt idx="4">
                  <c:v>1.8</c:v>
                </c:pt>
                <c:pt idx="5">
                  <c:v>2.4</c:v>
                </c:pt>
                <c:pt idx="6">
                  <c:v>2</c:v>
                </c:pt>
                <c:pt idx="7">
                  <c:v>1.8</c:v>
                </c:pt>
                <c:pt idx="8">
                  <c:v>2.6</c:v>
                </c:pt>
                <c:pt idx="9">
                  <c:v>5.2</c:v>
                </c:pt>
                <c:pt idx="10">
                  <c:v>2</c:v>
                </c:pt>
                <c:pt idx="11">
                  <c:v>2.6</c:v>
                </c:pt>
                <c:pt idx="12">
                  <c:v>2.9</c:v>
                </c:pt>
                <c:pt idx="13">
                  <c:v>2.7</c:v>
                </c:pt>
                <c:pt idx="14">
                  <c:v>2.5</c:v>
                </c:pt>
                <c:pt idx="15">
                  <c:v>1.8</c:v>
                </c:pt>
                <c:pt idx="16">
                  <c:v>2</c:v>
                </c:pt>
                <c:pt idx="17">
                  <c:v>1.6</c:v>
                </c:pt>
                <c:pt idx="18">
                  <c:v>2</c:v>
                </c:pt>
                <c:pt idx="19">
                  <c:v>2.2999999999999998</c:v>
                </c:pt>
                <c:pt idx="20">
                  <c:v>1.7</c:v>
                </c:pt>
                <c:pt idx="21">
                  <c:v>1.9</c:v>
                </c:pt>
                <c:pt idx="22">
                  <c:v>2.4</c:v>
                </c:pt>
                <c:pt idx="23">
                  <c:v>2.2999999999999998</c:v>
                </c:pt>
                <c:pt idx="24">
                  <c:v>2.2999999999999998</c:v>
                </c:pt>
                <c:pt idx="25">
                  <c:v>2.8</c:v>
                </c:pt>
                <c:pt idx="26">
                  <c:v>3.7</c:v>
                </c:pt>
                <c:pt idx="27">
                  <c:v>2</c:v>
                </c:pt>
                <c:pt idx="28">
                  <c:v>2.9</c:v>
                </c:pt>
                <c:pt idx="29">
                  <c:v>2.2000000000000002</c:v>
                </c:pt>
                <c:pt idx="30">
                  <c:v>1.1000000000000001</c:v>
                </c:pt>
                <c:pt idx="31">
                  <c:v>1.5</c:v>
                </c:pt>
                <c:pt idx="32">
                  <c:v>1.4</c:v>
                </c:pt>
                <c:pt idx="33">
                  <c:v>1.8</c:v>
                </c:pt>
                <c:pt idx="34">
                  <c:v>1.5</c:v>
                </c:pt>
                <c:pt idx="35">
                  <c:v>1.1000000000000001</c:v>
                </c:pt>
                <c:pt idx="36">
                  <c:v>1.3</c:v>
                </c:pt>
                <c:pt idx="37">
                  <c:v>1.9</c:v>
                </c:pt>
                <c:pt idx="38">
                  <c:v>2.2999999999999998</c:v>
                </c:pt>
                <c:pt idx="39">
                  <c:v>1.8</c:v>
                </c:pt>
                <c:pt idx="40">
                  <c:v>1.9</c:v>
                </c:pt>
                <c:pt idx="41">
                  <c:v>1.8</c:v>
                </c:pt>
                <c:pt idx="42">
                  <c:v>1.9</c:v>
                </c:pt>
                <c:pt idx="43">
                  <c:v>1.4</c:v>
                </c:pt>
                <c:pt idx="44">
                  <c:v>1.8</c:v>
                </c:pt>
                <c:pt idx="45">
                  <c:v>1.1000000000000001</c:v>
                </c:pt>
                <c:pt idx="46">
                  <c:v>1.2</c:v>
                </c:pt>
                <c:pt idx="47">
                  <c:v>1.2</c:v>
                </c:pt>
                <c:pt idx="48">
                  <c:v>2.9</c:v>
                </c:pt>
                <c:pt idx="49">
                  <c:v>1.3</c:v>
                </c:pt>
                <c:pt idx="50">
                  <c:v>1.1000000000000001</c:v>
                </c:pt>
                <c:pt idx="51">
                  <c:v>1.1000000000000001</c:v>
                </c:pt>
                <c:pt idx="52">
                  <c:v>1.5</c:v>
                </c:pt>
                <c:pt idx="53">
                  <c:v>1.8</c:v>
                </c:pt>
                <c:pt idx="54">
                  <c:v>3.4</c:v>
                </c:pt>
                <c:pt idx="55">
                  <c:v>1.3</c:v>
                </c:pt>
                <c:pt idx="56">
                  <c:v>1.7</c:v>
                </c:pt>
                <c:pt idx="57">
                  <c:v>1.3</c:v>
                </c:pt>
                <c:pt idx="58">
                  <c:v>1.2</c:v>
                </c:pt>
                <c:pt idx="59">
                  <c:v>1.6</c:v>
                </c:pt>
                <c:pt idx="60">
                  <c:v>1.5</c:v>
                </c:pt>
                <c:pt idx="61">
                  <c:v>1.7</c:v>
                </c:pt>
                <c:pt idx="62">
                  <c:v>2</c:v>
                </c:pt>
                <c:pt idx="63">
                  <c:v>1.4</c:v>
                </c:pt>
                <c:pt idx="64">
                  <c:v>1.6</c:v>
                </c:pt>
                <c:pt idx="65">
                  <c:v>1.6</c:v>
                </c:pt>
                <c:pt idx="66">
                  <c:v>1.6</c:v>
                </c:pt>
                <c:pt idx="67">
                  <c:v>1.5</c:v>
                </c:pt>
                <c:pt idx="68">
                  <c:v>1.3</c:v>
                </c:pt>
                <c:pt idx="69">
                  <c:v>1.4</c:v>
                </c:pt>
                <c:pt idx="70">
                  <c:v>1.5</c:v>
                </c:pt>
                <c:pt idx="71">
                  <c:v>1.6</c:v>
                </c:pt>
                <c:pt idx="72">
                  <c:v>1.9</c:v>
                </c:pt>
                <c:pt idx="73">
                  <c:v>1.2</c:v>
                </c:pt>
                <c:pt idx="74">
                  <c:v>2</c:v>
                </c:pt>
                <c:pt idx="75">
                  <c:v>1.2</c:v>
                </c:pt>
                <c:pt idx="76">
                  <c:v>1.5</c:v>
                </c:pt>
                <c:pt idx="77">
                  <c:v>1</c:v>
                </c:pt>
                <c:pt idx="78">
                  <c:v>0.9</c:v>
                </c:pt>
                <c:pt idx="79">
                  <c:v>1.1000000000000001</c:v>
                </c:pt>
                <c:pt idx="80">
                  <c:v>0.8</c:v>
                </c:pt>
                <c:pt idx="81">
                  <c:v>1.4</c:v>
                </c:pt>
                <c:pt idx="82">
                  <c:v>2</c:v>
                </c:pt>
                <c:pt idx="83">
                  <c:v>0.6</c:v>
                </c:pt>
                <c:pt idx="84">
                  <c:v>1.6</c:v>
                </c:pt>
                <c:pt idx="85">
                  <c:v>2.7</c:v>
                </c:pt>
                <c:pt idx="86">
                  <c:v>1.4</c:v>
                </c:pt>
                <c:pt idx="87">
                  <c:v>2.2999999999999998</c:v>
                </c:pt>
                <c:pt idx="88">
                  <c:v>1.7</c:v>
                </c:pt>
                <c:pt idx="89">
                  <c:v>1.7</c:v>
                </c:pt>
                <c:pt idx="90">
                  <c:v>1</c:v>
                </c:pt>
                <c:pt idx="91">
                  <c:v>1.4</c:v>
                </c:pt>
                <c:pt idx="92">
                  <c:v>1.3</c:v>
                </c:pt>
                <c:pt idx="93">
                  <c:v>0.8</c:v>
                </c:pt>
                <c:pt idx="94">
                  <c:v>1.4</c:v>
                </c:pt>
                <c:pt idx="95">
                  <c:v>1.2</c:v>
                </c:pt>
                <c:pt idx="96">
                  <c:v>1.4</c:v>
                </c:pt>
                <c:pt idx="97">
                  <c:v>1.6</c:v>
                </c:pt>
                <c:pt idx="98">
                  <c:v>1.1000000000000001</c:v>
                </c:pt>
                <c:pt idx="99">
                  <c:v>2</c:v>
                </c:pt>
                <c:pt idx="100">
                  <c:v>1.9</c:v>
                </c:pt>
                <c:pt idx="101">
                  <c:v>1.2</c:v>
                </c:pt>
                <c:pt idx="102">
                  <c:v>1.2</c:v>
                </c:pt>
                <c:pt idx="103">
                  <c:v>0.6</c:v>
                </c:pt>
                <c:pt idx="104">
                  <c:v>1.9</c:v>
                </c:pt>
                <c:pt idx="105">
                  <c:v>1.7</c:v>
                </c:pt>
                <c:pt idx="106">
                  <c:v>1.6</c:v>
                </c:pt>
                <c:pt idx="107">
                  <c:v>1.7</c:v>
                </c:pt>
                <c:pt idx="108">
                  <c:v>1.3</c:v>
                </c:pt>
                <c:pt idx="109">
                  <c:v>1.1000000000000001</c:v>
                </c:pt>
                <c:pt idx="110">
                  <c:v>1.1000000000000001</c:v>
                </c:pt>
                <c:pt idx="111">
                  <c:v>1.2</c:v>
                </c:pt>
                <c:pt idx="112">
                  <c:v>2</c:v>
                </c:pt>
                <c:pt idx="113">
                  <c:v>1.7</c:v>
                </c:pt>
                <c:pt idx="114">
                  <c:v>2.2999999999999998</c:v>
                </c:pt>
                <c:pt idx="115">
                  <c:v>2.1</c:v>
                </c:pt>
                <c:pt idx="116">
                  <c:v>2.1</c:v>
                </c:pt>
                <c:pt idx="117">
                  <c:v>2.9</c:v>
                </c:pt>
                <c:pt idx="118">
                  <c:v>1.8</c:v>
                </c:pt>
                <c:pt idx="119">
                  <c:v>1.2</c:v>
                </c:pt>
                <c:pt idx="120">
                  <c:v>1.1000000000000001</c:v>
                </c:pt>
                <c:pt idx="121">
                  <c:v>1.6</c:v>
                </c:pt>
                <c:pt idx="122">
                  <c:v>6.2</c:v>
                </c:pt>
                <c:pt idx="123">
                  <c:v>2.7</c:v>
                </c:pt>
                <c:pt idx="124">
                  <c:v>1.8</c:v>
                </c:pt>
                <c:pt idx="125">
                  <c:v>1.7</c:v>
                </c:pt>
                <c:pt idx="126">
                  <c:v>2.4</c:v>
                </c:pt>
                <c:pt idx="127">
                  <c:v>1.6</c:v>
                </c:pt>
                <c:pt idx="128">
                  <c:v>0.6</c:v>
                </c:pt>
                <c:pt idx="129">
                  <c:v>1.3</c:v>
                </c:pt>
                <c:pt idx="130">
                  <c:v>2</c:v>
                </c:pt>
                <c:pt idx="131">
                  <c:v>1.2</c:v>
                </c:pt>
                <c:pt idx="132">
                  <c:v>1.4</c:v>
                </c:pt>
                <c:pt idx="133">
                  <c:v>0.9</c:v>
                </c:pt>
                <c:pt idx="134">
                  <c:v>1.2</c:v>
                </c:pt>
                <c:pt idx="135">
                  <c:v>1.1000000000000001</c:v>
                </c:pt>
                <c:pt idx="136">
                  <c:v>1.9</c:v>
                </c:pt>
                <c:pt idx="137">
                  <c:v>1.8</c:v>
                </c:pt>
                <c:pt idx="138">
                  <c:v>1.2</c:v>
                </c:pt>
                <c:pt idx="139">
                  <c:v>0.9</c:v>
                </c:pt>
                <c:pt idx="140">
                  <c:v>1.2</c:v>
                </c:pt>
                <c:pt idx="141">
                  <c:v>1.6</c:v>
                </c:pt>
                <c:pt idx="142">
                  <c:v>1</c:v>
                </c:pt>
                <c:pt idx="143">
                  <c:v>0.9</c:v>
                </c:pt>
                <c:pt idx="144">
                  <c:v>1</c:v>
                </c:pt>
                <c:pt idx="145">
                  <c:v>1.3</c:v>
                </c:pt>
                <c:pt idx="146">
                  <c:v>2.2999999999999998</c:v>
                </c:pt>
                <c:pt idx="147">
                  <c:v>2.2999999999999998</c:v>
                </c:pt>
                <c:pt idx="148">
                  <c:v>1.3</c:v>
                </c:pt>
                <c:pt idx="149">
                  <c:v>1.1000000000000001</c:v>
                </c:pt>
                <c:pt idx="150">
                  <c:v>0.9</c:v>
                </c:pt>
                <c:pt idx="151">
                  <c:v>1</c:v>
                </c:pt>
                <c:pt idx="152">
                  <c:v>1.1000000000000001</c:v>
                </c:pt>
                <c:pt idx="153">
                  <c:v>0.9</c:v>
                </c:pt>
                <c:pt idx="154">
                  <c:v>1</c:v>
                </c:pt>
                <c:pt idx="155">
                  <c:v>1</c:v>
                </c:pt>
                <c:pt idx="156">
                  <c:v>0.9</c:v>
                </c:pt>
                <c:pt idx="157">
                  <c:v>0.9</c:v>
                </c:pt>
                <c:pt idx="158">
                  <c:v>0.6</c:v>
                </c:pt>
                <c:pt idx="159">
                  <c:v>0.7</c:v>
                </c:pt>
                <c:pt idx="160">
                  <c:v>0.8</c:v>
                </c:pt>
                <c:pt idx="161">
                  <c:v>0.6</c:v>
                </c:pt>
                <c:pt idx="162">
                  <c:v>0.8</c:v>
                </c:pt>
                <c:pt idx="163">
                  <c:v>0.8</c:v>
                </c:pt>
                <c:pt idx="164">
                  <c:v>1</c:v>
                </c:pt>
                <c:pt idx="165">
                  <c:v>0.8</c:v>
                </c:pt>
                <c:pt idx="166">
                  <c:v>0.7</c:v>
                </c:pt>
                <c:pt idx="167">
                  <c:v>0.9</c:v>
                </c:pt>
                <c:pt idx="168">
                  <c:v>0.5</c:v>
                </c:pt>
                <c:pt idx="169">
                  <c:v>1</c:v>
                </c:pt>
                <c:pt idx="170">
                  <c:v>1.4</c:v>
                </c:pt>
                <c:pt idx="171">
                  <c:v>1</c:v>
                </c:pt>
                <c:pt idx="172">
                  <c:v>1.2</c:v>
                </c:pt>
                <c:pt idx="173">
                  <c:v>0.5</c:v>
                </c:pt>
                <c:pt idx="174">
                  <c:v>1</c:v>
                </c:pt>
                <c:pt idx="175">
                  <c:v>0.7</c:v>
                </c:pt>
                <c:pt idx="176">
                  <c:v>1.1000000000000001</c:v>
                </c:pt>
                <c:pt idx="177">
                  <c:v>0.9</c:v>
                </c:pt>
                <c:pt idx="178">
                  <c:v>1.4</c:v>
                </c:pt>
                <c:pt idx="179">
                  <c:v>1.2</c:v>
                </c:pt>
                <c:pt idx="180">
                  <c:v>1.5</c:v>
                </c:pt>
                <c:pt idx="181">
                  <c:v>1.4</c:v>
                </c:pt>
                <c:pt idx="182">
                  <c:v>2.7</c:v>
                </c:pt>
                <c:pt idx="183">
                  <c:v>1</c:v>
                </c:pt>
                <c:pt idx="184">
                  <c:v>1.2</c:v>
                </c:pt>
                <c:pt idx="185">
                  <c:v>0.9</c:v>
                </c:pt>
                <c:pt idx="186">
                  <c:v>1.7</c:v>
                </c:pt>
                <c:pt idx="187">
                  <c:v>1.1000000000000001</c:v>
                </c:pt>
                <c:pt idx="188">
                  <c:v>1.6</c:v>
                </c:pt>
                <c:pt idx="189">
                  <c:v>2.1</c:v>
                </c:pt>
                <c:pt idx="190">
                  <c:v>2.2999999999999998</c:v>
                </c:pt>
                <c:pt idx="191">
                  <c:v>2</c:v>
                </c:pt>
                <c:pt idx="192">
                  <c:v>2.2999999999999998</c:v>
                </c:pt>
                <c:pt idx="193">
                  <c:v>1.4</c:v>
                </c:pt>
                <c:pt idx="194">
                  <c:v>1.9</c:v>
                </c:pt>
                <c:pt idx="195">
                  <c:v>1.6</c:v>
                </c:pt>
                <c:pt idx="196">
                  <c:v>1.5</c:v>
                </c:pt>
                <c:pt idx="197">
                  <c:v>1.6</c:v>
                </c:pt>
                <c:pt idx="198">
                  <c:v>0</c:v>
                </c:pt>
                <c:pt idx="199">
                  <c:v>1.6</c:v>
                </c:pt>
                <c:pt idx="200">
                  <c:v>1.6</c:v>
                </c:pt>
                <c:pt idx="201">
                  <c:v>2.5</c:v>
                </c:pt>
                <c:pt idx="202">
                  <c:v>1.9</c:v>
                </c:pt>
                <c:pt idx="203">
                  <c:v>1.5</c:v>
                </c:pt>
                <c:pt idx="204">
                  <c:v>2</c:v>
                </c:pt>
                <c:pt idx="205">
                  <c:v>1.5</c:v>
                </c:pt>
                <c:pt idx="206">
                  <c:v>2.5</c:v>
                </c:pt>
                <c:pt idx="207">
                  <c:v>1.5</c:v>
                </c:pt>
                <c:pt idx="208">
                  <c:v>1.5</c:v>
                </c:pt>
                <c:pt idx="209">
                  <c:v>1.2</c:v>
                </c:pt>
                <c:pt idx="210">
                  <c:v>2</c:v>
                </c:pt>
                <c:pt idx="211">
                  <c:v>1.3</c:v>
                </c:pt>
                <c:pt idx="212">
                  <c:v>3.4</c:v>
                </c:pt>
                <c:pt idx="213">
                  <c:v>2.9</c:v>
                </c:pt>
                <c:pt idx="214">
                  <c:v>2.2000000000000002</c:v>
                </c:pt>
                <c:pt idx="215">
                  <c:v>1.9</c:v>
                </c:pt>
                <c:pt idx="216">
                  <c:v>1.8</c:v>
                </c:pt>
                <c:pt idx="217">
                  <c:v>1.5</c:v>
                </c:pt>
                <c:pt idx="218">
                  <c:v>2.1</c:v>
                </c:pt>
                <c:pt idx="219">
                  <c:v>1.7</c:v>
                </c:pt>
                <c:pt idx="220">
                  <c:v>5.0999999999999996</c:v>
                </c:pt>
                <c:pt idx="221">
                  <c:v>3.9</c:v>
                </c:pt>
                <c:pt idx="222">
                  <c:v>3.3</c:v>
                </c:pt>
                <c:pt idx="223">
                  <c:v>3.4</c:v>
                </c:pt>
                <c:pt idx="224">
                  <c:v>3.1</c:v>
                </c:pt>
                <c:pt idx="225">
                  <c:v>2.2999999999999998</c:v>
                </c:pt>
                <c:pt idx="226">
                  <c:v>2</c:v>
                </c:pt>
                <c:pt idx="227">
                  <c:v>2.2999999999999998</c:v>
                </c:pt>
                <c:pt idx="228">
                  <c:v>1.5</c:v>
                </c:pt>
                <c:pt idx="229">
                  <c:v>1.8</c:v>
                </c:pt>
                <c:pt idx="230">
                  <c:v>2.2000000000000002</c:v>
                </c:pt>
                <c:pt idx="231">
                  <c:v>1.4</c:v>
                </c:pt>
                <c:pt idx="232">
                  <c:v>2.1</c:v>
                </c:pt>
                <c:pt idx="233">
                  <c:v>1.9</c:v>
                </c:pt>
                <c:pt idx="234">
                  <c:v>1.7</c:v>
                </c:pt>
                <c:pt idx="235">
                  <c:v>6.2</c:v>
                </c:pt>
                <c:pt idx="236">
                  <c:v>3.2</c:v>
                </c:pt>
                <c:pt idx="237">
                  <c:v>3.1</c:v>
                </c:pt>
                <c:pt idx="238">
                  <c:v>2.5</c:v>
                </c:pt>
                <c:pt idx="239">
                  <c:v>2.2000000000000002</c:v>
                </c:pt>
                <c:pt idx="240">
                  <c:v>2.1</c:v>
                </c:pt>
                <c:pt idx="241">
                  <c:v>2.1</c:v>
                </c:pt>
                <c:pt idx="242">
                  <c:v>1.5</c:v>
                </c:pt>
                <c:pt idx="243">
                  <c:v>2</c:v>
                </c:pt>
                <c:pt idx="244">
                  <c:v>2.4</c:v>
                </c:pt>
                <c:pt idx="245">
                  <c:v>2</c:v>
                </c:pt>
                <c:pt idx="246">
                  <c:v>3.2</c:v>
                </c:pt>
                <c:pt idx="247">
                  <c:v>7</c:v>
                </c:pt>
                <c:pt idx="248">
                  <c:v>1.7</c:v>
                </c:pt>
                <c:pt idx="249">
                  <c:v>1.7</c:v>
                </c:pt>
                <c:pt idx="250">
                  <c:v>1.6</c:v>
                </c:pt>
                <c:pt idx="251">
                  <c:v>1.1000000000000001</c:v>
                </c:pt>
                <c:pt idx="252">
                  <c:v>1</c:v>
                </c:pt>
                <c:pt idx="253">
                  <c:v>0.9</c:v>
                </c:pt>
                <c:pt idx="254">
                  <c:v>0.8</c:v>
                </c:pt>
                <c:pt idx="255">
                  <c:v>0.8</c:v>
                </c:pt>
                <c:pt idx="256">
                  <c:v>1.5</c:v>
                </c:pt>
                <c:pt idx="257">
                  <c:v>0.6</c:v>
                </c:pt>
                <c:pt idx="258">
                  <c:v>1.5</c:v>
                </c:pt>
                <c:pt idx="259">
                  <c:v>1.3</c:v>
                </c:pt>
                <c:pt idx="260">
                  <c:v>1.4</c:v>
                </c:pt>
                <c:pt idx="261">
                  <c:v>1.3</c:v>
                </c:pt>
                <c:pt idx="262">
                  <c:v>1.1000000000000001</c:v>
                </c:pt>
                <c:pt idx="263">
                  <c:v>1.3</c:v>
                </c:pt>
                <c:pt idx="264">
                  <c:v>1.2</c:v>
                </c:pt>
                <c:pt idx="265">
                  <c:v>1.4</c:v>
                </c:pt>
                <c:pt idx="266">
                  <c:v>1.3</c:v>
                </c:pt>
                <c:pt idx="267">
                  <c:v>0.9</c:v>
                </c:pt>
                <c:pt idx="268">
                  <c:v>1.2</c:v>
                </c:pt>
                <c:pt idx="269">
                  <c:v>1.1000000000000001</c:v>
                </c:pt>
                <c:pt idx="270">
                  <c:v>1.1000000000000001</c:v>
                </c:pt>
                <c:pt idx="271">
                  <c:v>1.7</c:v>
                </c:pt>
                <c:pt idx="272">
                  <c:v>1.1000000000000001</c:v>
                </c:pt>
                <c:pt idx="273">
                  <c:v>1.1000000000000001</c:v>
                </c:pt>
                <c:pt idx="274">
                  <c:v>1.1000000000000001</c:v>
                </c:pt>
                <c:pt idx="275">
                  <c:v>1.2</c:v>
                </c:pt>
                <c:pt idx="276">
                  <c:v>1.1000000000000001</c:v>
                </c:pt>
                <c:pt idx="277">
                  <c:v>1.1000000000000001</c:v>
                </c:pt>
                <c:pt idx="278">
                  <c:v>2</c:v>
                </c:pt>
                <c:pt idx="279">
                  <c:v>1.6</c:v>
                </c:pt>
                <c:pt idx="280">
                  <c:v>1.2</c:v>
                </c:pt>
                <c:pt idx="281">
                  <c:v>1.1000000000000001</c:v>
                </c:pt>
                <c:pt idx="282">
                  <c:v>1.2</c:v>
                </c:pt>
                <c:pt idx="283">
                  <c:v>1</c:v>
                </c:pt>
                <c:pt idx="284">
                  <c:v>1.6</c:v>
                </c:pt>
                <c:pt idx="285">
                  <c:v>1.2</c:v>
                </c:pt>
                <c:pt idx="286">
                  <c:v>1.3</c:v>
                </c:pt>
                <c:pt idx="287">
                  <c:v>1.1000000000000001</c:v>
                </c:pt>
                <c:pt idx="288">
                  <c:v>1.2</c:v>
                </c:pt>
                <c:pt idx="289">
                  <c:v>1.4</c:v>
                </c:pt>
                <c:pt idx="290">
                  <c:v>1</c:v>
                </c:pt>
                <c:pt idx="291">
                  <c:v>1.5</c:v>
                </c:pt>
                <c:pt idx="292">
                  <c:v>0.7</c:v>
                </c:pt>
                <c:pt idx="293">
                  <c:v>1</c:v>
                </c:pt>
                <c:pt idx="294">
                  <c:v>1.7</c:v>
                </c:pt>
                <c:pt idx="295">
                  <c:v>1</c:v>
                </c:pt>
                <c:pt idx="296">
                  <c:v>1.3</c:v>
                </c:pt>
                <c:pt idx="297">
                  <c:v>0.7</c:v>
                </c:pt>
                <c:pt idx="298">
                  <c:v>1.2</c:v>
                </c:pt>
                <c:pt idx="299">
                  <c:v>1.5</c:v>
                </c:pt>
                <c:pt idx="300">
                  <c:v>3.1</c:v>
                </c:pt>
                <c:pt idx="301">
                  <c:v>1.7</c:v>
                </c:pt>
                <c:pt idx="302">
                  <c:v>1.5</c:v>
                </c:pt>
                <c:pt idx="303">
                  <c:v>2</c:v>
                </c:pt>
                <c:pt idx="304">
                  <c:v>1.8</c:v>
                </c:pt>
                <c:pt idx="305">
                  <c:v>1.6</c:v>
                </c:pt>
                <c:pt idx="306">
                  <c:v>1.6</c:v>
                </c:pt>
                <c:pt idx="307">
                  <c:v>0.9</c:v>
                </c:pt>
                <c:pt idx="308">
                  <c:v>1.1000000000000001</c:v>
                </c:pt>
                <c:pt idx="309">
                  <c:v>1.1000000000000001</c:v>
                </c:pt>
                <c:pt idx="310">
                  <c:v>1.8</c:v>
                </c:pt>
                <c:pt idx="311">
                  <c:v>3.4</c:v>
                </c:pt>
                <c:pt idx="312">
                  <c:v>1.1000000000000001</c:v>
                </c:pt>
                <c:pt idx="313">
                  <c:v>1.2</c:v>
                </c:pt>
                <c:pt idx="314">
                  <c:v>1.2</c:v>
                </c:pt>
                <c:pt idx="315">
                  <c:v>1.1000000000000001</c:v>
                </c:pt>
                <c:pt idx="316">
                  <c:v>1</c:v>
                </c:pt>
                <c:pt idx="317">
                  <c:v>1.1000000000000001</c:v>
                </c:pt>
                <c:pt idx="318">
                  <c:v>1.1000000000000001</c:v>
                </c:pt>
                <c:pt idx="319">
                  <c:v>1</c:v>
                </c:pt>
                <c:pt idx="320">
                  <c:v>1.2</c:v>
                </c:pt>
                <c:pt idx="321">
                  <c:v>2</c:v>
                </c:pt>
                <c:pt idx="322">
                  <c:v>1.1000000000000001</c:v>
                </c:pt>
                <c:pt idx="323">
                  <c:v>1</c:v>
                </c:pt>
                <c:pt idx="324">
                  <c:v>1.4</c:v>
                </c:pt>
                <c:pt idx="325">
                  <c:v>1</c:v>
                </c:pt>
                <c:pt idx="326">
                  <c:v>1.1000000000000001</c:v>
                </c:pt>
                <c:pt idx="327">
                  <c:v>0.9</c:v>
                </c:pt>
                <c:pt idx="328">
                  <c:v>1.3</c:v>
                </c:pt>
                <c:pt idx="329">
                  <c:v>1.2</c:v>
                </c:pt>
                <c:pt idx="330">
                  <c:v>1.2</c:v>
                </c:pt>
                <c:pt idx="331">
                  <c:v>1.3</c:v>
                </c:pt>
                <c:pt idx="332">
                  <c:v>1.4</c:v>
                </c:pt>
                <c:pt idx="333">
                  <c:v>1.5</c:v>
                </c:pt>
                <c:pt idx="334">
                  <c:v>2.2000000000000002</c:v>
                </c:pt>
                <c:pt idx="335">
                  <c:v>2.6</c:v>
                </c:pt>
                <c:pt idx="336">
                  <c:v>1.5</c:v>
                </c:pt>
                <c:pt idx="337">
                  <c:v>1.5</c:v>
                </c:pt>
                <c:pt idx="338">
                  <c:v>1.4</c:v>
                </c:pt>
                <c:pt idx="339">
                  <c:v>1.5</c:v>
                </c:pt>
                <c:pt idx="340">
                  <c:v>1.3</c:v>
                </c:pt>
                <c:pt idx="341">
                  <c:v>1.8</c:v>
                </c:pt>
                <c:pt idx="342">
                  <c:v>2.8</c:v>
                </c:pt>
                <c:pt idx="343">
                  <c:v>1.9</c:v>
                </c:pt>
                <c:pt idx="344">
                  <c:v>1.4</c:v>
                </c:pt>
                <c:pt idx="345">
                  <c:v>1.1000000000000001</c:v>
                </c:pt>
                <c:pt idx="346">
                  <c:v>1.1000000000000001</c:v>
                </c:pt>
                <c:pt idx="347">
                  <c:v>1.4</c:v>
                </c:pt>
                <c:pt idx="348">
                  <c:v>1.3</c:v>
                </c:pt>
                <c:pt idx="349">
                  <c:v>1.1000000000000001</c:v>
                </c:pt>
                <c:pt idx="350">
                  <c:v>1.3</c:v>
                </c:pt>
                <c:pt idx="351">
                  <c:v>1.4</c:v>
                </c:pt>
                <c:pt idx="352">
                  <c:v>3</c:v>
                </c:pt>
                <c:pt idx="353">
                  <c:v>1.7</c:v>
                </c:pt>
                <c:pt idx="354">
                  <c:v>1</c:v>
                </c:pt>
                <c:pt idx="355">
                  <c:v>1</c:v>
                </c:pt>
                <c:pt idx="356">
                  <c:v>0.9</c:v>
                </c:pt>
                <c:pt idx="357">
                  <c:v>0.6</c:v>
                </c:pt>
                <c:pt idx="358">
                  <c:v>0.9</c:v>
                </c:pt>
                <c:pt idx="359">
                  <c:v>0.4</c:v>
                </c:pt>
                <c:pt idx="360">
                  <c:v>1.4</c:v>
                </c:pt>
                <c:pt idx="361">
                  <c:v>2</c:v>
                </c:pt>
                <c:pt idx="362">
                  <c:v>1.1000000000000001</c:v>
                </c:pt>
                <c:pt idx="363">
                  <c:v>0.9</c:v>
                </c:pt>
                <c:pt idx="364">
                  <c:v>0.5</c:v>
                </c:pt>
                <c:pt idx="365">
                  <c:v>1.1000000000000001</c:v>
                </c:pt>
                <c:pt idx="366">
                  <c:v>1</c:v>
                </c:pt>
                <c:pt idx="367">
                  <c:v>2</c:v>
                </c:pt>
                <c:pt idx="368">
                  <c:v>1.8</c:v>
                </c:pt>
                <c:pt idx="369">
                  <c:v>1.2</c:v>
                </c:pt>
                <c:pt idx="370">
                  <c:v>1</c:v>
                </c:pt>
                <c:pt idx="371">
                  <c:v>1.4</c:v>
                </c:pt>
                <c:pt idx="372">
                  <c:v>1.8</c:v>
                </c:pt>
                <c:pt idx="373">
                  <c:v>3.6</c:v>
                </c:pt>
                <c:pt idx="374">
                  <c:v>0.9</c:v>
                </c:pt>
                <c:pt idx="375">
                  <c:v>1</c:v>
                </c:pt>
                <c:pt idx="376">
                  <c:v>1.1000000000000001</c:v>
                </c:pt>
                <c:pt idx="377">
                  <c:v>1.1000000000000001</c:v>
                </c:pt>
                <c:pt idx="378">
                  <c:v>1</c:v>
                </c:pt>
                <c:pt idx="379">
                  <c:v>1.1000000000000001</c:v>
                </c:pt>
                <c:pt idx="380">
                  <c:v>1.4</c:v>
                </c:pt>
                <c:pt idx="381">
                  <c:v>1.3</c:v>
                </c:pt>
                <c:pt idx="382">
                  <c:v>2.4</c:v>
                </c:pt>
                <c:pt idx="383">
                  <c:v>2.2999999999999998</c:v>
                </c:pt>
                <c:pt idx="384">
                  <c:v>1.2</c:v>
                </c:pt>
                <c:pt idx="385">
                  <c:v>1</c:v>
                </c:pt>
                <c:pt idx="386">
                  <c:v>1.3</c:v>
                </c:pt>
                <c:pt idx="387">
                  <c:v>2.1</c:v>
                </c:pt>
                <c:pt idx="388">
                  <c:v>1.8</c:v>
                </c:pt>
                <c:pt idx="389">
                  <c:v>1.4</c:v>
                </c:pt>
                <c:pt idx="390">
                  <c:v>1.8</c:v>
                </c:pt>
                <c:pt idx="391">
                  <c:v>1.5</c:v>
                </c:pt>
                <c:pt idx="392">
                  <c:v>1.3</c:v>
                </c:pt>
                <c:pt idx="393">
                  <c:v>1</c:v>
                </c:pt>
                <c:pt idx="394">
                  <c:v>1</c:v>
                </c:pt>
                <c:pt idx="395">
                  <c:v>1</c:v>
                </c:pt>
                <c:pt idx="396">
                  <c:v>1</c:v>
                </c:pt>
                <c:pt idx="397">
                  <c:v>1.4</c:v>
                </c:pt>
                <c:pt idx="398">
                  <c:v>1.9</c:v>
                </c:pt>
                <c:pt idx="399">
                  <c:v>1.1000000000000001</c:v>
                </c:pt>
                <c:pt idx="400">
                  <c:v>1.2</c:v>
                </c:pt>
                <c:pt idx="401">
                  <c:v>1.5</c:v>
                </c:pt>
                <c:pt idx="402">
                  <c:v>3.7</c:v>
                </c:pt>
                <c:pt idx="403">
                  <c:v>1.9</c:v>
                </c:pt>
                <c:pt idx="404">
                  <c:v>1.7</c:v>
                </c:pt>
                <c:pt idx="405">
                  <c:v>1.3</c:v>
                </c:pt>
                <c:pt idx="406">
                  <c:v>1.3</c:v>
                </c:pt>
                <c:pt idx="407">
                  <c:v>1.2</c:v>
                </c:pt>
                <c:pt idx="408">
                  <c:v>1.1000000000000001</c:v>
                </c:pt>
                <c:pt idx="409">
                  <c:v>0.8</c:v>
                </c:pt>
                <c:pt idx="410">
                  <c:v>0.8</c:v>
                </c:pt>
                <c:pt idx="411">
                  <c:v>1.2</c:v>
                </c:pt>
                <c:pt idx="412">
                  <c:v>1.1000000000000001</c:v>
                </c:pt>
                <c:pt idx="413">
                  <c:v>1.4</c:v>
                </c:pt>
                <c:pt idx="414">
                  <c:v>0.9</c:v>
                </c:pt>
                <c:pt idx="415">
                  <c:v>0.6</c:v>
                </c:pt>
                <c:pt idx="416">
                  <c:v>0.8</c:v>
                </c:pt>
                <c:pt idx="417">
                  <c:v>1</c:v>
                </c:pt>
                <c:pt idx="418">
                  <c:v>1.2</c:v>
                </c:pt>
                <c:pt idx="419">
                  <c:v>0.8</c:v>
                </c:pt>
                <c:pt idx="420">
                  <c:v>1.1000000000000001</c:v>
                </c:pt>
                <c:pt idx="421">
                  <c:v>1</c:v>
                </c:pt>
                <c:pt idx="422">
                  <c:v>0.9</c:v>
                </c:pt>
                <c:pt idx="423">
                  <c:v>0.7</c:v>
                </c:pt>
                <c:pt idx="424">
                  <c:v>1</c:v>
                </c:pt>
                <c:pt idx="425">
                  <c:v>1.6</c:v>
                </c:pt>
                <c:pt idx="426">
                  <c:v>1.4</c:v>
                </c:pt>
                <c:pt idx="427">
                  <c:v>1.7</c:v>
                </c:pt>
                <c:pt idx="428">
                  <c:v>0.9</c:v>
                </c:pt>
                <c:pt idx="429">
                  <c:v>0.6</c:v>
                </c:pt>
                <c:pt idx="430">
                  <c:v>1</c:v>
                </c:pt>
                <c:pt idx="431">
                  <c:v>1.1000000000000001</c:v>
                </c:pt>
                <c:pt idx="432">
                  <c:v>1.9</c:v>
                </c:pt>
                <c:pt idx="433">
                  <c:v>1</c:v>
                </c:pt>
                <c:pt idx="434">
                  <c:v>1.2</c:v>
                </c:pt>
                <c:pt idx="435">
                  <c:v>1.1000000000000001</c:v>
                </c:pt>
                <c:pt idx="436">
                  <c:v>1.2</c:v>
                </c:pt>
                <c:pt idx="437">
                  <c:v>1.4</c:v>
                </c:pt>
                <c:pt idx="438">
                  <c:v>4.5</c:v>
                </c:pt>
                <c:pt idx="439">
                  <c:v>0.8</c:v>
                </c:pt>
                <c:pt idx="440">
                  <c:v>1.3</c:v>
                </c:pt>
                <c:pt idx="441">
                  <c:v>1.3</c:v>
                </c:pt>
                <c:pt idx="442">
                  <c:v>1.4</c:v>
                </c:pt>
                <c:pt idx="443">
                  <c:v>1.3</c:v>
                </c:pt>
                <c:pt idx="444">
                  <c:v>1</c:v>
                </c:pt>
                <c:pt idx="445">
                  <c:v>1.2</c:v>
                </c:pt>
                <c:pt idx="446">
                  <c:v>1.7</c:v>
                </c:pt>
                <c:pt idx="447">
                  <c:v>1.7</c:v>
                </c:pt>
                <c:pt idx="448">
                  <c:v>1.8</c:v>
                </c:pt>
                <c:pt idx="449">
                  <c:v>1.2</c:v>
                </c:pt>
                <c:pt idx="450">
                  <c:v>1</c:v>
                </c:pt>
                <c:pt idx="451">
                  <c:v>1.5</c:v>
                </c:pt>
                <c:pt idx="452">
                  <c:v>1.6</c:v>
                </c:pt>
                <c:pt idx="453">
                  <c:v>1.4</c:v>
                </c:pt>
                <c:pt idx="454">
                  <c:v>0.8</c:v>
                </c:pt>
                <c:pt idx="455">
                  <c:v>1</c:v>
                </c:pt>
                <c:pt idx="456">
                  <c:v>1</c:v>
                </c:pt>
                <c:pt idx="457">
                  <c:v>1</c:v>
                </c:pt>
                <c:pt idx="458">
                  <c:v>1.4</c:v>
                </c:pt>
                <c:pt idx="459">
                  <c:v>0.9</c:v>
                </c:pt>
                <c:pt idx="460">
                  <c:v>1.3</c:v>
                </c:pt>
                <c:pt idx="461">
                  <c:v>1</c:v>
                </c:pt>
                <c:pt idx="462">
                  <c:v>1.4</c:v>
                </c:pt>
                <c:pt idx="463">
                  <c:v>1.6</c:v>
                </c:pt>
                <c:pt idx="464">
                  <c:v>0.7</c:v>
                </c:pt>
                <c:pt idx="465">
                  <c:v>1.4</c:v>
                </c:pt>
                <c:pt idx="466">
                  <c:v>1.8</c:v>
                </c:pt>
                <c:pt idx="467">
                  <c:v>3.2</c:v>
                </c:pt>
                <c:pt idx="468">
                  <c:v>2</c:v>
                </c:pt>
                <c:pt idx="469">
                  <c:v>1.2</c:v>
                </c:pt>
                <c:pt idx="470">
                  <c:v>1.3</c:v>
                </c:pt>
                <c:pt idx="471">
                  <c:v>1.2</c:v>
                </c:pt>
                <c:pt idx="472">
                  <c:v>1.3</c:v>
                </c:pt>
                <c:pt idx="473">
                  <c:v>1</c:v>
                </c:pt>
                <c:pt idx="474">
                  <c:v>0.8</c:v>
                </c:pt>
                <c:pt idx="475">
                  <c:v>1.8</c:v>
                </c:pt>
                <c:pt idx="476">
                  <c:v>1.8</c:v>
                </c:pt>
                <c:pt idx="477">
                  <c:v>1.2</c:v>
                </c:pt>
                <c:pt idx="478">
                  <c:v>1.6</c:v>
                </c:pt>
                <c:pt idx="479">
                  <c:v>1.6</c:v>
                </c:pt>
                <c:pt idx="480">
                  <c:v>2.2000000000000002</c:v>
                </c:pt>
                <c:pt idx="481">
                  <c:v>2</c:v>
                </c:pt>
                <c:pt idx="482">
                  <c:v>1.7</c:v>
                </c:pt>
                <c:pt idx="483">
                  <c:v>1.3</c:v>
                </c:pt>
                <c:pt idx="484">
                  <c:v>1.2</c:v>
                </c:pt>
                <c:pt idx="485">
                  <c:v>1.3</c:v>
                </c:pt>
                <c:pt idx="486">
                  <c:v>1.2</c:v>
                </c:pt>
                <c:pt idx="487">
                  <c:v>0.7</c:v>
                </c:pt>
                <c:pt idx="488">
                  <c:v>0.8</c:v>
                </c:pt>
                <c:pt idx="489">
                  <c:v>0.8</c:v>
                </c:pt>
                <c:pt idx="490">
                  <c:v>1.1000000000000001</c:v>
                </c:pt>
                <c:pt idx="491">
                  <c:v>1.5</c:v>
                </c:pt>
                <c:pt idx="492">
                  <c:v>1.9</c:v>
                </c:pt>
                <c:pt idx="493">
                  <c:v>1.8</c:v>
                </c:pt>
                <c:pt idx="494">
                  <c:v>1.1000000000000001</c:v>
                </c:pt>
                <c:pt idx="495">
                  <c:v>1.1000000000000001</c:v>
                </c:pt>
                <c:pt idx="496">
                  <c:v>2.1</c:v>
                </c:pt>
                <c:pt idx="497">
                  <c:v>1.8</c:v>
                </c:pt>
                <c:pt idx="498">
                  <c:v>1.7</c:v>
                </c:pt>
                <c:pt idx="499">
                  <c:v>1</c:v>
                </c:pt>
                <c:pt idx="500">
                  <c:v>1.6</c:v>
                </c:pt>
                <c:pt idx="501">
                  <c:v>1.4</c:v>
                </c:pt>
                <c:pt idx="502">
                  <c:v>1.6</c:v>
                </c:pt>
                <c:pt idx="503">
                  <c:v>3</c:v>
                </c:pt>
                <c:pt idx="504">
                  <c:v>1.9</c:v>
                </c:pt>
                <c:pt idx="505">
                  <c:v>1.7</c:v>
                </c:pt>
                <c:pt idx="506">
                  <c:v>1.7</c:v>
                </c:pt>
                <c:pt idx="507">
                  <c:v>1.6</c:v>
                </c:pt>
                <c:pt idx="508">
                  <c:v>1.1000000000000001</c:v>
                </c:pt>
                <c:pt idx="509">
                  <c:v>0.8</c:v>
                </c:pt>
                <c:pt idx="510">
                  <c:v>0.9</c:v>
                </c:pt>
                <c:pt idx="511">
                  <c:v>1.1000000000000001</c:v>
                </c:pt>
                <c:pt idx="512">
                  <c:v>1.5</c:v>
                </c:pt>
                <c:pt idx="513">
                  <c:v>1.6</c:v>
                </c:pt>
                <c:pt idx="514">
                  <c:v>1.9</c:v>
                </c:pt>
                <c:pt idx="515">
                  <c:v>1.9</c:v>
                </c:pt>
                <c:pt idx="516">
                  <c:v>1.1000000000000001</c:v>
                </c:pt>
                <c:pt idx="517">
                  <c:v>1.7</c:v>
                </c:pt>
                <c:pt idx="518">
                  <c:v>2.2000000000000002</c:v>
                </c:pt>
                <c:pt idx="519">
                  <c:v>1.6</c:v>
                </c:pt>
                <c:pt idx="520">
                  <c:v>1.4</c:v>
                </c:pt>
                <c:pt idx="521">
                  <c:v>1.2</c:v>
                </c:pt>
                <c:pt idx="522">
                  <c:v>1.6</c:v>
                </c:pt>
                <c:pt idx="523">
                  <c:v>1.3</c:v>
                </c:pt>
                <c:pt idx="524">
                  <c:v>2</c:v>
                </c:pt>
                <c:pt idx="525">
                  <c:v>1.7</c:v>
                </c:pt>
                <c:pt idx="526">
                  <c:v>1.2</c:v>
                </c:pt>
                <c:pt idx="527">
                  <c:v>2</c:v>
                </c:pt>
                <c:pt idx="528">
                  <c:v>1.6</c:v>
                </c:pt>
                <c:pt idx="529">
                  <c:v>1.6</c:v>
                </c:pt>
                <c:pt idx="530">
                  <c:v>1.3</c:v>
                </c:pt>
                <c:pt idx="531">
                  <c:v>1.9</c:v>
                </c:pt>
                <c:pt idx="532">
                  <c:v>1.7</c:v>
                </c:pt>
                <c:pt idx="533">
                  <c:v>1.5</c:v>
                </c:pt>
                <c:pt idx="534">
                  <c:v>1.5</c:v>
                </c:pt>
                <c:pt idx="535">
                  <c:v>1.8</c:v>
                </c:pt>
                <c:pt idx="536">
                  <c:v>2.2000000000000002</c:v>
                </c:pt>
                <c:pt idx="537">
                  <c:v>4.0999999999999996</c:v>
                </c:pt>
                <c:pt idx="538">
                  <c:v>2.1</c:v>
                </c:pt>
                <c:pt idx="539">
                  <c:v>2.5</c:v>
                </c:pt>
                <c:pt idx="540">
                  <c:v>2.6</c:v>
                </c:pt>
                <c:pt idx="541">
                  <c:v>1.9</c:v>
                </c:pt>
                <c:pt idx="542">
                  <c:v>1.4</c:v>
                </c:pt>
                <c:pt idx="543">
                  <c:v>2.1</c:v>
                </c:pt>
                <c:pt idx="544">
                  <c:v>2.2000000000000002</c:v>
                </c:pt>
                <c:pt idx="545">
                  <c:v>2.4</c:v>
                </c:pt>
                <c:pt idx="546">
                  <c:v>1</c:v>
                </c:pt>
                <c:pt idx="547">
                  <c:v>1.3</c:v>
                </c:pt>
                <c:pt idx="548">
                  <c:v>1.2</c:v>
                </c:pt>
                <c:pt idx="549">
                  <c:v>1.3</c:v>
                </c:pt>
                <c:pt idx="550">
                  <c:v>1.1000000000000001</c:v>
                </c:pt>
                <c:pt idx="551">
                  <c:v>1.5</c:v>
                </c:pt>
                <c:pt idx="552">
                  <c:v>1.5</c:v>
                </c:pt>
                <c:pt idx="553">
                  <c:v>2.4</c:v>
                </c:pt>
                <c:pt idx="554">
                  <c:v>4.5999999999999996</c:v>
                </c:pt>
                <c:pt idx="555">
                  <c:v>3.9</c:v>
                </c:pt>
                <c:pt idx="556">
                  <c:v>2</c:v>
                </c:pt>
                <c:pt idx="557">
                  <c:v>1.7</c:v>
                </c:pt>
                <c:pt idx="558">
                  <c:v>1.1000000000000001</c:v>
                </c:pt>
                <c:pt idx="559">
                  <c:v>2.2000000000000002</c:v>
                </c:pt>
                <c:pt idx="560">
                  <c:v>1.6</c:v>
                </c:pt>
                <c:pt idx="561">
                  <c:v>2.2000000000000002</c:v>
                </c:pt>
                <c:pt idx="562">
                  <c:v>2</c:v>
                </c:pt>
                <c:pt idx="563">
                  <c:v>1.8</c:v>
                </c:pt>
                <c:pt idx="564">
                  <c:v>1.8</c:v>
                </c:pt>
                <c:pt idx="565">
                  <c:v>4</c:v>
                </c:pt>
                <c:pt idx="566">
                  <c:v>1.3</c:v>
                </c:pt>
                <c:pt idx="567">
                  <c:v>1.2</c:v>
                </c:pt>
                <c:pt idx="568">
                  <c:v>1.6</c:v>
                </c:pt>
                <c:pt idx="569">
                  <c:v>1.9</c:v>
                </c:pt>
                <c:pt idx="570">
                  <c:v>2</c:v>
                </c:pt>
                <c:pt idx="571">
                  <c:v>1.9</c:v>
                </c:pt>
                <c:pt idx="572">
                  <c:v>1.5</c:v>
                </c:pt>
                <c:pt idx="573">
                  <c:v>2.2000000000000002</c:v>
                </c:pt>
                <c:pt idx="574">
                  <c:v>1.9</c:v>
                </c:pt>
                <c:pt idx="575">
                  <c:v>1.6</c:v>
                </c:pt>
                <c:pt idx="576">
                  <c:v>1.8</c:v>
                </c:pt>
                <c:pt idx="577">
                  <c:v>1.8</c:v>
                </c:pt>
                <c:pt idx="578">
                  <c:v>1.3</c:v>
                </c:pt>
                <c:pt idx="579">
                  <c:v>1.4</c:v>
                </c:pt>
                <c:pt idx="580">
                  <c:v>1.3</c:v>
                </c:pt>
                <c:pt idx="581">
                  <c:v>2.1</c:v>
                </c:pt>
                <c:pt idx="582">
                  <c:v>2.1</c:v>
                </c:pt>
                <c:pt idx="583">
                  <c:v>1.6</c:v>
                </c:pt>
                <c:pt idx="584">
                  <c:v>1.5</c:v>
                </c:pt>
                <c:pt idx="585">
                  <c:v>2</c:v>
                </c:pt>
                <c:pt idx="586">
                  <c:v>1.5</c:v>
                </c:pt>
                <c:pt idx="587">
                  <c:v>1.5</c:v>
                </c:pt>
                <c:pt idx="588">
                  <c:v>2</c:v>
                </c:pt>
                <c:pt idx="589">
                  <c:v>1.6</c:v>
                </c:pt>
                <c:pt idx="590">
                  <c:v>1.8</c:v>
                </c:pt>
                <c:pt idx="591">
                  <c:v>1.5</c:v>
                </c:pt>
                <c:pt idx="592">
                  <c:v>1.6</c:v>
                </c:pt>
                <c:pt idx="593">
                  <c:v>2.7</c:v>
                </c:pt>
                <c:pt idx="594">
                  <c:v>2.6</c:v>
                </c:pt>
                <c:pt idx="595">
                  <c:v>4</c:v>
                </c:pt>
                <c:pt idx="596">
                  <c:v>2.8</c:v>
                </c:pt>
                <c:pt idx="597">
                  <c:v>2.6</c:v>
                </c:pt>
                <c:pt idx="598">
                  <c:v>1</c:v>
                </c:pt>
                <c:pt idx="599">
                  <c:v>1.7</c:v>
                </c:pt>
                <c:pt idx="600">
                  <c:v>3.9</c:v>
                </c:pt>
                <c:pt idx="601">
                  <c:v>3</c:v>
                </c:pt>
                <c:pt idx="602">
                  <c:v>1.7</c:v>
                </c:pt>
                <c:pt idx="603">
                  <c:v>1.8</c:v>
                </c:pt>
                <c:pt idx="604">
                  <c:v>2.6</c:v>
                </c:pt>
                <c:pt idx="605">
                  <c:v>1.3</c:v>
                </c:pt>
                <c:pt idx="606">
                  <c:v>1.6</c:v>
                </c:pt>
                <c:pt idx="607">
                  <c:v>3.1</c:v>
                </c:pt>
                <c:pt idx="608">
                  <c:v>0.7</c:v>
                </c:pt>
                <c:pt idx="609">
                  <c:v>1.7</c:v>
                </c:pt>
                <c:pt idx="610">
                  <c:v>1.8</c:v>
                </c:pt>
                <c:pt idx="611">
                  <c:v>2</c:v>
                </c:pt>
                <c:pt idx="612">
                  <c:v>1.7</c:v>
                </c:pt>
                <c:pt idx="613">
                  <c:v>1.6</c:v>
                </c:pt>
                <c:pt idx="614">
                  <c:v>2.7</c:v>
                </c:pt>
                <c:pt idx="615">
                  <c:v>2.1</c:v>
                </c:pt>
                <c:pt idx="616">
                  <c:v>2.2999999999999998</c:v>
                </c:pt>
                <c:pt idx="617">
                  <c:v>2</c:v>
                </c:pt>
                <c:pt idx="618">
                  <c:v>2.8</c:v>
                </c:pt>
                <c:pt idx="619">
                  <c:v>1.8</c:v>
                </c:pt>
                <c:pt idx="620">
                  <c:v>2.1</c:v>
                </c:pt>
                <c:pt idx="621">
                  <c:v>1.9</c:v>
                </c:pt>
                <c:pt idx="622">
                  <c:v>1.7</c:v>
                </c:pt>
                <c:pt idx="623">
                  <c:v>2</c:v>
                </c:pt>
                <c:pt idx="624">
                  <c:v>2</c:v>
                </c:pt>
                <c:pt idx="625">
                  <c:v>1.7</c:v>
                </c:pt>
                <c:pt idx="626">
                  <c:v>2</c:v>
                </c:pt>
                <c:pt idx="627">
                  <c:v>4.4000000000000004</c:v>
                </c:pt>
                <c:pt idx="628">
                  <c:v>2.2000000000000002</c:v>
                </c:pt>
                <c:pt idx="629">
                  <c:v>1.7</c:v>
                </c:pt>
                <c:pt idx="630">
                  <c:v>2</c:v>
                </c:pt>
                <c:pt idx="631">
                  <c:v>2.1</c:v>
                </c:pt>
                <c:pt idx="632">
                  <c:v>1.9</c:v>
                </c:pt>
                <c:pt idx="633">
                  <c:v>1.2</c:v>
                </c:pt>
                <c:pt idx="634">
                  <c:v>1.3</c:v>
                </c:pt>
                <c:pt idx="635">
                  <c:v>2</c:v>
                </c:pt>
                <c:pt idx="636">
                  <c:v>1.5</c:v>
                </c:pt>
                <c:pt idx="637">
                  <c:v>3</c:v>
                </c:pt>
                <c:pt idx="638">
                  <c:v>1.3</c:v>
                </c:pt>
                <c:pt idx="639">
                  <c:v>1.4</c:v>
                </c:pt>
                <c:pt idx="640">
                  <c:v>0.8</c:v>
                </c:pt>
                <c:pt idx="641">
                  <c:v>1.7</c:v>
                </c:pt>
                <c:pt idx="642">
                  <c:v>2</c:v>
                </c:pt>
                <c:pt idx="643">
                  <c:v>1.3</c:v>
                </c:pt>
                <c:pt idx="644">
                  <c:v>1.3</c:v>
                </c:pt>
                <c:pt idx="645">
                  <c:v>1.6</c:v>
                </c:pt>
                <c:pt idx="646">
                  <c:v>1.2</c:v>
                </c:pt>
                <c:pt idx="647">
                  <c:v>1.2</c:v>
                </c:pt>
                <c:pt idx="648">
                  <c:v>1</c:v>
                </c:pt>
                <c:pt idx="649">
                  <c:v>1.1000000000000001</c:v>
                </c:pt>
                <c:pt idx="650">
                  <c:v>1.3</c:v>
                </c:pt>
                <c:pt idx="651">
                  <c:v>1.3</c:v>
                </c:pt>
                <c:pt idx="652">
                  <c:v>2.1</c:v>
                </c:pt>
                <c:pt idx="653">
                  <c:v>1.2</c:v>
                </c:pt>
                <c:pt idx="654">
                  <c:v>1.6</c:v>
                </c:pt>
                <c:pt idx="655">
                  <c:v>1.8</c:v>
                </c:pt>
                <c:pt idx="656">
                  <c:v>3.6</c:v>
                </c:pt>
                <c:pt idx="657">
                  <c:v>1.3</c:v>
                </c:pt>
                <c:pt idx="658">
                  <c:v>1.1000000000000001</c:v>
                </c:pt>
                <c:pt idx="659">
                  <c:v>1.5</c:v>
                </c:pt>
                <c:pt idx="660">
                  <c:v>1.4</c:v>
                </c:pt>
                <c:pt idx="661">
                  <c:v>1.7</c:v>
                </c:pt>
                <c:pt idx="662">
                  <c:v>1.4</c:v>
                </c:pt>
                <c:pt idx="663">
                  <c:v>0.9</c:v>
                </c:pt>
                <c:pt idx="664">
                  <c:v>0.9</c:v>
                </c:pt>
                <c:pt idx="665">
                  <c:v>1.1000000000000001</c:v>
                </c:pt>
                <c:pt idx="666">
                  <c:v>1</c:v>
                </c:pt>
                <c:pt idx="667">
                  <c:v>2</c:v>
                </c:pt>
                <c:pt idx="668">
                  <c:v>1.4</c:v>
                </c:pt>
                <c:pt idx="669">
                  <c:v>1.6</c:v>
                </c:pt>
                <c:pt idx="670">
                  <c:v>1.8</c:v>
                </c:pt>
                <c:pt idx="671">
                  <c:v>1</c:v>
                </c:pt>
                <c:pt idx="672">
                  <c:v>1.3</c:v>
                </c:pt>
                <c:pt idx="673">
                  <c:v>0.9</c:v>
                </c:pt>
                <c:pt idx="674">
                  <c:v>1.4</c:v>
                </c:pt>
                <c:pt idx="675">
                  <c:v>1.7</c:v>
                </c:pt>
                <c:pt idx="676">
                  <c:v>1.1000000000000001</c:v>
                </c:pt>
                <c:pt idx="677">
                  <c:v>1</c:v>
                </c:pt>
                <c:pt idx="678">
                  <c:v>0.8</c:v>
                </c:pt>
                <c:pt idx="679">
                  <c:v>1.2</c:v>
                </c:pt>
                <c:pt idx="680">
                  <c:v>1.2</c:v>
                </c:pt>
                <c:pt idx="681">
                  <c:v>1.8</c:v>
                </c:pt>
                <c:pt idx="682">
                  <c:v>1.4</c:v>
                </c:pt>
                <c:pt idx="683">
                  <c:v>1.3</c:v>
                </c:pt>
                <c:pt idx="684">
                  <c:v>1.6</c:v>
                </c:pt>
                <c:pt idx="685">
                  <c:v>3.1</c:v>
                </c:pt>
                <c:pt idx="686">
                  <c:v>1.6</c:v>
                </c:pt>
                <c:pt idx="687">
                  <c:v>2.7</c:v>
                </c:pt>
                <c:pt idx="688">
                  <c:v>1.4</c:v>
                </c:pt>
                <c:pt idx="689">
                  <c:v>2.2000000000000002</c:v>
                </c:pt>
                <c:pt idx="690">
                  <c:v>1.9</c:v>
                </c:pt>
                <c:pt idx="691">
                  <c:v>1.7</c:v>
                </c:pt>
                <c:pt idx="692">
                  <c:v>1.8</c:v>
                </c:pt>
                <c:pt idx="693">
                  <c:v>1.1000000000000001</c:v>
                </c:pt>
                <c:pt idx="694">
                  <c:v>2.4</c:v>
                </c:pt>
                <c:pt idx="695">
                  <c:v>1.6</c:v>
                </c:pt>
                <c:pt idx="696">
                  <c:v>2.4</c:v>
                </c:pt>
                <c:pt idx="697">
                  <c:v>7.6</c:v>
                </c:pt>
                <c:pt idx="698">
                  <c:v>2.4</c:v>
                </c:pt>
                <c:pt idx="699">
                  <c:v>1.4</c:v>
                </c:pt>
                <c:pt idx="700">
                  <c:v>1.8</c:v>
                </c:pt>
                <c:pt idx="701">
                  <c:v>2</c:v>
                </c:pt>
                <c:pt idx="702">
                  <c:v>2.4</c:v>
                </c:pt>
                <c:pt idx="703">
                  <c:v>2</c:v>
                </c:pt>
                <c:pt idx="704">
                  <c:v>2.1</c:v>
                </c:pt>
                <c:pt idx="705">
                  <c:v>2.6</c:v>
                </c:pt>
                <c:pt idx="706">
                  <c:v>2.1</c:v>
                </c:pt>
                <c:pt idx="707">
                  <c:v>1.8</c:v>
                </c:pt>
                <c:pt idx="708">
                  <c:v>1.5</c:v>
                </c:pt>
                <c:pt idx="709">
                  <c:v>1.9</c:v>
                </c:pt>
                <c:pt idx="710">
                  <c:v>1.7</c:v>
                </c:pt>
                <c:pt idx="711">
                  <c:v>2.2000000000000002</c:v>
                </c:pt>
                <c:pt idx="712">
                  <c:v>2.1</c:v>
                </c:pt>
                <c:pt idx="713">
                  <c:v>1.4</c:v>
                </c:pt>
                <c:pt idx="714">
                  <c:v>1.6</c:v>
                </c:pt>
                <c:pt idx="715">
                  <c:v>1.8</c:v>
                </c:pt>
                <c:pt idx="716">
                  <c:v>1.4</c:v>
                </c:pt>
                <c:pt idx="717">
                  <c:v>3.3</c:v>
                </c:pt>
                <c:pt idx="718">
                  <c:v>1.7</c:v>
                </c:pt>
                <c:pt idx="719">
                  <c:v>3</c:v>
                </c:pt>
                <c:pt idx="720">
                  <c:v>3.3</c:v>
                </c:pt>
                <c:pt idx="721">
                  <c:v>8.1</c:v>
                </c:pt>
                <c:pt idx="722">
                  <c:v>4.7</c:v>
                </c:pt>
                <c:pt idx="723">
                  <c:v>2.6</c:v>
                </c:pt>
                <c:pt idx="724">
                  <c:v>2.7</c:v>
                </c:pt>
                <c:pt idx="725">
                  <c:v>3.3</c:v>
                </c:pt>
                <c:pt idx="726">
                  <c:v>2.8</c:v>
                </c:pt>
                <c:pt idx="727">
                  <c:v>2.4</c:v>
                </c:pt>
                <c:pt idx="728">
                  <c:v>1.5</c:v>
                </c:pt>
                <c:pt idx="729">
                  <c:v>1.4</c:v>
                </c:pt>
                <c:pt idx="730">
                  <c:v>1.2</c:v>
                </c:pt>
                <c:pt idx="731">
                  <c:v>1.7</c:v>
                </c:pt>
                <c:pt idx="732">
                  <c:v>1.8</c:v>
                </c:pt>
                <c:pt idx="733">
                  <c:v>1.7</c:v>
                </c:pt>
                <c:pt idx="734">
                  <c:v>1.9</c:v>
                </c:pt>
                <c:pt idx="735">
                  <c:v>2.2000000000000002</c:v>
                </c:pt>
                <c:pt idx="736">
                  <c:v>2.9</c:v>
                </c:pt>
                <c:pt idx="737">
                  <c:v>2.6</c:v>
                </c:pt>
                <c:pt idx="738">
                  <c:v>1.9</c:v>
                </c:pt>
                <c:pt idx="739">
                  <c:v>1.8</c:v>
                </c:pt>
                <c:pt idx="740">
                  <c:v>1.7</c:v>
                </c:pt>
                <c:pt idx="741">
                  <c:v>1.8</c:v>
                </c:pt>
                <c:pt idx="742">
                  <c:v>1.9</c:v>
                </c:pt>
                <c:pt idx="743">
                  <c:v>2</c:v>
                </c:pt>
                <c:pt idx="744">
                  <c:v>2</c:v>
                </c:pt>
                <c:pt idx="745">
                  <c:v>1.2</c:v>
                </c:pt>
                <c:pt idx="746">
                  <c:v>1.6</c:v>
                </c:pt>
                <c:pt idx="747">
                  <c:v>2.5</c:v>
                </c:pt>
                <c:pt idx="748">
                  <c:v>2.1</c:v>
                </c:pt>
                <c:pt idx="749">
                  <c:v>1.6</c:v>
                </c:pt>
                <c:pt idx="750">
                  <c:v>1.4</c:v>
                </c:pt>
                <c:pt idx="751">
                  <c:v>2.9</c:v>
                </c:pt>
                <c:pt idx="752">
                  <c:v>1.9</c:v>
                </c:pt>
                <c:pt idx="753">
                  <c:v>2.2999999999999998</c:v>
                </c:pt>
                <c:pt idx="754">
                  <c:v>3.1</c:v>
                </c:pt>
                <c:pt idx="755">
                  <c:v>2.2999999999999998</c:v>
                </c:pt>
                <c:pt idx="756">
                  <c:v>1.8</c:v>
                </c:pt>
                <c:pt idx="757">
                  <c:v>1.8</c:v>
                </c:pt>
                <c:pt idx="758">
                  <c:v>2.2000000000000002</c:v>
                </c:pt>
                <c:pt idx="759">
                  <c:v>2.4</c:v>
                </c:pt>
                <c:pt idx="760">
                  <c:v>3</c:v>
                </c:pt>
                <c:pt idx="761">
                  <c:v>3.1</c:v>
                </c:pt>
                <c:pt idx="762">
                  <c:v>4.8</c:v>
                </c:pt>
                <c:pt idx="763">
                  <c:v>0.5</c:v>
                </c:pt>
                <c:pt idx="764">
                  <c:v>2.2999999999999998</c:v>
                </c:pt>
                <c:pt idx="765">
                  <c:v>2.1</c:v>
                </c:pt>
                <c:pt idx="766">
                  <c:v>0.5</c:v>
                </c:pt>
                <c:pt idx="767">
                  <c:v>1.9</c:v>
                </c:pt>
                <c:pt idx="768">
                  <c:v>1.9</c:v>
                </c:pt>
                <c:pt idx="769">
                  <c:v>3.2</c:v>
                </c:pt>
                <c:pt idx="770">
                  <c:v>2.2999999999999998</c:v>
                </c:pt>
                <c:pt idx="771">
                  <c:v>2.5</c:v>
                </c:pt>
                <c:pt idx="772">
                  <c:v>2.5</c:v>
                </c:pt>
                <c:pt idx="773">
                  <c:v>1.6</c:v>
                </c:pt>
                <c:pt idx="774">
                  <c:v>4.5</c:v>
                </c:pt>
                <c:pt idx="775">
                  <c:v>2.5</c:v>
                </c:pt>
                <c:pt idx="776">
                  <c:v>1.9</c:v>
                </c:pt>
                <c:pt idx="777">
                  <c:v>2.9</c:v>
                </c:pt>
                <c:pt idx="778">
                  <c:v>2.1</c:v>
                </c:pt>
                <c:pt idx="779">
                  <c:v>4</c:v>
                </c:pt>
                <c:pt idx="780">
                  <c:v>1.2</c:v>
                </c:pt>
                <c:pt idx="781">
                  <c:v>1.9</c:v>
                </c:pt>
                <c:pt idx="782">
                  <c:v>1.8</c:v>
                </c:pt>
                <c:pt idx="783">
                  <c:v>2.1</c:v>
                </c:pt>
                <c:pt idx="784">
                  <c:v>1.5</c:v>
                </c:pt>
                <c:pt idx="785">
                  <c:v>2.2000000000000002</c:v>
                </c:pt>
                <c:pt idx="786">
                  <c:v>1.3</c:v>
                </c:pt>
                <c:pt idx="787">
                  <c:v>1.4</c:v>
                </c:pt>
                <c:pt idx="788">
                  <c:v>2.4</c:v>
                </c:pt>
                <c:pt idx="789">
                  <c:v>2.1</c:v>
                </c:pt>
                <c:pt idx="790">
                  <c:v>1.7</c:v>
                </c:pt>
                <c:pt idx="791">
                  <c:v>2.2999999999999998</c:v>
                </c:pt>
                <c:pt idx="792">
                  <c:v>1.4</c:v>
                </c:pt>
                <c:pt idx="793">
                  <c:v>2.1</c:v>
                </c:pt>
                <c:pt idx="794">
                  <c:v>1.7</c:v>
                </c:pt>
                <c:pt idx="795">
                  <c:v>1.5</c:v>
                </c:pt>
                <c:pt idx="796">
                  <c:v>1.9</c:v>
                </c:pt>
                <c:pt idx="797">
                  <c:v>2.1</c:v>
                </c:pt>
                <c:pt idx="798">
                  <c:v>2</c:v>
                </c:pt>
                <c:pt idx="799">
                  <c:v>2</c:v>
                </c:pt>
                <c:pt idx="800">
                  <c:v>0.8</c:v>
                </c:pt>
                <c:pt idx="801">
                  <c:v>1.4</c:v>
                </c:pt>
                <c:pt idx="802">
                  <c:v>1.6</c:v>
                </c:pt>
                <c:pt idx="803">
                  <c:v>1.3</c:v>
                </c:pt>
                <c:pt idx="804">
                  <c:v>2.9</c:v>
                </c:pt>
                <c:pt idx="805">
                  <c:v>1.7</c:v>
                </c:pt>
                <c:pt idx="806">
                  <c:v>2.2000000000000002</c:v>
                </c:pt>
                <c:pt idx="807">
                  <c:v>1.9</c:v>
                </c:pt>
                <c:pt idx="808">
                  <c:v>5</c:v>
                </c:pt>
                <c:pt idx="809">
                  <c:v>5.3</c:v>
                </c:pt>
                <c:pt idx="810">
                  <c:v>2.7</c:v>
                </c:pt>
                <c:pt idx="811">
                  <c:v>2.2999999999999998</c:v>
                </c:pt>
                <c:pt idx="812">
                  <c:v>1.4</c:v>
                </c:pt>
                <c:pt idx="813">
                  <c:v>2</c:v>
                </c:pt>
                <c:pt idx="814">
                  <c:v>1.7</c:v>
                </c:pt>
                <c:pt idx="815">
                  <c:v>2</c:v>
                </c:pt>
                <c:pt idx="816">
                  <c:v>1.2</c:v>
                </c:pt>
                <c:pt idx="817">
                  <c:v>1.5</c:v>
                </c:pt>
                <c:pt idx="818">
                  <c:v>1.8</c:v>
                </c:pt>
                <c:pt idx="819">
                  <c:v>4.9000000000000004</c:v>
                </c:pt>
                <c:pt idx="820">
                  <c:v>1.1000000000000001</c:v>
                </c:pt>
                <c:pt idx="821">
                  <c:v>2.9</c:v>
                </c:pt>
                <c:pt idx="822">
                  <c:v>1.8</c:v>
                </c:pt>
                <c:pt idx="823">
                  <c:v>1.4</c:v>
                </c:pt>
                <c:pt idx="824">
                  <c:v>2.5</c:v>
                </c:pt>
                <c:pt idx="825">
                  <c:v>1.7</c:v>
                </c:pt>
                <c:pt idx="826">
                  <c:v>1.3</c:v>
                </c:pt>
                <c:pt idx="827">
                  <c:v>2.2999999999999998</c:v>
                </c:pt>
                <c:pt idx="828">
                  <c:v>1.5</c:v>
                </c:pt>
                <c:pt idx="829">
                  <c:v>2.2000000000000002</c:v>
                </c:pt>
                <c:pt idx="830">
                  <c:v>1.5</c:v>
                </c:pt>
                <c:pt idx="831">
                  <c:v>1.4</c:v>
                </c:pt>
                <c:pt idx="832">
                  <c:v>1.5</c:v>
                </c:pt>
                <c:pt idx="833">
                  <c:v>1.3</c:v>
                </c:pt>
                <c:pt idx="834">
                  <c:v>2.5</c:v>
                </c:pt>
                <c:pt idx="835">
                  <c:v>1.3</c:v>
                </c:pt>
                <c:pt idx="836">
                  <c:v>1.3</c:v>
                </c:pt>
                <c:pt idx="837">
                  <c:v>1.6</c:v>
                </c:pt>
                <c:pt idx="838">
                  <c:v>1.4</c:v>
                </c:pt>
                <c:pt idx="839">
                  <c:v>1.6</c:v>
                </c:pt>
                <c:pt idx="840">
                  <c:v>1.4</c:v>
                </c:pt>
                <c:pt idx="841">
                  <c:v>1.3</c:v>
                </c:pt>
                <c:pt idx="842">
                  <c:v>2.2999999999999998</c:v>
                </c:pt>
                <c:pt idx="843">
                  <c:v>2.4</c:v>
                </c:pt>
                <c:pt idx="844">
                  <c:v>1.4</c:v>
                </c:pt>
                <c:pt idx="845">
                  <c:v>1.8</c:v>
                </c:pt>
                <c:pt idx="846">
                  <c:v>2</c:v>
                </c:pt>
                <c:pt idx="847">
                  <c:v>1.5</c:v>
                </c:pt>
                <c:pt idx="848">
                  <c:v>1</c:v>
                </c:pt>
                <c:pt idx="849">
                  <c:v>1.6</c:v>
                </c:pt>
                <c:pt idx="850">
                  <c:v>1.8</c:v>
                </c:pt>
                <c:pt idx="851">
                  <c:v>1.4</c:v>
                </c:pt>
                <c:pt idx="852">
                  <c:v>1.5</c:v>
                </c:pt>
                <c:pt idx="853">
                  <c:v>2.5</c:v>
                </c:pt>
                <c:pt idx="854">
                  <c:v>1.8</c:v>
                </c:pt>
                <c:pt idx="855">
                  <c:v>1.6</c:v>
                </c:pt>
                <c:pt idx="856">
                  <c:v>1.5</c:v>
                </c:pt>
                <c:pt idx="857">
                  <c:v>1.8</c:v>
                </c:pt>
                <c:pt idx="858">
                  <c:v>1.4</c:v>
                </c:pt>
                <c:pt idx="859">
                  <c:v>1.6</c:v>
                </c:pt>
                <c:pt idx="860">
                  <c:v>1.9</c:v>
                </c:pt>
                <c:pt idx="861">
                  <c:v>2</c:v>
                </c:pt>
                <c:pt idx="862">
                  <c:v>1.5</c:v>
                </c:pt>
                <c:pt idx="863">
                  <c:v>1.5</c:v>
                </c:pt>
                <c:pt idx="864">
                  <c:v>1.1000000000000001</c:v>
                </c:pt>
                <c:pt idx="865">
                  <c:v>1.9</c:v>
                </c:pt>
                <c:pt idx="866">
                  <c:v>1.2</c:v>
                </c:pt>
                <c:pt idx="867">
                  <c:v>0.5</c:v>
                </c:pt>
                <c:pt idx="868">
                  <c:v>1.5</c:v>
                </c:pt>
                <c:pt idx="869">
                  <c:v>1.8</c:v>
                </c:pt>
                <c:pt idx="870">
                  <c:v>0.8</c:v>
                </c:pt>
                <c:pt idx="871">
                  <c:v>2.2000000000000002</c:v>
                </c:pt>
                <c:pt idx="872">
                  <c:v>1.6</c:v>
                </c:pt>
                <c:pt idx="873">
                  <c:v>2.1</c:v>
                </c:pt>
                <c:pt idx="874">
                  <c:v>1.5</c:v>
                </c:pt>
                <c:pt idx="875">
                  <c:v>1.7</c:v>
                </c:pt>
                <c:pt idx="876">
                  <c:v>1.4</c:v>
                </c:pt>
                <c:pt idx="877">
                  <c:v>0.9</c:v>
                </c:pt>
                <c:pt idx="878">
                  <c:v>1.2</c:v>
                </c:pt>
                <c:pt idx="879">
                  <c:v>1.7</c:v>
                </c:pt>
                <c:pt idx="880">
                  <c:v>1.2</c:v>
                </c:pt>
                <c:pt idx="881">
                  <c:v>1.1000000000000001</c:v>
                </c:pt>
                <c:pt idx="882">
                  <c:v>0.9</c:v>
                </c:pt>
                <c:pt idx="883">
                  <c:v>2</c:v>
                </c:pt>
                <c:pt idx="884">
                  <c:v>1.4</c:v>
                </c:pt>
                <c:pt idx="885">
                  <c:v>2.6</c:v>
                </c:pt>
                <c:pt idx="886">
                  <c:v>3.8</c:v>
                </c:pt>
                <c:pt idx="887">
                  <c:v>1.3</c:v>
                </c:pt>
                <c:pt idx="888">
                  <c:v>1.4</c:v>
                </c:pt>
                <c:pt idx="889">
                  <c:v>1.5</c:v>
                </c:pt>
                <c:pt idx="890">
                  <c:v>1.4</c:v>
                </c:pt>
                <c:pt idx="891">
                  <c:v>1.7</c:v>
                </c:pt>
                <c:pt idx="892">
                  <c:v>1.7</c:v>
                </c:pt>
                <c:pt idx="893">
                  <c:v>1.6</c:v>
                </c:pt>
                <c:pt idx="894">
                  <c:v>2.9</c:v>
                </c:pt>
                <c:pt idx="895">
                  <c:v>1</c:v>
                </c:pt>
                <c:pt idx="896">
                  <c:v>1.6</c:v>
                </c:pt>
                <c:pt idx="897">
                  <c:v>1.1000000000000001</c:v>
                </c:pt>
                <c:pt idx="898">
                  <c:v>1.4</c:v>
                </c:pt>
                <c:pt idx="899">
                  <c:v>1.9</c:v>
                </c:pt>
                <c:pt idx="900">
                  <c:v>1.9</c:v>
                </c:pt>
                <c:pt idx="901">
                  <c:v>2.8</c:v>
                </c:pt>
                <c:pt idx="902">
                  <c:v>1.8</c:v>
                </c:pt>
                <c:pt idx="903">
                  <c:v>1.4</c:v>
                </c:pt>
                <c:pt idx="904">
                  <c:v>1.6</c:v>
                </c:pt>
                <c:pt idx="905">
                  <c:v>1.3</c:v>
                </c:pt>
                <c:pt idx="906">
                  <c:v>3.9</c:v>
                </c:pt>
                <c:pt idx="907">
                  <c:v>2.1</c:v>
                </c:pt>
                <c:pt idx="908">
                  <c:v>1.9</c:v>
                </c:pt>
                <c:pt idx="909">
                  <c:v>1.8</c:v>
                </c:pt>
                <c:pt idx="910">
                  <c:v>5.0999999999999996</c:v>
                </c:pt>
                <c:pt idx="911">
                  <c:v>2.9</c:v>
                </c:pt>
                <c:pt idx="912">
                  <c:v>2.1</c:v>
                </c:pt>
                <c:pt idx="913">
                  <c:v>2.1</c:v>
                </c:pt>
                <c:pt idx="914">
                  <c:v>2</c:v>
                </c:pt>
                <c:pt idx="915">
                  <c:v>2.1</c:v>
                </c:pt>
                <c:pt idx="916">
                  <c:v>2.5</c:v>
                </c:pt>
                <c:pt idx="917">
                  <c:v>2.5</c:v>
                </c:pt>
                <c:pt idx="918">
                  <c:v>2.4</c:v>
                </c:pt>
                <c:pt idx="919">
                  <c:v>1.7</c:v>
                </c:pt>
                <c:pt idx="920">
                  <c:v>2.1</c:v>
                </c:pt>
                <c:pt idx="921">
                  <c:v>1.4</c:v>
                </c:pt>
                <c:pt idx="922">
                  <c:v>1.3</c:v>
                </c:pt>
                <c:pt idx="923">
                  <c:v>2.2999999999999998</c:v>
                </c:pt>
                <c:pt idx="924">
                  <c:v>1.9</c:v>
                </c:pt>
                <c:pt idx="925">
                  <c:v>1.8</c:v>
                </c:pt>
                <c:pt idx="926">
                  <c:v>1.4</c:v>
                </c:pt>
                <c:pt idx="927">
                  <c:v>0.9</c:v>
                </c:pt>
                <c:pt idx="928">
                  <c:v>1.2</c:v>
                </c:pt>
                <c:pt idx="929">
                  <c:v>1.2</c:v>
                </c:pt>
                <c:pt idx="930">
                  <c:v>1.3</c:v>
                </c:pt>
                <c:pt idx="931">
                  <c:v>1.1000000000000001</c:v>
                </c:pt>
                <c:pt idx="932">
                  <c:v>1.1000000000000001</c:v>
                </c:pt>
                <c:pt idx="933">
                  <c:v>1.6</c:v>
                </c:pt>
                <c:pt idx="934">
                  <c:v>1.4</c:v>
                </c:pt>
                <c:pt idx="935">
                  <c:v>1.5</c:v>
                </c:pt>
                <c:pt idx="936">
                  <c:v>1.2</c:v>
                </c:pt>
                <c:pt idx="937">
                  <c:v>0.7</c:v>
                </c:pt>
                <c:pt idx="938">
                  <c:v>1</c:v>
                </c:pt>
                <c:pt idx="939">
                  <c:v>1</c:v>
                </c:pt>
                <c:pt idx="940">
                  <c:v>1.5</c:v>
                </c:pt>
                <c:pt idx="941">
                  <c:v>1.5</c:v>
                </c:pt>
                <c:pt idx="942">
                  <c:v>1.5</c:v>
                </c:pt>
                <c:pt idx="943">
                  <c:v>1.7</c:v>
                </c:pt>
                <c:pt idx="944">
                  <c:v>1.6</c:v>
                </c:pt>
                <c:pt idx="945">
                  <c:v>2.6</c:v>
                </c:pt>
                <c:pt idx="946">
                  <c:v>1.5</c:v>
                </c:pt>
                <c:pt idx="947">
                  <c:v>1.2</c:v>
                </c:pt>
                <c:pt idx="948">
                  <c:v>1.5</c:v>
                </c:pt>
                <c:pt idx="949">
                  <c:v>1.2</c:v>
                </c:pt>
                <c:pt idx="950">
                  <c:v>1.3</c:v>
                </c:pt>
                <c:pt idx="951">
                  <c:v>4.5999999999999996</c:v>
                </c:pt>
                <c:pt idx="952">
                  <c:v>1.4</c:v>
                </c:pt>
                <c:pt idx="953">
                  <c:v>1.5</c:v>
                </c:pt>
                <c:pt idx="954">
                  <c:v>1.4</c:v>
                </c:pt>
                <c:pt idx="955">
                  <c:v>0.8</c:v>
                </c:pt>
                <c:pt idx="956">
                  <c:v>1</c:v>
                </c:pt>
                <c:pt idx="957">
                  <c:v>1.6</c:v>
                </c:pt>
                <c:pt idx="958">
                  <c:v>1.8</c:v>
                </c:pt>
                <c:pt idx="959">
                  <c:v>1.8</c:v>
                </c:pt>
                <c:pt idx="960">
                  <c:v>1.6</c:v>
                </c:pt>
                <c:pt idx="961">
                  <c:v>1.3</c:v>
                </c:pt>
                <c:pt idx="962">
                  <c:v>0.8</c:v>
                </c:pt>
                <c:pt idx="963">
                  <c:v>1.1000000000000001</c:v>
                </c:pt>
                <c:pt idx="964">
                  <c:v>0.7</c:v>
                </c:pt>
                <c:pt idx="965">
                  <c:v>1</c:v>
                </c:pt>
                <c:pt idx="966">
                  <c:v>1.5</c:v>
                </c:pt>
                <c:pt idx="967">
                  <c:v>1.2</c:v>
                </c:pt>
                <c:pt idx="968">
                  <c:v>1.4</c:v>
                </c:pt>
                <c:pt idx="969">
                  <c:v>1.1000000000000001</c:v>
                </c:pt>
                <c:pt idx="970">
                  <c:v>1.1000000000000001</c:v>
                </c:pt>
                <c:pt idx="971">
                  <c:v>1.1000000000000001</c:v>
                </c:pt>
                <c:pt idx="972">
                  <c:v>0.9</c:v>
                </c:pt>
                <c:pt idx="973">
                  <c:v>1.3</c:v>
                </c:pt>
                <c:pt idx="974">
                  <c:v>1.5</c:v>
                </c:pt>
                <c:pt idx="975">
                  <c:v>1.1000000000000001</c:v>
                </c:pt>
                <c:pt idx="976">
                  <c:v>6.3</c:v>
                </c:pt>
                <c:pt idx="977">
                  <c:v>2.6</c:v>
                </c:pt>
                <c:pt idx="978">
                  <c:v>2.2000000000000002</c:v>
                </c:pt>
                <c:pt idx="979">
                  <c:v>1.8</c:v>
                </c:pt>
                <c:pt idx="980">
                  <c:v>2.2999999999999998</c:v>
                </c:pt>
                <c:pt idx="981">
                  <c:v>1.4</c:v>
                </c:pt>
                <c:pt idx="982">
                  <c:v>2.5</c:v>
                </c:pt>
                <c:pt idx="983">
                  <c:v>1.9</c:v>
                </c:pt>
                <c:pt idx="984">
                  <c:v>1.4</c:v>
                </c:pt>
                <c:pt idx="985">
                  <c:v>1.7</c:v>
                </c:pt>
                <c:pt idx="986">
                  <c:v>1.8</c:v>
                </c:pt>
                <c:pt idx="987">
                  <c:v>1.7</c:v>
                </c:pt>
                <c:pt idx="988">
                  <c:v>1.7</c:v>
                </c:pt>
                <c:pt idx="989">
                  <c:v>2.2999999999999998</c:v>
                </c:pt>
                <c:pt idx="990">
                  <c:v>2.1</c:v>
                </c:pt>
                <c:pt idx="991">
                  <c:v>1.4</c:v>
                </c:pt>
                <c:pt idx="992">
                  <c:v>1.5</c:v>
                </c:pt>
                <c:pt idx="993">
                  <c:v>1.5</c:v>
                </c:pt>
                <c:pt idx="994">
                  <c:v>1.5</c:v>
                </c:pt>
                <c:pt idx="995">
                  <c:v>1.6</c:v>
                </c:pt>
                <c:pt idx="996">
                  <c:v>2.2999999999999998</c:v>
                </c:pt>
                <c:pt idx="997">
                  <c:v>1.4</c:v>
                </c:pt>
                <c:pt idx="998">
                  <c:v>2.4</c:v>
                </c:pt>
                <c:pt idx="999">
                  <c:v>1.1000000000000001</c:v>
                </c:pt>
                <c:pt idx="1000">
                  <c:v>1.2</c:v>
                </c:pt>
                <c:pt idx="1001">
                  <c:v>1.5</c:v>
                </c:pt>
                <c:pt idx="1002">
                  <c:v>2.1</c:v>
                </c:pt>
                <c:pt idx="1003">
                  <c:v>2.1</c:v>
                </c:pt>
                <c:pt idx="1004">
                  <c:v>1.3</c:v>
                </c:pt>
                <c:pt idx="1005">
                  <c:v>1.2</c:v>
                </c:pt>
                <c:pt idx="1006">
                  <c:v>1.3</c:v>
                </c:pt>
                <c:pt idx="1007">
                  <c:v>0.8</c:v>
                </c:pt>
                <c:pt idx="1008">
                  <c:v>2</c:v>
                </c:pt>
                <c:pt idx="1009">
                  <c:v>1.2</c:v>
                </c:pt>
                <c:pt idx="1010">
                  <c:v>2.2999999999999998</c:v>
                </c:pt>
                <c:pt idx="1011">
                  <c:v>1.8</c:v>
                </c:pt>
                <c:pt idx="1012">
                  <c:v>1.7</c:v>
                </c:pt>
                <c:pt idx="1013">
                  <c:v>1.9</c:v>
                </c:pt>
                <c:pt idx="1014">
                  <c:v>1.8</c:v>
                </c:pt>
                <c:pt idx="1015">
                  <c:v>1.9</c:v>
                </c:pt>
                <c:pt idx="1016">
                  <c:v>3.8</c:v>
                </c:pt>
                <c:pt idx="1017">
                  <c:v>0.9</c:v>
                </c:pt>
                <c:pt idx="1018">
                  <c:v>0.2</c:v>
                </c:pt>
                <c:pt idx="1019">
                  <c:v>0.9</c:v>
                </c:pt>
                <c:pt idx="1020">
                  <c:v>0.8</c:v>
                </c:pt>
                <c:pt idx="1021">
                  <c:v>0.4</c:v>
                </c:pt>
                <c:pt idx="1022">
                  <c:v>1.4</c:v>
                </c:pt>
                <c:pt idx="1023">
                  <c:v>0.8</c:v>
                </c:pt>
                <c:pt idx="1024">
                  <c:v>1</c:v>
                </c:pt>
                <c:pt idx="1025">
                  <c:v>1.1000000000000001</c:v>
                </c:pt>
                <c:pt idx="1026">
                  <c:v>1.4</c:v>
                </c:pt>
                <c:pt idx="1027">
                  <c:v>1.2</c:v>
                </c:pt>
                <c:pt idx="1028">
                  <c:v>0.9</c:v>
                </c:pt>
                <c:pt idx="1029">
                  <c:v>1.1000000000000001</c:v>
                </c:pt>
                <c:pt idx="1030">
                  <c:v>1.9</c:v>
                </c:pt>
                <c:pt idx="1031">
                  <c:v>1.8</c:v>
                </c:pt>
                <c:pt idx="1032">
                  <c:v>1.5</c:v>
                </c:pt>
                <c:pt idx="1033">
                  <c:v>2.1</c:v>
                </c:pt>
                <c:pt idx="1034">
                  <c:v>0.8</c:v>
                </c:pt>
                <c:pt idx="1035">
                  <c:v>1.2</c:v>
                </c:pt>
                <c:pt idx="1036">
                  <c:v>1.2</c:v>
                </c:pt>
                <c:pt idx="1037">
                  <c:v>1.2</c:v>
                </c:pt>
                <c:pt idx="1038">
                  <c:v>1.8</c:v>
                </c:pt>
                <c:pt idx="1039">
                  <c:v>1.9</c:v>
                </c:pt>
                <c:pt idx="1040">
                  <c:v>1.8</c:v>
                </c:pt>
                <c:pt idx="1041">
                  <c:v>1.5</c:v>
                </c:pt>
                <c:pt idx="1042">
                  <c:v>1.7</c:v>
                </c:pt>
                <c:pt idx="1043">
                  <c:v>2.1</c:v>
                </c:pt>
                <c:pt idx="1044">
                  <c:v>1.3</c:v>
                </c:pt>
                <c:pt idx="1045">
                  <c:v>1.5</c:v>
                </c:pt>
                <c:pt idx="1046">
                  <c:v>1.7</c:v>
                </c:pt>
                <c:pt idx="1047">
                  <c:v>1.5</c:v>
                </c:pt>
                <c:pt idx="1048">
                  <c:v>2.1</c:v>
                </c:pt>
                <c:pt idx="1049">
                  <c:v>1.2</c:v>
                </c:pt>
                <c:pt idx="1050">
                  <c:v>1.8</c:v>
                </c:pt>
                <c:pt idx="1051">
                  <c:v>1.7</c:v>
                </c:pt>
                <c:pt idx="1052">
                  <c:v>1.8</c:v>
                </c:pt>
                <c:pt idx="1053">
                  <c:v>1</c:v>
                </c:pt>
                <c:pt idx="1054">
                  <c:v>1</c:v>
                </c:pt>
                <c:pt idx="1055">
                  <c:v>1.4</c:v>
                </c:pt>
                <c:pt idx="1056">
                  <c:v>1.5</c:v>
                </c:pt>
                <c:pt idx="1057">
                  <c:v>1.8</c:v>
                </c:pt>
                <c:pt idx="1058">
                  <c:v>2.4</c:v>
                </c:pt>
                <c:pt idx="1059">
                  <c:v>3</c:v>
                </c:pt>
                <c:pt idx="1060">
                  <c:v>3</c:v>
                </c:pt>
                <c:pt idx="1061">
                  <c:v>2.7</c:v>
                </c:pt>
                <c:pt idx="1062">
                  <c:v>6.7</c:v>
                </c:pt>
                <c:pt idx="1063">
                  <c:v>7.5</c:v>
                </c:pt>
                <c:pt idx="1064">
                  <c:v>6.5</c:v>
                </c:pt>
                <c:pt idx="1065">
                  <c:v>4.4000000000000004</c:v>
                </c:pt>
                <c:pt idx="1066">
                  <c:v>3.3</c:v>
                </c:pt>
                <c:pt idx="1067">
                  <c:v>2.7</c:v>
                </c:pt>
                <c:pt idx="1068">
                  <c:v>3.6</c:v>
                </c:pt>
                <c:pt idx="1069">
                  <c:v>5.5</c:v>
                </c:pt>
                <c:pt idx="1070">
                  <c:v>4.7</c:v>
                </c:pt>
                <c:pt idx="1071">
                  <c:v>4.0999999999999996</c:v>
                </c:pt>
                <c:pt idx="1072">
                  <c:v>8.1</c:v>
                </c:pt>
                <c:pt idx="1073">
                  <c:v>6.8</c:v>
                </c:pt>
                <c:pt idx="1074">
                  <c:v>7.8</c:v>
                </c:pt>
                <c:pt idx="1075">
                  <c:v>7.1</c:v>
                </c:pt>
                <c:pt idx="1076">
                  <c:v>6.3</c:v>
                </c:pt>
                <c:pt idx="1077">
                  <c:v>7.6</c:v>
                </c:pt>
                <c:pt idx="1078">
                  <c:v>7.6</c:v>
                </c:pt>
                <c:pt idx="1079">
                  <c:v>4.5</c:v>
                </c:pt>
                <c:pt idx="1080">
                  <c:v>4.4000000000000004</c:v>
                </c:pt>
                <c:pt idx="1081">
                  <c:v>3.9</c:v>
                </c:pt>
                <c:pt idx="1082">
                  <c:v>3.1</c:v>
                </c:pt>
                <c:pt idx="1083">
                  <c:v>3.3</c:v>
                </c:pt>
                <c:pt idx="1084">
                  <c:v>2.2000000000000002</c:v>
                </c:pt>
                <c:pt idx="1085">
                  <c:v>2.8</c:v>
                </c:pt>
                <c:pt idx="1086">
                  <c:v>2.4</c:v>
                </c:pt>
                <c:pt idx="1087">
                  <c:v>2</c:v>
                </c:pt>
                <c:pt idx="1088">
                  <c:v>1.6</c:v>
                </c:pt>
                <c:pt idx="1089">
                  <c:v>2.9</c:v>
                </c:pt>
                <c:pt idx="1090">
                  <c:v>4.0999999999999996</c:v>
                </c:pt>
                <c:pt idx="1091">
                  <c:v>2.2000000000000002</c:v>
                </c:pt>
                <c:pt idx="1092">
                  <c:v>3.4</c:v>
                </c:pt>
                <c:pt idx="1093">
                  <c:v>3.1</c:v>
                </c:pt>
                <c:pt idx="1094">
                  <c:v>2.7</c:v>
                </c:pt>
                <c:pt idx="1095">
                  <c:v>1.9</c:v>
                </c:pt>
                <c:pt idx="1096">
                  <c:v>3.6</c:v>
                </c:pt>
                <c:pt idx="1097">
                  <c:v>2.4</c:v>
                </c:pt>
                <c:pt idx="1098">
                  <c:v>3.2</c:v>
                </c:pt>
                <c:pt idx="1099">
                  <c:v>3.6</c:v>
                </c:pt>
                <c:pt idx="1100">
                  <c:v>1.5</c:v>
                </c:pt>
                <c:pt idx="1101">
                  <c:v>1.7</c:v>
                </c:pt>
                <c:pt idx="1102">
                  <c:v>1.3</c:v>
                </c:pt>
                <c:pt idx="1103">
                  <c:v>2.2000000000000002</c:v>
                </c:pt>
                <c:pt idx="1104">
                  <c:v>2.1</c:v>
                </c:pt>
                <c:pt idx="1105">
                  <c:v>3.7</c:v>
                </c:pt>
                <c:pt idx="1106">
                  <c:v>3</c:v>
                </c:pt>
                <c:pt idx="1107">
                  <c:v>2.5</c:v>
                </c:pt>
                <c:pt idx="1108">
                  <c:v>1.7</c:v>
                </c:pt>
                <c:pt idx="1109">
                  <c:v>1.9</c:v>
                </c:pt>
                <c:pt idx="1110">
                  <c:v>1.2</c:v>
                </c:pt>
                <c:pt idx="1111">
                  <c:v>1</c:v>
                </c:pt>
                <c:pt idx="1112">
                  <c:v>1.3</c:v>
                </c:pt>
                <c:pt idx="1113">
                  <c:v>2</c:v>
                </c:pt>
                <c:pt idx="1114">
                  <c:v>2.6</c:v>
                </c:pt>
                <c:pt idx="1115">
                  <c:v>2</c:v>
                </c:pt>
                <c:pt idx="1116">
                  <c:v>2.1</c:v>
                </c:pt>
                <c:pt idx="1117">
                  <c:v>3</c:v>
                </c:pt>
                <c:pt idx="1118">
                  <c:v>2.1</c:v>
                </c:pt>
                <c:pt idx="1119">
                  <c:v>2.2999999999999998</c:v>
                </c:pt>
                <c:pt idx="1120">
                  <c:v>2.5</c:v>
                </c:pt>
                <c:pt idx="1121">
                  <c:v>1.4</c:v>
                </c:pt>
                <c:pt idx="1122">
                  <c:v>3.3</c:v>
                </c:pt>
                <c:pt idx="1123">
                  <c:v>3.8</c:v>
                </c:pt>
                <c:pt idx="1124">
                  <c:v>2.8</c:v>
                </c:pt>
                <c:pt idx="1125">
                  <c:v>4.5</c:v>
                </c:pt>
                <c:pt idx="1126">
                  <c:v>1.5</c:v>
                </c:pt>
                <c:pt idx="1127">
                  <c:v>2.8</c:v>
                </c:pt>
                <c:pt idx="1128">
                  <c:v>5</c:v>
                </c:pt>
                <c:pt idx="1129">
                  <c:v>4.5</c:v>
                </c:pt>
                <c:pt idx="1130">
                  <c:v>4.4000000000000004</c:v>
                </c:pt>
                <c:pt idx="1131">
                  <c:v>3.6</c:v>
                </c:pt>
                <c:pt idx="1132">
                  <c:v>3.6</c:v>
                </c:pt>
                <c:pt idx="1133">
                  <c:v>2.8</c:v>
                </c:pt>
                <c:pt idx="1134">
                  <c:v>3.4</c:v>
                </c:pt>
                <c:pt idx="1135">
                  <c:v>3.2</c:v>
                </c:pt>
                <c:pt idx="1136">
                  <c:v>2.2000000000000002</c:v>
                </c:pt>
                <c:pt idx="1137">
                  <c:v>3.2</c:v>
                </c:pt>
                <c:pt idx="1138">
                  <c:v>2.8</c:v>
                </c:pt>
                <c:pt idx="1139">
                  <c:v>2</c:v>
                </c:pt>
                <c:pt idx="1140">
                  <c:v>7.1</c:v>
                </c:pt>
                <c:pt idx="1141">
                  <c:v>1.5</c:v>
                </c:pt>
                <c:pt idx="1142">
                  <c:v>2</c:v>
                </c:pt>
                <c:pt idx="1143">
                  <c:v>2.6</c:v>
                </c:pt>
                <c:pt idx="1144">
                  <c:v>2.1</c:v>
                </c:pt>
                <c:pt idx="1145">
                  <c:v>2.1</c:v>
                </c:pt>
                <c:pt idx="1146">
                  <c:v>2.4</c:v>
                </c:pt>
                <c:pt idx="1147">
                  <c:v>1.9</c:v>
                </c:pt>
                <c:pt idx="1148">
                  <c:v>2</c:v>
                </c:pt>
                <c:pt idx="1149">
                  <c:v>3.2</c:v>
                </c:pt>
                <c:pt idx="1150">
                  <c:v>2</c:v>
                </c:pt>
                <c:pt idx="1151">
                  <c:v>2.4</c:v>
                </c:pt>
                <c:pt idx="1152">
                  <c:v>2.2999999999999998</c:v>
                </c:pt>
                <c:pt idx="1153">
                  <c:v>2</c:v>
                </c:pt>
                <c:pt idx="1154">
                  <c:v>1.8</c:v>
                </c:pt>
                <c:pt idx="1155">
                  <c:v>2.2000000000000002</c:v>
                </c:pt>
                <c:pt idx="1156">
                  <c:v>1.8</c:v>
                </c:pt>
                <c:pt idx="1157">
                  <c:v>2.1</c:v>
                </c:pt>
                <c:pt idx="1158">
                  <c:v>2.1</c:v>
                </c:pt>
                <c:pt idx="1159">
                  <c:v>1.7</c:v>
                </c:pt>
                <c:pt idx="1160">
                  <c:v>1.2</c:v>
                </c:pt>
                <c:pt idx="1161">
                  <c:v>2</c:v>
                </c:pt>
                <c:pt idx="1162">
                  <c:v>1.8</c:v>
                </c:pt>
                <c:pt idx="1163">
                  <c:v>2</c:v>
                </c:pt>
                <c:pt idx="1164">
                  <c:v>2</c:v>
                </c:pt>
                <c:pt idx="1165">
                  <c:v>1.4</c:v>
                </c:pt>
                <c:pt idx="1166">
                  <c:v>1.4</c:v>
                </c:pt>
                <c:pt idx="1167">
                  <c:v>1.6</c:v>
                </c:pt>
                <c:pt idx="1168">
                  <c:v>1.6</c:v>
                </c:pt>
                <c:pt idx="1169">
                  <c:v>4</c:v>
                </c:pt>
                <c:pt idx="1170">
                  <c:v>3.7</c:v>
                </c:pt>
                <c:pt idx="1171">
                  <c:v>2.1</c:v>
                </c:pt>
                <c:pt idx="1172">
                  <c:v>1.8</c:v>
                </c:pt>
                <c:pt idx="1173">
                  <c:v>1.4</c:v>
                </c:pt>
                <c:pt idx="1174">
                  <c:v>2</c:v>
                </c:pt>
                <c:pt idx="1175">
                  <c:v>1.5</c:v>
                </c:pt>
                <c:pt idx="1176">
                  <c:v>1.3</c:v>
                </c:pt>
                <c:pt idx="1177">
                  <c:v>1.7</c:v>
                </c:pt>
                <c:pt idx="1178">
                  <c:v>1.2</c:v>
                </c:pt>
                <c:pt idx="1179">
                  <c:v>0.9</c:v>
                </c:pt>
                <c:pt idx="1180">
                  <c:v>1.4</c:v>
                </c:pt>
                <c:pt idx="1181">
                  <c:v>1.1000000000000001</c:v>
                </c:pt>
                <c:pt idx="1182">
                  <c:v>1.6</c:v>
                </c:pt>
                <c:pt idx="1183">
                  <c:v>1.4</c:v>
                </c:pt>
                <c:pt idx="1184">
                  <c:v>1.3</c:v>
                </c:pt>
                <c:pt idx="1185">
                  <c:v>1.7</c:v>
                </c:pt>
                <c:pt idx="1186">
                  <c:v>1.2</c:v>
                </c:pt>
                <c:pt idx="1187">
                  <c:v>1.5</c:v>
                </c:pt>
                <c:pt idx="1188">
                  <c:v>1.8</c:v>
                </c:pt>
                <c:pt idx="1189">
                  <c:v>1</c:v>
                </c:pt>
                <c:pt idx="1190">
                  <c:v>1.2</c:v>
                </c:pt>
                <c:pt idx="1191">
                  <c:v>2.2999999999999998</c:v>
                </c:pt>
                <c:pt idx="1192">
                  <c:v>1.6</c:v>
                </c:pt>
                <c:pt idx="1193">
                  <c:v>1.4</c:v>
                </c:pt>
                <c:pt idx="1194">
                  <c:v>1.7</c:v>
                </c:pt>
                <c:pt idx="1195">
                  <c:v>1.9</c:v>
                </c:pt>
                <c:pt idx="1196">
                  <c:v>1</c:v>
                </c:pt>
                <c:pt idx="1197">
                  <c:v>2.2000000000000002</c:v>
                </c:pt>
                <c:pt idx="1198">
                  <c:v>1.7</c:v>
                </c:pt>
                <c:pt idx="1199">
                  <c:v>1.5</c:v>
                </c:pt>
                <c:pt idx="1200">
                  <c:v>1.5</c:v>
                </c:pt>
                <c:pt idx="1201">
                  <c:v>1.2</c:v>
                </c:pt>
                <c:pt idx="1202">
                  <c:v>1.4</c:v>
                </c:pt>
                <c:pt idx="1203">
                  <c:v>1.9</c:v>
                </c:pt>
                <c:pt idx="1204">
                  <c:v>1.6</c:v>
                </c:pt>
                <c:pt idx="1205">
                  <c:v>4.4000000000000004</c:v>
                </c:pt>
                <c:pt idx="1206">
                  <c:v>2.7</c:v>
                </c:pt>
                <c:pt idx="1207">
                  <c:v>1.8</c:v>
                </c:pt>
                <c:pt idx="1208">
                  <c:v>1.4</c:v>
                </c:pt>
                <c:pt idx="1209">
                  <c:v>1.5</c:v>
                </c:pt>
                <c:pt idx="1210">
                  <c:v>1.8</c:v>
                </c:pt>
                <c:pt idx="1211">
                  <c:v>1.7</c:v>
                </c:pt>
                <c:pt idx="1212">
                  <c:v>1</c:v>
                </c:pt>
                <c:pt idx="1213">
                  <c:v>1.9</c:v>
                </c:pt>
                <c:pt idx="1214">
                  <c:v>1.3</c:v>
                </c:pt>
                <c:pt idx="1215">
                  <c:v>1.3</c:v>
                </c:pt>
                <c:pt idx="1216">
                  <c:v>1.2</c:v>
                </c:pt>
                <c:pt idx="1217">
                  <c:v>2.1</c:v>
                </c:pt>
                <c:pt idx="1218">
                  <c:v>1.9</c:v>
                </c:pt>
                <c:pt idx="1219">
                  <c:v>1.5</c:v>
                </c:pt>
                <c:pt idx="1220">
                  <c:v>1.6</c:v>
                </c:pt>
                <c:pt idx="1221">
                  <c:v>0.9</c:v>
                </c:pt>
                <c:pt idx="1222">
                  <c:v>1.4</c:v>
                </c:pt>
                <c:pt idx="1223">
                  <c:v>1</c:v>
                </c:pt>
                <c:pt idx="1224">
                  <c:v>2.4</c:v>
                </c:pt>
                <c:pt idx="1225">
                  <c:v>1.8</c:v>
                </c:pt>
                <c:pt idx="1226">
                  <c:v>0.8</c:v>
                </c:pt>
                <c:pt idx="1227">
                  <c:v>1.7</c:v>
                </c:pt>
                <c:pt idx="1228">
                  <c:v>1.3</c:v>
                </c:pt>
                <c:pt idx="1229">
                  <c:v>1.4</c:v>
                </c:pt>
                <c:pt idx="1230">
                  <c:v>1.2</c:v>
                </c:pt>
                <c:pt idx="1231">
                  <c:v>1.2</c:v>
                </c:pt>
                <c:pt idx="1232">
                  <c:v>1.5</c:v>
                </c:pt>
                <c:pt idx="1233">
                  <c:v>2.9</c:v>
                </c:pt>
                <c:pt idx="1234">
                  <c:v>2.1</c:v>
                </c:pt>
                <c:pt idx="1235">
                  <c:v>2.2000000000000002</c:v>
                </c:pt>
                <c:pt idx="1236">
                  <c:v>1.8</c:v>
                </c:pt>
                <c:pt idx="1237">
                  <c:v>2.8</c:v>
                </c:pt>
                <c:pt idx="1238">
                  <c:v>2.2000000000000002</c:v>
                </c:pt>
                <c:pt idx="1239">
                  <c:v>3.3</c:v>
                </c:pt>
                <c:pt idx="1240">
                  <c:v>1.7</c:v>
                </c:pt>
                <c:pt idx="1241">
                  <c:v>5.3</c:v>
                </c:pt>
                <c:pt idx="1242">
                  <c:v>4.5999999999999996</c:v>
                </c:pt>
                <c:pt idx="1243">
                  <c:v>2.7</c:v>
                </c:pt>
                <c:pt idx="1244">
                  <c:v>2.2000000000000002</c:v>
                </c:pt>
                <c:pt idx="1245">
                  <c:v>1.8</c:v>
                </c:pt>
                <c:pt idx="1246">
                  <c:v>2.2999999999999998</c:v>
                </c:pt>
                <c:pt idx="1247">
                  <c:v>1.5</c:v>
                </c:pt>
                <c:pt idx="1248">
                  <c:v>1.6</c:v>
                </c:pt>
                <c:pt idx="1249">
                  <c:v>1.8</c:v>
                </c:pt>
                <c:pt idx="1250">
                  <c:v>1.9</c:v>
                </c:pt>
                <c:pt idx="1251">
                  <c:v>1</c:v>
                </c:pt>
                <c:pt idx="1252">
                  <c:v>2.1</c:v>
                </c:pt>
                <c:pt idx="1253">
                  <c:v>1.8</c:v>
                </c:pt>
                <c:pt idx="1254">
                  <c:v>0.9</c:v>
                </c:pt>
                <c:pt idx="1255">
                  <c:v>1.6</c:v>
                </c:pt>
                <c:pt idx="1256">
                  <c:v>2.6</c:v>
                </c:pt>
                <c:pt idx="1257">
                  <c:v>1.6</c:v>
                </c:pt>
                <c:pt idx="1258">
                  <c:v>2.1</c:v>
                </c:pt>
                <c:pt idx="1259">
                  <c:v>1.3</c:v>
                </c:pt>
                <c:pt idx="1260">
                  <c:v>1.5</c:v>
                </c:pt>
                <c:pt idx="1261">
                  <c:v>1.1000000000000001</c:v>
                </c:pt>
                <c:pt idx="1262">
                  <c:v>1.4</c:v>
                </c:pt>
                <c:pt idx="1263">
                  <c:v>1.4</c:v>
                </c:pt>
                <c:pt idx="1264">
                  <c:v>1.6</c:v>
                </c:pt>
                <c:pt idx="1265">
                  <c:v>1.6</c:v>
                </c:pt>
                <c:pt idx="1266">
                  <c:v>1.2</c:v>
                </c:pt>
                <c:pt idx="1267">
                  <c:v>1.5</c:v>
                </c:pt>
                <c:pt idx="1268">
                  <c:v>1.2</c:v>
                </c:pt>
                <c:pt idx="1269">
                  <c:v>1.4</c:v>
                </c:pt>
                <c:pt idx="1270">
                  <c:v>3.9</c:v>
                </c:pt>
                <c:pt idx="1271">
                  <c:v>2.1</c:v>
                </c:pt>
                <c:pt idx="1272">
                  <c:v>1.4</c:v>
                </c:pt>
                <c:pt idx="1273">
                  <c:v>0.9</c:v>
                </c:pt>
                <c:pt idx="1274">
                  <c:v>0.4</c:v>
                </c:pt>
                <c:pt idx="1275">
                  <c:v>0.7</c:v>
                </c:pt>
                <c:pt idx="1276">
                  <c:v>0.8</c:v>
                </c:pt>
                <c:pt idx="1277">
                  <c:v>0.8</c:v>
                </c:pt>
                <c:pt idx="1278">
                  <c:v>0.4</c:v>
                </c:pt>
                <c:pt idx="1279">
                  <c:v>1.5</c:v>
                </c:pt>
                <c:pt idx="1280">
                  <c:v>1.4</c:v>
                </c:pt>
                <c:pt idx="1281">
                  <c:v>1.4</c:v>
                </c:pt>
                <c:pt idx="1282">
                  <c:v>1.5</c:v>
                </c:pt>
                <c:pt idx="1283">
                  <c:v>1.4</c:v>
                </c:pt>
                <c:pt idx="1284">
                  <c:v>1.5</c:v>
                </c:pt>
                <c:pt idx="1285">
                  <c:v>1.6</c:v>
                </c:pt>
                <c:pt idx="1286">
                  <c:v>1.1000000000000001</c:v>
                </c:pt>
                <c:pt idx="1287">
                  <c:v>1.5</c:v>
                </c:pt>
                <c:pt idx="1288">
                  <c:v>1.8</c:v>
                </c:pt>
                <c:pt idx="1289">
                  <c:v>0.7</c:v>
                </c:pt>
                <c:pt idx="1290">
                  <c:v>1.1000000000000001</c:v>
                </c:pt>
                <c:pt idx="1291">
                  <c:v>1.2</c:v>
                </c:pt>
                <c:pt idx="1292">
                  <c:v>1.4</c:v>
                </c:pt>
                <c:pt idx="1293">
                  <c:v>1.6</c:v>
                </c:pt>
                <c:pt idx="1294">
                  <c:v>2</c:v>
                </c:pt>
                <c:pt idx="1295">
                  <c:v>1.6</c:v>
                </c:pt>
                <c:pt idx="1296">
                  <c:v>1.9</c:v>
                </c:pt>
                <c:pt idx="1297">
                  <c:v>1.8</c:v>
                </c:pt>
                <c:pt idx="1298">
                  <c:v>2.5</c:v>
                </c:pt>
                <c:pt idx="1299">
                  <c:v>1.5</c:v>
                </c:pt>
                <c:pt idx="1300">
                  <c:v>1.9</c:v>
                </c:pt>
                <c:pt idx="1301">
                  <c:v>1.3</c:v>
                </c:pt>
                <c:pt idx="1302">
                  <c:v>1.9</c:v>
                </c:pt>
                <c:pt idx="1303">
                  <c:v>1.4</c:v>
                </c:pt>
                <c:pt idx="1304">
                  <c:v>1.2</c:v>
                </c:pt>
                <c:pt idx="1305">
                  <c:v>1.5</c:v>
                </c:pt>
                <c:pt idx="1306">
                  <c:v>1.3</c:v>
                </c:pt>
                <c:pt idx="1307">
                  <c:v>1.4</c:v>
                </c:pt>
                <c:pt idx="1308">
                  <c:v>1.2</c:v>
                </c:pt>
                <c:pt idx="1309">
                  <c:v>1.1000000000000001</c:v>
                </c:pt>
                <c:pt idx="1310">
                  <c:v>1.3</c:v>
                </c:pt>
                <c:pt idx="1311">
                  <c:v>1.3</c:v>
                </c:pt>
                <c:pt idx="1312">
                  <c:v>1.3</c:v>
                </c:pt>
                <c:pt idx="1313">
                  <c:v>1.5</c:v>
                </c:pt>
                <c:pt idx="1314">
                  <c:v>1.4</c:v>
                </c:pt>
                <c:pt idx="1315">
                  <c:v>1.8</c:v>
                </c:pt>
                <c:pt idx="1316">
                  <c:v>1.9</c:v>
                </c:pt>
                <c:pt idx="1317">
                  <c:v>4.0999999999999996</c:v>
                </c:pt>
                <c:pt idx="1318">
                  <c:v>3.9</c:v>
                </c:pt>
                <c:pt idx="1319">
                  <c:v>2.2000000000000002</c:v>
                </c:pt>
                <c:pt idx="1320">
                  <c:v>1.7</c:v>
                </c:pt>
                <c:pt idx="1321">
                  <c:v>1.7</c:v>
                </c:pt>
                <c:pt idx="1322">
                  <c:v>2.1</c:v>
                </c:pt>
                <c:pt idx="1323">
                  <c:v>1.6</c:v>
                </c:pt>
                <c:pt idx="1324">
                  <c:v>1.7</c:v>
                </c:pt>
                <c:pt idx="1325">
                  <c:v>1.8</c:v>
                </c:pt>
                <c:pt idx="1326">
                  <c:v>1.5</c:v>
                </c:pt>
                <c:pt idx="1327">
                  <c:v>1.4</c:v>
                </c:pt>
                <c:pt idx="1328">
                  <c:v>1.2</c:v>
                </c:pt>
                <c:pt idx="1329">
                  <c:v>1.3</c:v>
                </c:pt>
                <c:pt idx="1330">
                  <c:v>1.4</c:v>
                </c:pt>
                <c:pt idx="1331">
                  <c:v>1.8</c:v>
                </c:pt>
                <c:pt idx="1332">
                  <c:v>1.2</c:v>
                </c:pt>
                <c:pt idx="1333">
                  <c:v>3.5</c:v>
                </c:pt>
                <c:pt idx="1334">
                  <c:v>1.3</c:v>
                </c:pt>
                <c:pt idx="1335">
                  <c:v>1.4</c:v>
                </c:pt>
                <c:pt idx="1336">
                  <c:v>1.2</c:v>
                </c:pt>
              </c:numCache>
            </c:numRef>
          </c:val>
          <c:extLst>
            <c:ext xmlns:c16="http://schemas.microsoft.com/office/drawing/2014/chart" uri="{C3380CC4-5D6E-409C-BE32-E72D297353CC}">
              <c16:uniqueId val="{00000000-F3EB-48EC-850A-FBE607911092}"/>
            </c:ext>
          </c:extLst>
        </c:ser>
        <c:dLbls>
          <c:showLegendKey val="0"/>
          <c:showVal val="0"/>
          <c:showCatName val="0"/>
          <c:showSerName val="0"/>
          <c:showPercent val="0"/>
          <c:showBubbleSize val="0"/>
        </c:dLbls>
        <c:gapWidth val="219"/>
        <c:axId val="2121098143"/>
        <c:axId val="2121107295"/>
      </c:barChart>
      <c:lineChart>
        <c:grouping val="standard"/>
        <c:varyColors val="0"/>
        <c:ser>
          <c:idx val="0"/>
          <c:order val="0"/>
          <c:tx>
            <c:strRef>
              <c:f>ABI.BR!$B$2</c:f>
              <c:strCache>
                <c:ptCount val="1"/>
                <c:pt idx="0">
                  <c:v>Precio(EUR)</c:v>
                </c:pt>
              </c:strCache>
            </c:strRef>
          </c:tx>
          <c:spPr>
            <a:ln w="28575" cap="rnd">
              <a:solidFill>
                <a:schemeClr val="accent1">
                  <a:lumMod val="50000"/>
                </a:schemeClr>
              </a:solidFill>
              <a:round/>
            </a:ln>
            <a:effectLst/>
          </c:spPr>
          <c:marker>
            <c:symbol val="none"/>
          </c:marker>
          <c:cat>
            <c:numRef>
              <c:f>ABI.BR!$A$3:$A$1339</c:f>
              <c:numCache>
                <c:formatCode>m/d/yyyy</c:formatCode>
                <c:ptCount val="1337"/>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42492</c:v>
                </c:pt>
                <c:pt idx="84">
                  <c:v>42493</c:v>
                </c:pt>
                <c:pt idx="85">
                  <c:v>42494</c:v>
                </c:pt>
                <c:pt idx="86">
                  <c:v>42495</c:v>
                </c:pt>
                <c:pt idx="87">
                  <c:v>42496</c:v>
                </c:pt>
                <c:pt idx="88">
                  <c:v>42499</c:v>
                </c:pt>
                <c:pt idx="89">
                  <c:v>42500</c:v>
                </c:pt>
                <c:pt idx="90">
                  <c:v>42501</c:v>
                </c:pt>
                <c:pt idx="91">
                  <c:v>42502</c:v>
                </c:pt>
                <c:pt idx="92">
                  <c:v>42503</c:v>
                </c:pt>
                <c:pt idx="93">
                  <c:v>42506</c:v>
                </c:pt>
                <c:pt idx="94">
                  <c:v>42507</c:v>
                </c:pt>
                <c:pt idx="95">
                  <c:v>42508</c:v>
                </c:pt>
                <c:pt idx="96">
                  <c:v>42509</c:v>
                </c:pt>
                <c:pt idx="97">
                  <c:v>42510</c:v>
                </c:pt>
                <c:pt idx="98">
                  <c:v>42513</c:v>
                </c:pt>
                <c:pt idx="99">
                  <c:v>42514</c:v>
                </c:pt>
                <c:pt idx="100">
                  <c:v>42515</c:v>
                </c:pt>
                <c:pt idx="101">
                  <c:v>42516</c:v>
                </c:pt>
                <c:pt idx="102">
                  <c:v>42517</c:v>
                </c:pt>
                <c:pt idx="103">
                  <c:v>42520</c:v>
                </c:pt>
                <c:pt idx="104">
                  <c:v>42521</c:v>
                </c:pt>
                <c:pt idx="105">
                  <c:v>42522</c:v>
                </c:pt>
                <c:pt idx="106">
                  <c:v>42523</c:v>
                </c:pt>
                <c:pt idx="107">
                  <c:v>42524</c:v>
                </c:pt>
                <c:pt idx="108">
                  <c:v>42527</c:v>
                </c:pt>
                <c:pt idx="109">
                  <c:v>42528</c:v>
                </c:pt>
                <c:pt idx="110">
                  <c:v>42529</c:v>
                </c:pt>
                <c:pt idx="111">
                  <c:v>42530</c:v>
                </c:pt>
                <c:pt idx="112">
                  <c:v>42531</c:v>
                </c:pt>
                <c:pt idx="113">
                  <c:v>42534</c:v>
                </c:pt>
                <c:pt idx="114">
                  <c:v>42535</c:v>
                </c:pt>
                <c:pt idx="115">
                  <c:v>42536</c:v>
                </c:pt>
                <c:pt idx="116">
                  <c:v>42537</c:v>
                </c:pt>
                <c:pt idx="117">
                  <c:v>42538</c:v>
                </c:pt>
                <c:pt idx="118">
                  <c:v>42541</c:v>
                </c:pt>
                <c:pt idx="119">
                  <c:v>42542</c:v>
                </c:pt>
                <c:pt idx="120">
                  <c:v>42543</c:v>
                </c:pt>
                <c:pt idx="121">
                  <c:v>42544</c:v>
                </c:pt>
                <c:pt idx="122">
                  <c:v>42545</c:v>
                </c:pt>
                <c:pt idx="123">
                  <c:v>42548</c:v>
                </c:pt>
                <c:pt idx="124">
                  <c:v>42549</c:v>
                </c:pt>
                <c:pt idx="125">
                  <c:v>42550</c:v>
                </c:pt>
                <c:pt idx="126">
                  <c:v>42551</c:v>
                </c:pt>
                <c:pt idx="127">
                  <c:v>42552</c:v>
                </c:pt>
                <c:pt idx="128">
                  <c:v>42555</c:v>
                </c:pt>
                <c:pt idx="129">
                  <c:v>42556</c:v>
                </c:pt>
                <c:pt idx="130">
                  <c:v>42557</c:v>
                </c:pt>
                <c:pt idx="131">
                  <c:v>42558</c:v>
                </c:pt>
                <c:pt idx="132">
                  <c:v>42559</c:v>
                </c:pt>
                <c:pt idx="133">
                  <c:v>42562</c:v>
                </c:pt>
                <c:pt idx="134">
                  <c:v>42563</c:v>
                </c:pt>
                <c:pt idx="135">
                  <c:v>42564</c:v>
                </c:pt>
                <c:pt idx="136">
                  <c:v>42565</c:v>
                </c:pt>
                <c:pt idx="137">
                  <c:v>42566</c:v>
                </c:pt>
                <c:pt idx="138">
                  <c:v>42569</c:v>
                </c:pt>
                <c:pt idx="139">
                  <c:v>42570</c:v>
                </c:pt>
                <c:pt idx="140">
                  <c:v>42571</c:v>
                </c:pt>
                <c:pt idx="141">
                  <c:v>42572</c:v>
                </c:pt>
                <c:pt idx="142">
                  <c:v>42573</c:v>
                </c:pt>
                <c:pt idx="143">
                  <c:v>42576</c:v>
                </c:pt>
                <c:pt idx="144">
                  <c:v>42577</c:v>
                </c:pt>
                <c:pt idx="145">
                  <c:v>42578</c:v>
                </c:pt>
                <c:pt idx="146">
                  <c:v>42579</c:v>
                </c:pt>
                <c:pt idx="147">
                  <c:v>42580</c:v>
                </c:pt>
                <c:pt idx="148">
                  <c:v>42583</c:v>
                </c:pt>
                <c:pt idx="149">
                  <c:v>42584</c:v>
                </c:pt>
                <c:pt idx="150">
                  <c:v>42585</c:v>
                </c:pt>
                <c:pt idx="151">
                  <c:v>42586</c:v>
                </c:pt>
                <c:pt idx="152">
                  <c:v>42587</c:v>
                </c:pt>
                <c:pt idx="153">
                  <c:v>42590</c:v>
                </c:pt>
                <c:pt idx="154">
                  <c:v>42591</c:v>
                </c:pt>
                <c:pt idx="155">
                  <c:v>42592</c:v>
                </c:pt>
                <c:pt idx="156">
                  <c:v>42593</c:v>
                </c:pt>
                <c:pt idx="157">
                  <c:v>42594</c:v>
                </c:pt>
                <c:pt idx="158">
                  <c:v>42597</c:v>
                </c:pt>
                <c:pt idx="159">
                  <c:v>42598</c:v>
                </c:pt>
                <c:pt idx="160">
                  <c:v>42599</c:v>
                </c:pt>
                <c:pt idx="161">
                  <c:v>42600</c:v>
                </c:pt>
                <c:pt idx="162">
                  <c:v>42601</c:v>
                </c:pt>
                <c:pt idx="163">
                  <c:v>42604</c:v>
                </c:pt>
                <c:pt idx="164">
                  <c:v>42605</c:v>
                </c:pt>
                <c:pt idx="165">
                  <c:v>42606</c:v>
                </c:pt>
                <c:pt idx="166">
                  <c:v>42607</c:v>
                </c:pt>
                <c:pt idx="167">
                  <c:v>42608</c:v>
                </c:pt>
                <c:pt idx="168">
                  <c:v>42611</c:v>
                </c:pt>
                <c:pt idx="169">
                  <c:v>42612</c:v>
                </c:pt>
                <c:pt idx="170">
                  <c:v>42613</c:v>
                </c:pt>
                <c:pt idx="171">
                  <c:v>42614</c:v>
                </c:pt>
                <c:pt idx="172">
                  <c:v>42615</c:v>
                </c:pt>
                <c:pt idx="173">
                  <c:v>42618</c:v>
                </c:pt>
                <c:pt idx="174">
                  <c:v>42619</c:v>
                </c:pt>
                <c:pt idx="175">
                  <c:v>42620</c:v>
                </c:pt>
                <c:pt idx="176">
                  <c:v>42621</c:v>
                </c:pt>
                <c:pt idx="177">
                  <c:v>42622</c:v>
                </c:pt>
                <c:pt idx="178">
                  <c:v>42625</c:v>
                </c:pt>
                <c:pt idx="179">
                  <c:v>42626</c:v>
                </c:pt>
                <c:pt idx="180">
                  <c:v>42627</c:v>
                </c:pt>
                <c:pt idx="181">
                  <c:v>42628</c:v>
                </c:pt>
                <c:pt idx="182">
                  <c:v>42629</c:v>
                </c:pt>
                <c:pt idx="183">
                  <c:v>42632</c:v>
                </c:pt>
                <c:pt idx="184">
                  <c:v>42633</c:v>
                </c:pt>
                <c:pt idx="185">
                  <c:v>42634</c:v>
                </c:pt>
                <c:pt idx="186">
                  <c:v>42635</c:v>
                </c:pt>
                <c:pt idx="187">
                  <c:v>42636</c:v>
                </c:pt>
                <c:pt idx="188">
                  <c:v>42639</c:v>
                </c:pt>
                <c:pt idx="189">
                  <c:v>42640</c:v>
                </c:pt>
                <c:pt idx="190">
                  <c:v>42641</c:v>
                </c:pt>
                <c:pt idx="191">
                  <c:v>42642</c:v>
                </c:pt>
                <c:pt idx="192">
                  <c:v>42643</c:v>
                </c:pt>
                <c:pt idx="193">
                  <c:v>42646</c:v>
                </c:pt>
                <c:pt idx="194">
                  <c:v>42647</c:v>
                </c:pt>
                <c:pt idx="195">
                  <c:v>42648</c:v>
                </c:pt>
                <c:pt idx="196">
                  <c:v>42649</c:v>
                </c:pt>
                <c:pt idx="197">
                  <c:v>42650</c:v>
                </c:pt>
                <c:pt idx="198">
                  <c:v>42653</c:v>
                </c:pt>
                <c:pt idx="199">
                  <c:v>42654</c:v>
                </c:pt>
                <c:pt idx="200">
                  <c:v>42655</c:v>
                </c:pt>
                <c:pt idx="201">
                  <c:v>42656</c:v>
                </c:pt>
                <c:pt idx="202">
                  <c:v>42657</c:v>
                </c:pt>
                <c:pt idx="203">
                  <c:v>42660</c:v>
                </c:pt>
                <c:pt idx="204">
                  <c:v>42661</c:v>
                </c:pt>
                <c:pt idx="205">
                  <c:v>42662</c:v>
                </c:pt>
                <c:pt idx="206">
                  <c:v>42663</c:v>
                </c:pt>
                <c:pt idx="207">
                  <c:v>42664</c:v>
                </c:pt>
                <c:pt idx="208">
                  <c:v>42667</c:v>
                </c:pt>
                <c:pt idx="209">
                  <c:v>42668</c:v>
                </c:pt>
                <c:pt idx="210">
                  <c:v>42669</c:v>
                </c:pt>
                <c:pt idx="211">
                  <c:v>42670</c:v>
                </c:pt>
                <c:pt idx="212">
                  <c:v>42671</c:v>
                </c:pt>
                <c:pt idx="213">
                  <c:v>42674</c:v>
                </c:pt>
                <c:pt idx="214">
                  <c:v>42675</c:v>
                </c:pt>
                <c:pt idx="215">
                  <c:v>42676</c:v>
                </c:pt>
                <c:pt idx="216">
                  <c:v>42677</c:v>
                </c:pt>
                <c:pt idx="217">
                  <c:v>42678</c:v>
                </c:pt>
                <c:pt idx="218">
                  <c:v>42681</c:v>
                </c:pt>
                <c:pt idx="219">
                  <c:v>42682</c:v>
                </c:pt>
                <c:pt idx="220">
                  <c:v>42683</c:v>
                </c:pt>
                <c:pt idx="221">
                  <c:v>42684</c:v>
                </c:pt>
                <c:pt idx="222">
                  <c:v>42685</c:v>
                </c:pt>
                <c:pt idx="223">
                  <c:v>42688</c:v>
                </c:pt>
                <c:pt idx="224">
                  <c:v>42689</c:v>
                </c:pt>
                <c:pt idx="225">
                  <c:v>42690</c:v>
                </c:pt>
                <c:pt idx="226">
                  <c:v>42691</c:v>
                </c:pt>
                <c:pt idx="227">
                  <c:v>42692</c:v>
                </c:pt>
                <c:pt idx="228">
                  <c:v>42695</c:v>
                </c:pt>
                <c:pt idx="229">
                  <c:v>42696</c:v>
                </c:pt>
                <c:pt idx="230">
                  <c:v>42697</c:v>
                </c:pt>
                <c:pt idx="231">
                  <c:v>42698</c:v>
                </c:pt>
                <c:pt idx="232">
                  <c:v>42699</c:v>
                </c:pt>
                <c:pt idx="233">
                  <c:v>42702</c:v>
                </c:pt>
                <c:pt idx="234">
                  <c:v>42703</c:v>
                </c:pt>
                <c:pt idx="235">
                  <c:v>42704</c:v>
                </c:pt>
                <c:pt idx="236">
                  <c:v>42705</c:v>
                </c:pt>
                <c:pt idx="237">
                  <c:v>42706</c:v>
                </c:pt>
                <c:pt idx="238">
                  <c:v>42709</c:v>
                </c:pt>
                <c:pt idx="239">
                  <c:v>42710</c:v>
                </c:pt>
                <c:pt idx="240">
                  <c:v>42711</c:v>
                </c:pt>
                <c:pt idx="241">
                  <c:v>42712</c:v>
                </c:pt>
                <c:pt idx="242">
                  <c:v>42713</c:v>
                </c:pt>
                <c:pt idx="243">
                  <c:v>42716</c:v>
                </c:pt>
                <c:pt idx="244">
                  <c:v>42717</c:v>
                </c:pt>
                <c:pt idx="245">
                  <c:v>42718</c:v>
                </c:pt>
                <c:pt idx="246">
                  <c:v>42719</c:v>
                </c:pt>
                <c:pt idx="247">
                  <c:v>42720</c:v>
                </c:pt>
                <c:pt idx="248">
                  <c:v>42723</c:v>
                </c:pt>
                <c:pt idx="249">
                  <c:v>42724</c:v>
                </c:pt>
                <c:pt idx="250">
                  <c:v>42725</c:v>
                </c:pt>
                <c:pt idx="251">
                  <c:v>42726</c:v>
                </c:pt>
                <c:pt idx="252">
                  <c:v>42727</c:v>
                </c:pt>
                <c:pt idx="253">
                  <c:v>42731</c:v>
                </c:pt>
                <c:pt idx="254">
                  <c:v>42732</c:v>
                </c:pt>
                <c:pt idx="255">
                  <c:v>42733</c:v>
                </c:pt>
                <c:pt idx="256">
                  <c:v>42734</c:v>
                </c:pt>
                <c:pt idx="257">
                  <c:v>42737</c:v>
                </c:pt>
                <c:pt idx="258">
                  <c:v>42738</c:v>
                </c:pt>
                <c:pt idx="259">
                  <c:v>42739</c:v>
                </c:pt>
                <c:pt idx="260">
                  <c:v>42740</c:v>
                </c:pt>
                <c:pt idx="261">
                  <c:v>42741</c:v>
                </c:pt>
                <c:pt idx="262">
                  <c:v>42744</c:v>
                </c:pt>
                <c:pt idx="263">
                  <c:v>42745</c:v>
                </c:pt>
                <c:pt idx="264">
                  <c:v>42746</c:v>
                </c:pt>
                <c:pt idx="265">
                  <c:v>42747</c:v>
                </c:pt>
                <c:pt idx="266">
                  <c:v>42748</c:v>
                </c:pt>
                <c:pt idx="267">
                  <c:v>42751</c:v>
                </c:pt>
                <c:pt idx="268">
                  <c:v>42752</c:v>
                </c:pt>
                <c:pt idx="269">
                  <c:v>42753</c:v>
                </c:pt>
                <c:pt idx="270">
                  <c:v>42754</c:v>
                </c:pt>
                <c:pt idx="271">
                  <c:v>42755</c:v>
                </c:pt>
                <c:pt idx="272">
                  <c:v>42758</c:v>
                </c:pt>
                <c:pt idx="273">
                  <c:v>42759</c:v>
                </c:pt>
                <c:pt idx="274">
                  <c:v>42760</c:v>
                </c:pt>
                <c:pt idx="275">
                  <c:v>42761</c:v>
                </c:pt>
                <c:pt idx="276">
                  <c:v>42762</c:v>
                </c:pt>
                <c:pt idx="277">
                  <c:v>42765</c:v>
                </c:pt>
                <c:pt idx="278">
                  <c:v>42766</c:v>
                </c:pt>
                <c:pt idx="279">
                  <c:v>42767</c:v>
                </c:pt>
                <c:pt idx="280">
                  <c:v>42768</c:v>
                </c:pt>
                <c:pt idx="281">
                  <c:v>42769</c:v>
                </c:pt>
                <c:pt idx="282">
                  <c:v>42772</c:v>
                </c:pt>
                <c:pt idx="283">
                  <c:v>42773</c:v>
                </c:pt>
                <c:pt idx="284">
                  <c:v>42774</c:v>
                </c:pt>
                <c:pt idx="285">
                  <c:v>42775</c:v>
                </c:pt>
                <c:pt idx="286">
                  <c:v>42776</c:v>
                </c:pt>
                <c:pt idx="287">
                  <c:v>42779</c:v>
                </c:pt>
                <c:pt idx="288">
                  <c:v>42780</c:v>
                </c:pt>
                <c:pt idx="289">
                  <c:v>42781</c:v>
                </c:pt>
                <c:pt idx="290">
                  <c:v>42782</c:v>
                </c:pt>
                <c:pt idx="291">
                  <c:v>42783</c:v>
                </c:pt>
                <c:pt idx="292">
                  <c:v>42786</c:v>
                </c:pt>
                <c:pt idx="293">
                  <c:v>42787</c:v>
                </c:pt>
                <c:pt idx="294">
                  <c:v>42788</c:v>
                </c:pt>
                <c:pt idx="295">
                  <c:v>42789</c:v>
                </c:pt>
                <c:pt idx="296">
                  <c:v>42790</c:v>
                </c:pt>
                <c:pt idx="297">
                  <c:v>42793</c:v>
                </c:pt>
                <c:pt idx="298">
                  <c:v>42794</c:v>
                </c:pt>
                <c:pt idx="299">
                  <c:v>42795</c:v>
                </c:pt>
                <c:pt idx="300">
                  <c:v>42796</c:v>
                </c:pt>
                <c:pt idx="301">
                  <c:v>42797</c:v>
                </c:pt>
                <c:pt idx="302">
                  <c:v>42800</c:v>
                </c:pt>
                <c:pt idx="303">
                  <c:v>42801</c:v>
                </c:pt>
                <c:pt idx="304">
                  <c:v>42802</c:v>
                </c:pt>
                <c:pt idx="305">
                  <c:v>42803</c:v>
                </c:pt>
                <c:pt idx="306">
                  <c:v>42804</c:v>
                </c:pt>
                <c:pt idx="307">
                  <c:v>42807</c:v>
                </c:pt>
                <c:pt idx="308">
                  <c:v>42808</c:v>
                </c:pt>
                <c:pt idx="309">
                  <c:v>42809</c:v>
                </c:pt>
                <c:pt idx="310">
                  <c:v>42810</c:v>
                </c:pt>
                <c:pt idx="311">
                  <c:v>42811</c:v>
                </c:pt>
                <c:pt idx="312">
                  <c:v>42814</c:v>
                </c:pt>
                <c:pt idx="313">
                  <c:v>42815</c:v>
                </c:pt>
                <c:pt idx="314">
                  <c:v>42816</c:v>
                </c:pt>
                <c:pt idx="315">
                  <c:v>42817</c:v>
                </c:pt>
                <c:pt idx="316">
                  <c:v>42818</c:v>
                </c:pt>
                <c:pt idx="317">
                  <c:v>42821</c:v>
                </c:pt>
                <c:pt idx="318">
                  <c:v>42822</c:v>
                </c:pt>
                <c:pt idx="319">
                  <c:v>42823</c:v>
                </c:pt>
                <c:pt idx="320">
                  <c:v>42824</c:v>
                </c:pt>
                <c:pt idx="321">
                  <c:v>42825</c:v>
                </c:pt>
                <c:pt idx="322">
                  <c:v>42828</c:v>
                </c:pt>
                <c:pt idx="323">
                  <c:v>42829</c:v>
                </c:pt>
                <c:pt idx="324">
                  <c:v>42830</c:v>
                </c:pt>
                <c:pt idx="325">
                  <c:v>42831</c:v>
                </c:pt>
                <c:pt idx="326">
                  <c:v>42832</c:v>
                </c:pt>
                <c:pt idx="327">
                  <c:v>42835</c:v>
                </c:pt>
                <c:pt idx="328">
                  <c:v>42836</c:v>
                </c:pt>
                <c:pt idx="329">
                  <c:v>42837</c:v>
                </c:pt>
                <c:pt idx="330">
                  <c:v>42838</c:v>
                </c:pt>
                <c:pt idx="331">
                  <c:v>42843</c:v>
                </c:pt>
                <c:pt idx="332">
                  <c:v>42844</c:v>
                </c:pt>
                <c:pt idx="333">
                  <c:v>42845</c:v>
                </c:pt>
                <c:pt idx="334">
                  <c:v>42846</c:v>
                </c:pt>
                <c:pt idx="335">
                  <c:v>42849</c:v>
                </c:pt>
                <c:pt idx="336">
                  <c:v>42850</c:v>
                </c:pt>
                <c:pt idx="337">
                  <c:v>42851</c:v>
                </c:pt>
                <c:pt idx="338">
                  <c:v>42852</c:v>
                </c:pt>
                <c:pt idx="339">
                  <c:v>42853</c:v>
                </c:pt>
                <c:pt idx="340">
                  <c:v>42857</c:v>
                </c:pt>
                <c:pt idx="341">
                  <c:v>42858</c:v>
                </c:pt>
                <c:pt idx="342">
                  <c:v>42859</c:v>
                </c:pt>
                <c:pt idx="343">
                  <c:v>42860</c:v>
                </c:pt>
                <c:pt idx="344">
                  <c:v>42863</c:v>
                </c:pt>
                <c:pt idx="345">
                  <c:v>42864</c:v>
                </c:pt>
                <c:pt idx="346">
                  <c:v>42865</c:v>
                </c:pt>
                <c:pt idx="347">
                  <c:v>42866</c:v>
                </c:pt>
                <c:pt idx="348">
                  <c:v>42867</c:v>
                </c:pt>
                <c:pt idx="349">
                  <c:v>42870</c:v>
                </c:pt>
                <c:pt idx="350">
                  <c:v>42871</c:v>
                </c:pt>
                <c:pt idx="351">
                  <c:v>42872</c:v>
                </c:pt>
                <c:pt idx="352">
                  <c:v>42873</c:v>
                </c:pt>
                <c:pt idx="353">
                  <c:v>42874</c:v>
                </c:pt>
                <c:pt idx="354">
                  <c:v>42877</c:v>
                </c:pt>
                <c:pt idx="355">
                  <c:v>42878</c:v>
                </c:pt>
                <c:pt idx="356">
                  <c:v>42879</c:v>
                </c:pt>
                <c:pt idx="357">
                  <c:v>42880</c:v>
                </c:pt>
                <c:pt idx="358">
                  <c:v>42881</c:v>
                </c:pt>
                <c:pt idx="359">
                  <c:v>42884</c:v>
                </c:pt>
                <c:pt idx="360">
                  <c:v>42885</c:v>
                </c:pt>
                <c:pt idx="361">
                  <c:v>42886</c:v>
                </c:pt>
                <c:pt idx="362">
                  <c:v>42887</c:v>
                </c:pt>
                <c:pt idx="363">
                  <c:v>42888</c:v>
                </c:pt>
                <c:pt idx="364">
                  <c:v>42891</c:v>
                </c:pt>
                <c:pt idx="365">
                  <c:v>42892</c:v>
                </c:pt>
                <c:pt idx="366">
                  <c:v>42893</c:v>
                </c:pt>
                <c:pt idx="367">
                  <c:v>42894</c:v>
                </c:pt>
                <c:pt idx="368">
                  <c:v>42895</c:v>
                </c:pt>
                <c:pt idx="369">
                  <c:v>42898</c:v>
                </c:pt>
                <c:pt idx="370">
                  <c:v>42899</c:v>
                </c:pt>
                <c:pt idx="371">
                  <c:v>42900</c:v>
                </c:pt>
                <c:pt idx="372">
                  <c:v>42901</c:v>
                </c:pt>
                <c:pt idx="373">
                  <c:v>42902</c:v>
                </c:pt>
                <c:pt idx="374">
                  <c:v>42905</c:v>
                </c:pt>
                <c:pt idx="375">
                  <c:v>42906</c:v>
                </c:pt>
                <c:pt idx="376">
                  <c:v>42907</c:v>
                </c:pt>
                <c:pt idx="377">
                  <c:v>42908</c:v>
                </c:pt>
                <c:pt idx="378">
                  <c:v>42909</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42962</c:v>
                </c:pt>
                <c:pt idx="416">
                  <c:v>42963</c:v>
                </c:pt>
                <c:pt idx="417">
                  <c:v>42964</c:v>
                </c:pt>
                <c:pt idx="418">
                  <c:v>42965</c:v>
                </c:pt>
                <c:pt idx="419">
                  <c:v>42968</c:v>
                </c:pt>
                <c:pt idx="420">
                  <c:v>42969</c:v>
                </c:pt>
                <c:pt idx="421">
                  <c:v>42970</c:v>
                </c:pt>
                <c:pt idx="422">
                  <c:v>42971</c:v>
                </c:pt>
                <c:pt idx="423">
                  <c:v>42972</c:v>
                </c:pt>
                <c:pt idx="424">
                  <c:v>42975</c:v>
                </c:pt>
                <c:pt idx="425">
                  <c:v>42976</c:v>
                </c:pt>
                <c:pt idx="426">
                  <c:v>42977</c:v>
                </c:pt>
                <c:pt idx="427">
                  <c:v>42978</c:v>
                </c:pt>
                <c:pt idx="428">
                  <c:v>42979</c:v>
                </c:pt>
                <c:pt idx="429">
                  <c:v>42982</c:v>
                </c:pt>
                <c:pt idx="430">
                  <c:v>42983</c:v>
                </c:pt>
                <c:pt idx="431">
                  <c:v>42984</c:v>
                </c:pt>
                <c:pt idx="432">
                  <c:v>42985</c:v>
                </c:pt>
                <c:pt idx="433">
                  <c:v>42986</c:v>
                </c:pt>
                <c:pt idx="434">
                  <c:v>42989</c:v>
                </c:pt>
                <c:pt idx="435">
                  <c:v>42990</c:v>
                </c:pt>
                <c:pt idx="436">
                  <c:v>42991</c:v>
                </c:pt>
                <c:pt idx="437">
                  <c:v>42992</c:v>
                </c:pt>
                <c:pt idx="438">
                  <c:v>42993</c:v>
                </c:pt>
                <c:pt idx="439">
                  <c:v>42996</c:v>
                </c:pt>
                <c:pt idx="440">
                  <c:v>42997</c:v>
                </c:pt>
                <c:pt idx="441">
                  <c:v>42998</c:v>
                </c:pt>
                <c:pt idx="442">
                  <c:v>42999</c:v>
                </c:pt>
                <c:pt idx="443">
                  <c:v>43000</c:v>
                </c:pt>
                <c:pt idx="444">
                  <c:v>43003</c:v>
                </c:pt>
                <c:pt idx="445">
                  <c:v>43004</c:v>
                </c:pt>
                <c:pt idx="446">
                  <c:v>43005</c:v>
                </c:pt>
                <c:pt idx="447">
                  <c:v>43006</c:v>
                </c:pt>
                <c:pt idx="448">
                  <c:v>43007</c:v>
                </c:pt>
                <c:pt idx="449">
                  <c:v>43010</c:v>
                </c:pt>
                <c:pt idx="450">
                  <c:v>43011</c:v>
                </c:pt>
                <c:pt idx="451">
                  <c:v>43012</c:v>
                </c:pt>
                <c:pt idx="452">
                  <c:v>43013</c:v>
                </c:pt>
                <c:pt idx="453">
                  <c:v>43014</c:v>
                </c:pt>
                <c:pt idx="454">
                  <c:v>43017</c:v>
                </c:pt>
                <c:pt idx="455">
                  <c:v>43018</c:v>
                </c:pt>
                <c:pt idx="456">
                  <c:v>43019</c:v>
                </c:pt>
                <c:pt idx="457">
                  <c:v>43020</c:v>
                </c:pt>
                <c:pt idx="458">
                  <c:v>43021</c:v>
                </c:pt>
                <c:pt idx="459">
                  <c:v>43024</c:v>
                </c:pt>
                <c:pt idx="460">
                  <c:v>43025</c:v>
                </c:pt>
                <c:pt idx="461">
                  <c:v>43026</c:v>
                </c:pt>
                <c:pt idx="462">
                  <c:v>43027</c:v>
                </c:pt>
                <c:pt idx="463">
                  <c:v>43028</c:v>
                </c:pt>
                <c:pt idx="464">
                  <c:v>43031</c:v>
                </c:pt>
                <c:pt idx="465">
                  <c:v>43032</c:v>
                </c:pt>
                <c:pt idx="466">
                  <c:v>43033</c:v>
                </c:pt>
                <c:pt idx="467">
                  <c:v>43034</c:v>
                </c:pt>
                <c:pt idx="468">
                  <c:v>43035</c:v>
                </c:pt>
                <c:pt idx="469">
                  <c:v>43038</c:v>
                </c:pt>
                <c:pt idx="470">
                  <c:v>43039</c:v>
                </c:pt>
                <c:pt idx="471">
                  <c:v>43040</c:v>
                </c:pt>
                <c:pt idx="472">
                  <c:v>43041</c:v>
                </c:pt>
                <c:pt idx="473">
                  <c:v>43042</c:v>
                </c:pt>
                <c:pt idx="474">
                  <c:v>43045</c:v>
                </c:pt>
                <c:pt idx="475">
                  <c:v>43046</c:v>
                </c:pt>
                <c:pt idx="476">
                  <c:v>43047</c:v>
                </c:pt>
                <c:pt idx="477">
                  <c:v>43048</c:v>
                </c:pt>
                <c:pt idx="478">
                  <c:v>43049</c:v>
                </c:pt>
                <c:pt idx="479">
                  <c:v>43052</c:v>
                </c:pt>
                <c:pt idx="480">
                  <c:v>43053</c:v>
                </c:pt>
                <c:pt idx="481">
                  <c:v>43054</c:v>
                </c:pt>
                <c:pt idx="482">
                  <c:v>43055</c:v>
                </c:pt>
                <c:pt idx="483">
                  <c:v>43056</c:v>
                </c:pt>
                <c:pt idx="484">
                  <c:v>43059</c:v>
                </c:pt>
                <c:pt idx="485">
                  <c:v>43060</c:v>
                </c:pt>
                <c:pt idx="486">
                  <c:v>43061</c:v>
                </c:pt>
                <c:pt idx="487">
                  <c:v>43062</c:v>
                </c:pt>
                <c:pt idx="488">
                  <c:v>43063</c:v>
                </c:pt>
                <c:pt idx="489">
                  <c:v>43066</c:v>
                </c:pt>
                <c:pt idx="490">
                  <c:v>43067</c:v>
                </c:pt>
                <c:pt idx="491">
                  <c:v>43068</c:v>
                </c:pt>
                <c:pt idx="492">
                  <c:v>43069</c:v>
                </c:pt>
                <c:pt idx="493">
                  <c:v>43070</c:v>
                </c:pt>
                <c:pt idx="494">
                  <c:v>43073</c:v>
                </c:pt>
                <c:pt idx="495">
                  <c:v>43074</c:v>
                </c:pt>
                <c:pt idx="496">
                  <c:v>43075</c:v>
                </c:pt>
                <c:pt idx="497">
                  <c:v>43076</c:v>
                </c:pt>
                <c:pt idx="498">
                  <c:v>43077</c:v>
                </c:pt>
                <c:pt idx="499">
                  <c:v>43080</c:v>
                </c:pt>
                <c:pt idx="500">
                  <c:v>43081</c:v>
                </c:pt>
                <c:pt idx="501">
                  <c:v>43082</c:v>
                </c:pt>
                <c:pt idx="502">
                  <c:v>43083</c:v>
                </c:pt>
                <c:pt idx="503">
                  <c:v>43084</c:v>
                </c:pt>
                <c:pt idx="504">
                  <c:v>43087</c:v>
                </c:pt>
                <c:pt idx="505">
                  <c:v>43088</c:v>
                </c:pt>
                <c:pt idx="506">
                  <c:v>43089</c:v>
                </c:pt>
                <c:pt idx="507">
                  <c:v>43090</c:v>
                </c:pt>
                <c:pt idx="508">
                  <c:v>43091</c:v>
                </c:pt>
                <c:pt idx="509">
                  <c:v>43096</c:v>
                </c:pt>
                <c:pt idx="510">
                  <c:v>43097</c:v>
                </c:pt>
                <c:pt idx="511">
                  <c:v>43098</c:v>
                </c:pt>
                <c:pt idx="512">
                  <c:v>43102</c:v>
                </c:pt>
                <c:pt idx="513">
                  <c:v>43103</c:v>
                </c:pt>
                <c:pt idx="514">
                  <c:v>43104</c:v>
                </c:pt>
                <c:pt idx="515">
                  <c:v>43105</c:v>
                </c:pt>
                <c:pt idx="516">
                  <c:v>43108</c:v>
                </c:pt>
                <c:pt idx="517">
                  <c:v>43109</c:v>
                </c:pt>
                <c:pt idx="518">
                  <c:v>43110</c:v>
                </c:pt>
                <c:pt idx="519">
                  <c:v>43111</c:v>
                </c:pt>
                <c:pt idx="520">
                  <c:v>43112</c:v>
                </c:pt>
                <c:pt idx="521">
                  <c:v>43115</c:v>
                </c:pt>
                <c:pt idx="522">
                  <c:v>43116</c:v>
                </c:pt>
                <c:pt idx="523">
                  <c:v>43117</c:v>
                </c:pt>
                <c:pt idx="524">
                  <c:v>43118</c:v>
                </c:pt>
                <c:pt idx="525">
                  <c:v>43119</c:v>
                </c:pt>
                <c:pt idx="526">
                  <c:v>43122</c:v>
                </c:pt>
                <c:pt idx="527">
                  <c:v>43123</c:v>
                </c:pt>
                <c:pt idx="528">
                  <c:v>43124</c:v>
                </c:pt>
                <c:pt idx="529">
                  <c:v>43125</c:v>
                </c:pt>
                <c:pt idx="530">
                  <c:v>43126</c:v>
                </c:pt>
                <c:pt idx="531">
                  <c:v>43129</c:v>
                </c:pt>
                <c:pt idx="532">
                  <c:v>43130</c:v>
                </c:pt>
                <c:pt idx="533">
                  <c:v>43131</c:v>
                </c:pt>
                <c:pt idx="534">
                  <c:v>43132</c:v>
                </c:pt>
                <c:pt idx="535">
                  <c:v>43133</c:v>
                </c:pt>
                <c:pt idx="536">
                  <c:v>43136</c:v>
                </c:pt>
                <c:pt idx="537">
                  <c:v>43137</c:v>
                </c:pt>
                <c:pt idx="538">
                  <c:v>43138</c:v>
                </c:pt>
                <c:pt idx="539">
                  <c:v>43139</c:v>
                </c:pt>
                <c:pt idx="540">
                  <c:v>43140</c:v>
                </c:pt>
                <c:pt idx="541">
                  <c:v>43143</c:v>
                </c:pt>
                <c:pt idx="542">
                  <c:v>43144</c:v>
                </c:pt>
                <c:pt idx="543">
                  <c:v>43145</c:v>
                </c:pt>
                <c:pt idx="544">
                  <c:v>43146</c:v>
                </c:pt>
                <c:pt idx="545">
                  <c:v>43147</c:v>
                </c:pt>
                <c:pt idx="546">
                  <c:v>43150</c:v>
                </c:pt>
                <c:pt idx="547">
                  <c:v>43151</c:v>
                </c:pt>
                <c:pt idx="548">
                  <c:v>43152</c:v>
                </c:pt>
                <c:pt idx="549">
                  <c:v>43153</c:v>
                </c:pt>
                <c:pt idx="550">
                  <c:v>43154</c:v>
                </c:pt>
                <c:pt idx="551">
                  <c:v>43157</c:v>
                </c:pt>
                <c:pt idx="552">
                  <c:v>43158</c:v>
                </c:pt>
                <c:pt idx="553">
                  <c:v>43159</c:v>
                </c:pt>
                <c:pt idx="554">
                  <c:v>43160</c:v>
                </c:pt>
                <c:pt idx="555">
                  <c:v>43161</c:v>
                </c:pt>
                <c:pt idx="556">
                  <c:v>43164</c:v>
                </c:pt>
                <c:pt idx="557">
                  <c:v>43165</c:v>
                </c:pt>
                <c:pt idx="558">
                  <c:v>43166</c:v>
                </c:pt>
                <c:pt idx="559">
                  <c:v>43167</c:v>
                </c:pt>
                <c:pt idx="560">
                  <c:v>43168</c:v>
                </c:pt>
                <c:pt idx="561">
                  <c:v>43171</c:v>
                </c:pt>
                <c:pt idx="562">
                  <c:v>43172</c:v>
                </c:pt>
                <c:pt idx="563">
                  <c:v>43173</c:v>
                </c:pt>
                <c:pt idx="564">
                  <c:v>43174</c:v>
                </c:pt>
                <c:pt idx="565">
                  <c:v>43175</c:v>
                </c:pt>
                <c:pt idx="566">
                  <c:v>43178</c:v>
                </c:pt>
                <c:pt idx="567">
                  <c:v>43179</c:v>
                </c:pt>
                <c:pt idx="568">
                  <c:v>43180</c:v>
                </c:pt>
                <c:pt idx="569">
                  <c:v>43181</c:v>
                </c:pt>
                <c:pt idx="570">
                  <c:v>43182</c:v>
                </c:pt>
                <c:pt idx="571">
                  <c:v>43185</c:v>
                </c:pt>
                <c:pt idx="572">
                  <c:v>43186</c:v>
                </c:pt>
                <c:pt idx="573">
                  <c:v>43187</c:v>
                </c:pt>
                <c:pt idx="574">
                  <c:v>43188</c:v>
                </c:pt>
                <c:pt idx="575">
                  <c:v>43193</c:v>
                </c:pt>
                <c:pt idx="576">
                  <c:v>43194</c:v>
                </c:pt>
                <c:pt idx="577">
                  <c:v>43195</c:v>
                </c:pt>
                <c:pt idx="578">
                  <c:v>43196</c:v>
                </c:pt>
                <c:pt idx="579">
                  <c:v>43199</c:v>
                </c:pt>
                <c:pt idx="580">
                  <c:v>43200</c:v>
                </c:pt>
                <c:pt idx="581">
                  <c:v>43201</c:v>
                </c:pt>
                <c:pt idx="582">
                  <c:v>43202</c:v>
                </c:pt>
                <c:pt idx="583">
                  <c:v>43203</c:v>
                </c:pt>
                <c:pt idx="584">
                  <c:v>43206</c:v>
                </c:pt>
                <c:pt idx="585">
                  <c:v>43207</c:v>
                </c:pt>
                <c:pt idx="586">
                  <c:v>43208</c:v>
                </c:pt>
                <c:pt idx="587">
                  <c:v>43209</c:v>
                </c:pt>
                <c:pt idx="588">
                  <c:v>43210</c:v>
                </c:pt>
                <c:pt idx="589">
                  <c:v>43213</c:v>
                </c:pt>
                <c:pt idx="590">
                  <c:v>43214</c:v>
                </c:pt>
                <c:pt idx="591">
                  <c:v>43215</c:v>
                </c:pt>
                <c:pt idx="592">
                  <c:v>43216</c:v>
                </c:pt>
                <c:pt idx="593">
                  <c:v>43217</c:v>
                </c:pt>
                <c:pt idx="594">
                  <c:v>43220</c:v>
                </c:pt>
                <c:pt idx="595">
                  <c:v>43222</c:v>
                </c:pt>
                <c:pt idx="596">
                  <c:v>43223</c:v>
                </c:pt>
                <c:pt idx="597">
                  <c:v>43224</c:v>
                </c:pt>
                <c:pt idx="598">
                  <c:v>43227</c:v>
                </c:pt>
                <c:pt idx="599">
                  <c:v>43228</c:v>
                </c:pt>
                <c:pt idx="600">
                  <c:v>43229</c:v>
                </c:pt>
                <c:pt idx="601">
                  <c:v>43230</c:v>
                </c:pt>
                <c:pt idx="602">
                  <c:v>43231</c:v>
                </c:pt>
                <c:pt idx="603">
                  <c:v>43234</c:v>
                </c:pt>
                <c:pt idx="604">
                  <c:v>43235</c:v>
                </c:pt>
                <c:pt idx="605">
                  <c:v>43236</c:v>
                </c:pt>
                <c:pt idx="606">
                  <c:v>43237</c:v>
                </c:pt>
                <c:pt idx="607">
                  <c:v>43238</c:v>
                </c:pt>
                <c:pt idx="608">
                  <c:v>43241</c:v>
                </c:pt>
                <c:pt idx="609">
                  <c:v>43242</c:v>
                </c:pt>
                <c:pt idx="610">
                  <c:v>43243</c:v>
                </c:pt>
                <c:pt idx="611">
                  <c:v>43244</c:v>
                </c:pt>
                <c:pt idx="612">
                  <c:v>43245</c:v>
                </c:pt>
                <c:pt idx="613">
                  <c:v>43248</c:v>
                </c:pt>
                <c:pt idx="614">
                  <c:v>43249</c:v>
                </c:pt>
                <c:pt idx="615">
                  <c:v>43250</c:v>
                </c:pt>
                <c:pt idx="616">
                  <c:v>43251</c:v>
                </c:pt>
                <c:pt idx="617">
                  <c:v>43252</c:v>
                </c:pt>
                <c:pt idx="618">
                  <c:v>43255</c:v>
                </c:pt>
                <c:pt idx="619">
                  <c:v>43256</c:v>
                </c:pt>
                <c:pt idx="620">
                  <c:v>43257</c:v>
                </c:pt>
                <c:pt idx="621">
                  <c:v>43258</c:v>
                </c:pt>
                <c:pt idx="622">
                  <c:v>43259</c:v>
                </c:pt>
                <c:pt idx="623">
                  <c:v>43262</c:v>
                </c:pt>
                <c:pt idx="624">
                  <c:v>43263</c:v>
                </c:pt>
                <c:pt idx="625">
                  <c:v>43264</c:v>
                </c:pt>
                <c:pt idx="626">
                  <c:v>43265</c:v>
                </c:pt>
                <c:pt idx="627">
                  <c:v>43266</c:v>
                </c:pt>
                <c:pt idx="628">
                  <c:v>43269</c:v>
                </c:pt>
                <c:pt idx="629">
                  <c:v>43270</c:v>
                </c:pt>
                <c:pt idx="630">
                  <c:v>43271</c:v>
                </c:pt>
                <c:pt idx="631">
                  <c:v>43272</c:v>
                </c:pt>
                <c:pt idx="632">
                  <c:v>43273</c:v>
                </c:pt>
                <c:pt idx="633">
                  <c:v>43276</c:v>
                </c:pt>
                <c:pt idx="634">
                  <c:v>43277</c:v>
                </c:pt>
                <c:pt idx="635">
                  <c:v>43278</c:v>
                </c:pt>
                <c:pt idx="636">
                  <c:v>43279</c:v>
                </c:pt>
                <c:pt idx="637">
                  <c:v>43280</c:v>
                </c:pt>
                <c:pt idx="638">
                  <c:v>43283</c:v>
                </c:pt>
                <c:pt idx="639">
                  <c:v>43284</c:v>
                </c:pt>
                <c:pt idx="640">
                  <c:v>43285</c:v>
                </c:pt>
                <c:pt idx="641">
                  <c:v>43286</c:v>
                </c:pt>
                <c:pt idx="642">
                  <c:v>43287</c:v>
                </c:pt>
                <c:pt idx="643">
                  <c:v>43290</c:v>
                </c:pt>
                <c:pt idx="644">
                  <c:v>43291</c:v>
                </c:pt>
                <c:pt idx="645">
                  <c:v>43292</c:v>
                </c:pt>
                <c:pt idx="646">
                  <c:v>43293</c:v>
                </c:pt>
                <c:pt idx="647">
                  <c:v>43294</c:v>
                </c:pt>
                <c:pt idx="648">
                  <c:v>43297</c:v>
                </c:pt>
                <c:pt idx="649">
                  <c:v>43298</c:v>
                </c:pt>
                <c:pt idx="650">
                  <c:v>43299</c:v>
                </c:pt>
                <c:pt idx="651">
                  <c:v>43300</c:v>
                </c:pt>
                <c:pt idx="652">
                  <c:v>43301</c:v>
                </c:pt>
                <c:pt idx="653">
                  <c:v>43304</c:v>
                </c:pt>
                <c:pt idx="654">
                  <c:v>43305</c:v>
                </c:pt>
                <c:pt idx="655">
                  <c:v>43306</c:v>
                </c:pt>
                <c:pt idx="656">
                  <c:v>43307</c:v>
                </c:pt>
                <c:pt idx="657">
                  <c:v>43308</c:v>
                </c:pt>
                <c:pt idx="658">
                  <c:v>43311</c:v>
                </c:pt>
                <c:pt idx="659">
                  <c:v>43312</c:v>
                </c:pt>
                <c:pt idx="660">
                  <c:v>43313</c:v>
                </c:pt>
                <c:pt idx="661">
                  <c:v>43314</c:v>
                </c:pt>
                <c:pt idx="662">
                  <c:v>43315</c:v>
                </c:pt>
                <c:pt idx="663">
                  <c:v>43318</c:v>
                </c:pt>
                <c:pt idx="664">
                  <c:v>43319</c:v>
                </c:pt>
                <c:pt idx="665">
                  <c:v>43320</c:v>
                </c:pt>
                <c:pt idx="666">
                  <c:v>43321</c:v>
                </c:pt>
                <c:pt idx="667">
                  <c:v>43322</c:v>
                </c:pt>
                <c:pt idx="668">
                  <c:v>43325</c:v>
                </c:pt>
                <c:pt idx="669">
                  <c:v>43326</c:v>
                </c:pt>
                <c:pt idx="670">
                  <c:v>43327</c:v>
                </c:pt>
                <c:pt idx="671">
                  <c:v>43328</c:v>
                </c:pt>
                <c:pt idx="672">
                  <c:v>43329</c:v>
                </c:pt>
                <c:pt idx="673">
                  <c:v>43332</c:v>
                </c:pt>
                <c:pt idx="674">
                  <c:v>43333</c:v>
                </c:pt>
                <c:pt idx="675">
                  <c:v>43334</c:v>
                </c:pt>
                <c:pt idx="676">
                  <c:v>43335</c:v>
                </c:pt>
                <c:pt idx="677">
                  <c:v>43336</c:v>
                </c:pt>
                <c:pt idx="678">
                  <c:v>43339</c:v>
                </c:pt>
                <c:pt idx="679">
                  <c:v>43340</c:v>
                </c:pt>
                <c:pt idx="680">
                  <c:v>43341</c:v>
                </c:pt>
                <c:pt idx="681">
                  <c:v>43342</c:v>
                </c:pt>
                <c:pt idx="682">
                  <c:v>43343</c:v>
                </c:pt>
                <c:pt idx="683">
                  <c:v>43346</c:v>
                </c:pt>
                <c:pt idx="684">
                  <c:v>43347</c:v>
                </c:pt>
                <c:pt idx="685">
                  <c:v>43348</c:v>
                </c:pt>
                <c:pt idx="686">
                  <c:v>43349</c:v>
                </c:pt>
                <c:pt idx="687">
                  <c:v>43350</c:v>
                </c:pt>
                <c:pt idx="688">
                  <c:v>43353</c:v>
                </c:pt>
                <c:pt idx="689">
                  <c:v>43354</c:v>
                </c:pt>
                <c:pt idx="690">
                  <c:v>43355</c:v>
                </c:pt>
                <c:pt idx="691">
                  <c:v>43356</c:v>
                </c:pt>
                <c:pt idx="692">
                  <c:v>43357</c:v>
                </c:pt>
                <c:pt idx="693">
                  <c:v>43360</c:v>
                </c:pt>
                <c:pt idx="694">
                  <c:v>43361</c:v>
                </c:pt>
                <c:pt idx="695">
                  <c:v>43362</c:v>
                </c:pt>
                <c:pt idx="696">
                  <c:v>43363</c:v>
                </c:pt>
                <c:pt idx="697">
                  <c:v>43364</c:v>
                </c:pt>
                <c:pt idx="698">
                  <c:v>43367</c:v>
                </c:pt>
                <c:pt idx="699">
                  <c:v>43368</c:v>
                </c:pt>
                <c:pt idx="700">
                  <c:v>43369</c:v>
                </c:pt>
                <c:pt idx="701">
                  <c:v>43370</c:v>
                </c:pt>
                <c:pt idx="702">
                  <c:v>43371</c:v>
                </c:pt>
                <c:pt idx="703">
                  <c:v>43374</c:v>
                </c:pt>
                <c:pt idx="704">
                  <c:v>43375</c:v>
                </c:pt>
                <c:pt idx="705">
                  <c:v>43376</c:v>
                </c:pt>
                <c:pt idx="706">
                  <c:v>43377</c:v>
                </c:pt>
                <c:pt idx="707">
                  <c:v>43378</c:v>
                </c:pt>
                <c:pt idx="708">
                  <c:v>43381</c:v>
                </c:pt>
                <c:pt idx="709">
                  <c:v>43382</c:v>
                </c:pt>
                <c:pt idx="710">
                  <c:v>43383</c:v>
                </c:pt>
                <c:pt idx="711">
                  <c:v>43384</c:v>
                </c:pt>
                <c:pt idx="712">
                  <c:v>43385</c:v>
                </c:pt>
                <c:pt idx="713">
                  <c:v>43388</c:v>
                </c:pt>
                <c:pt idx="714">
                  <c:v>43389</c:v>
                </c:pt>
                <c:pt idx="715">
                  <c:v>43390</c:v>
                </c:pt>
                <c:pt idx="716">
                  <c:v>43391</c:v>
                </c:pt>
                <c:pt idx="717">
                  <c:v>43392</c:v>
                </c:pt>
                <c:pt idx="718">
                  <c:v>43395</c:v>
                </c:pt>
                <c:pt idx="719">
                  <c:v>43396</c:v>
                </c:pt>
                <c:pt idx="720">
                  <c:v>43397</c:v>
                </c:pt>
                <c:pt idx="721">
                  <c:v>43398</c:v>
                </c:pt>
                <c:pt idx="722">
                  <c:v>43399</c:v>
                </c:pt>
                <c:pt idx="723">
                  <c:v>43402</c:v>
                </c:pt>
                <c:pt idx="724">
                  <c:v>43403</c:v>
                </c:pt>
                <c:pt idx="725">
                  <c:v>43404</c:v>
                </c:pt>
                <c:pt idx="726">
                  <c:v>43405</c:v>
                </c:pt>
                <c:pt idx="727">
                  <c:v>43406</c:v>
                </c:pt>
                <c:pt idx="728">
                  <c:v>43409</c:v>
                </c:pt>
                <c:pt idx="729">
                  <c:v>43410</c:v>
                </c:pt>
                <c:pt idx="730">
                  <c:v>43411</c:v>
                </c:pt>
                <c:pt idx="731">
                  <c:v>43412</c:v>
                </c:pt>
                <c:pt idx="732">
                  <c:v>43413</c:v>
                </c:pt>
                <c:pt idx="733">
                  <c:v>43416</c:v>
                </c:pt>
                <c:pt idx="734">
                  <c:v>43417</c:v>
                </c:pt>
                <c:pt idx="735">
                  <c:v>43418</c:v>
                </c:pt>
                <c:pt idx="736">
                  <c:v>43419</c:v>
                </c:pt>
                <c:pt idx="737">
                  <c:v>43420</c:v>
                </c:pt>
                <c:pt idx="738">
                  <c:v>43423</c:v>
                </c:pt>
                <c:pt idx="739">
                  <c:v>43424</c:v>
                </c:pt>
                <c:pt idx="740">
                  <c:v>43425</c:v>
                </c:pt>
                <c:pt idx="741">
                  <c:v>43426</c:v>
                </c:pt>
                <c:pt idx="742">
                  <c:v>43427</c:v>
                </c:pt>
                <c:pt idx="743">
                  <c:v>43430</c:v>
                </c:pt>
                <c:pt idx="744">
                  <c:v>43431</c:v>
                </c:pt>
                <c:pt idx="745">
                  <c:v>43432</c:v>
                </c:pt>
                <c:pt idx="746">
                  <c:v>43433</c:v>
                </c:pt>
                <c:pt idx="747">
                  <c:v>43434</c:v>
                </c:pt>
                <c:pt idx="748">
                  <c:v>43437</c:v>
                </c:pt>
                <c:pt idx="749">
                  <c:v>43438</c:v>
                </c:pt>
                <c:pt idx="750">
                  <c:v>43439</c:v>
                </c:pt>
                <c:pt idx="751">
                  <c:v>43440</c:v>
                </c:pt>
                <c:pt idx="752">
                  <c:v>43441</c:v>
                </c:pt>
                <c:pt idx="753">
                  <c:v>43444</c:v>
                </c:pt>
                <c:pt idx="754">
                  <c:v>43445</c:v>
                </c:pt>
                <c:pt idx="755">
                  <c:v>43446</c:v>
                </c:pt>
                <c:pt idx="756">
                  <c:v>43447</c:v>
                </c:pt>
                <c:pt idx="757">
                  <c:v>43448</c:v>
                </c:pt>
                <c:pt idx="758">
                  <c:v>43451</c:v>
                </c:pt>
                <c:pt idx="759">
                  <c:v>43452</c:v>
                </c:pt>
                <c:pt idx="760">
                  <c:v>43453</c:v>
                </c:pt>
                <c:pt idx="761">
                  <c:v>43454</c:v>
                </c:pt>
                <c:pt idx="762">
                  <c:v>43455</c:v>
                </c:pt>
                <c:pt idx="763">
                  <c:v>43458</c:v>
                </c:pt>
                <c:pt idx="764">
                  <c:v>43461</c:v>
                </c:pt>
                <c:pt idx="765">
                  <c:v>43462</c:v>
                </c:pt>
                <c:pt idx="766">
                  <c:v>43465</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43578</c:v>
                </c:pt>
                <c:pt idx="845">
                  <c:v>43579</c:v>
                </c:pt>
                <c:pt idx="846">
                  <c:v>43580</c:v>
                </c:pt>
                <c:pt idx="847">
                  <c:v>43581</c:v>
                </c:pt>
                <c:pt idx="848">
                  <c:v>43584</c:v>
                </c:pt>
                <c:pt idx="849">
                  <c:v>43585</c:v>
                </c:pt>
                <c:pt idx="850">
                  <c:v>43587</c:v>
                </c:pt>
                <c:pt idx="851">
                  <c:v>43588</c:v>
                </c:pt>
                <c:pt idx="852">
                  <c:v>43591</c:v>
                </c:pt>
                <c:pt idx="853">
                  <c:v>43592</c:v>
                </c:pt>
                <c:pt idx="854">
                  <c:v>43593</c:v>
                </c:pt>
                <c:pt idx="855">
                  <c:v>43594</c:v>
                </c:pt>
                <c:pt idx="856">
                  <c:v>43595</c:v>
                </c:pt>
                <c:pt idx="857">
                  <c:v>43598</c:v>
                </c:pt>
                <c:pt idx="858">
                  <c:v>43599</c:v>
                </c:pt>
                <c:pt idx="859">
                  <c:v>43600</c:v>
                </c:pt>
                <c:pt idx="860">
                  <c:v>43601</c:v>
                </c:pt>
                <c:pt idx="861">
                  <c:v>43602</c:v>
                </c:pt>
                <c:pt idx="862">
                  <c:v>43605</c:v>
                </c:pt>
                <c:pt idx="863">
                  <c:v>43606</c:v>
                </c:pt>
                <c:pt idx="864">
                  <c:v>43607</c:v>
                </c:pt>
                <c:pt idx="865">
                  <c:v>43608</c:v>
                </c:pt>
                <c:pt idx="866">
                  <c:v>43609</c:v>
                </c:pt>
                <c:pt idx="867">
                  <c:v>43612</c:v>
                </c:pt>
                <c:pt idx="868">
                  <c:v>43613</c:v>
                </c:pt>
                <c:pt idx="869">
                  <c:v>43614</c:v>
                </c:pt>
                <c:pt idx="870">
                  <c:v>43615</c:v>
                </c:pt>
                <c:pt idx="871">
                  <c:v>43616</c:v>
                </c:pt>
                <c:pt idx="872">
                  <c:v>43619</c:v>
                </c:pt>
                <c:pt idx="873">
                  <c:v>43620</c:v>
                </c:pt>
                <c:pt idx="874">
                  <c:v>43621</c:v>
                </c:pt>
                <c:pt idx="875">
                  <c:v>43622</c:v>
                </c:pt>
                <c:pt idx="876">
                  <c:v>43623</c:v>
                </c:pt>
                <c:pt idx="877">
                  <c:v>43626</c:v>
                </c:pt>
                <c:pt idx="878">
                  <c:v>43627</c:v>
                </c:pt>
                <c:pt idx="879">
                  <c:v>43628</c:v>
                </c:pt>
                <c:pt idx="880">
                  <c:v>43629</c:v>
                </c:pt>
                <c:pt idx="881">
                  <c:v>43630</c:v>
                </c:pt>
                <c:pt idx="882">
                  <c:v>43633</c:v>
                </c:pt>
                <c:pt idx="883">
                  <c:v>43634</c:v>
                </c:pt>
                <c:pt idx="884">
                  <c:v>43635</c:v>
                </c:pt>
                <c:pt idx="885">
                  <c:v>43636</c:v>
                </c:pt>
                <c:pt idx="886">
                  <c:v>43637</c:v>
                </c:pt>
                <c:pt idx="887">
                  <c:v>43640</c:v>
                </c:pt>
                <c:pt idx="888">
                  <c:v>43641</c:v>
                </c:pt>
                <c:pt idx="889">
                  <c:v>43642</c:v>
                </c:pt>
                <c:pt idx="890">
                  <c:v>43643</c:v>
                </c:pt>
                <c:pt idx="891">
                  <c:v>43644</c:v>
                </c:pt>
                <c:pt idx="892">
                  <c:v>43647</c:v>
                </c:pt>
                <c:pt idx="893">
                  <c:v>43648</c:v>
                </c:pt>
                <c:pt idx="894">
                  <c:v>43649</c:v>
                </c:pt>
                <c:pt idx="895">
                  <c:v>43650</c:v>
                </c:pt>
                <c:pt idx="896">
                  <c:v>43651</c:v>
                </c:pt>
                <c:pt idx="897">
                  <c:v>43654</c:v>
                </c:pt>
                <c:pt idx="898">
                  <c:v>43655</c:v>
                </c:pt>
                <c:pt idx="899">
                  <c:v>43656</c:v>
                </c:pt>
                <c:pt idx="900">
                  <c:v>43657</c:v>
                </c:pt>
                <c:pt idx="901">
                  <c:v>43658</c:v>
                </c:pt>
                <c:pt idx="902">
                  <c:v>43661</c:v>
                </c:pt>
                <c:pt idx="903">
                  <c:v>43662</c:v>
                </c:pt>
                <c:pt idx="904">
                  <c:v>43663</c:v>
                </c:pt>
                <c:pt idx="905">
                  <c:v>43664</c:v>
                </c:pt>
                <c:pt idx="906">
                  <c:v>43665</c:v>
                </c:pt>
                <c:pt idx="907">
                  <c:v>43668</c:v>
                </c:pt>
                <c:pt idx="908">
                  <c:v>43669</c:v>
                </c:pt>
                <c:pt idx="909">
                  <c:v>43670</c:v>
                </c:pt>
                <c:pt idx="910">
                  <c:v>43671</c:v>
                </c:pt>
                <c:pt idx="911">
                  <c:v>43672</c:v>
                </c:pt>
                <c:pt idx="912">
                  <c:v>43675</c:v>
                </c:pt>
                <c:pt idx="913">
                  <c:v>43676</c:v>
                </c:pt>
                <c:pt idx="914">
                  <c:v>43677</c:v>
                </c:pt>
                <c:pt idx="915">
                  <c:v>43678</c:v>
                </c:pt>
                <c:pt idx="916">
                  <c:v>43679</c:v>
                </c:pt>
                <c:pt idx="917">
                  <c:v>43682</c:v>
                </c:pt>
                <c:pt idx="918">
                  <c:v>43683</c:v>
                </c:pt>
                <c:pt idx="919">
                  <c:v>43684</c:v>
                </c:pt>
                <c:pt idx="920">
                  <c:v>43685</c:v>
                </c:pt>
                <c:pt idx="921">
                  <c:v>43686</c:v>
                </c:pt>
                <c:pt idx="922">
                  <c:v>43689</c:v>
                </c:pt>
                <c:pt idx="923">
                  <c:v>43690</c:v>
                </c:pt>
                <c:pt idx="924">
                  <c:v>43691</c:v>
                </c:pt>
                <c:pt idx="925">
                  <c:v>43692</c:v>
                </c:pt>
                <c:pt idx="926">
                  <c:v>43693</c:v>
                </c:pt>
                <c:pt idx="927">
                  <c:v>43696</c:v>
                </c:pt>
                <c:pt idx="928">
                  <c:v>43697</c:v>
                </c:pt>
                <c:pt idx="929">
                  <c:v>43698</c:v>
                </c:pt>
                <c:pt idx="930">
                  <c:v>43699</c:v>
                </c:pt>
                <c:pt idx="931">
                  <c:v>43700</c:v>
                </c:pt>
                <c:pt idx="932">
                  <c:v>43703</c:v>
                </c:pt>
                <c:pt idx="933">
                  <c:v>43704</c:v>
                </c:pt>
                <c:pt idx="934">
                  <c:v>43705</c:v>
                </c:pt>
                <c:pt idx="935">
                  <c:v>43706</c:v>
                </c:pt>
                <c:pt idx="936">
                  <c:v>43707</c:v>
                </c:pt>
                <c:pt idx="937">
                  <c:v>43710</c:v>
                </c:pt>
                <c:pt idx="938">
                  <c:v>43711</c:v>
                </c:pt>
                <c:pt idx="939">
                  <c:v>43712</c:v>
                </c:pt>
                <c:pt idx="940">
                  <c:v>43713</c:v>
                </c:pt>
                <c:pt idx="941">
                  <c:v>43714</c:v>
                </c:pt>
                <c:pt idx="942">
                  <c:v>43717</c:v>
                </c:pt>
                <c:pt idx="943">
                  <c:v>43718</c:v>
                </c:pt>
                <c:pt idx="944">
                  <c:v>43719</c:v>
                </c:pt>
                <c:pt idx="945">
                  <c:v>43720</c:v>
                </c:pt>
                <c:pt idx="946">
                  <c:v>43721</c:v>
                </c:pt>
                <c:pt idx="947">
                  <c:v>43724</c:v>
                </c:pt>
                <c:pt idx="948">
                  <c:v>43725</c:v>
                </c:pt>
                <c:pt idx="949">
                  <c:v>43726</c:v>
                </c:pt>
                <c:pt idx="950">
                  <c:v>43727</c:v>
                </c:pt>
                <c:pt idx="951">
                  <c:v>43728</c:v>
                </c:pt>
                <c:pt idx="952">
                  <c:v>43731</c:v>
                </c:pt>
                <c:pt idx="953">
                  <c:v>43732</c:v>
                </c:pt>
                <c:pt idx="954">
                  <c:v>43733</c:v>
                </c:pt>
                <c:pt idx="955">
                  <c:v>43734</c:v>
                </c:pt>
                <c:pt idx="956">
                  <c:v>43735</c:v>
                </c:pt>
                <c:pt idx="957">
                  <c:v>43738</c:v>
                </c:pt>
                <c:pt idx="958">
                  <c:v>43739</c:v>
                </c:pt>
                <c:pt idx="959">
                  <c:v>43740</c:v>
                </c:pt>
                <c:pt idx="960">
                  <c:v>43741</c:v>
                </c:pt>
                <c:pt idx="961">
                  <c:v>43742</c:v>
                </c:pt>
                <c:pt idx="962">
                  <c:v>43745</c:v>
                </c:pt>
                <c:pt idx="963">
                  <c:v>43746</c:v>
                </c:pt>
                <c:pt idx="964">
                  <c:v>43747</c:v>
                </c:pt>
                <c:pt idx="965">
                  <c:v>43748</c:v>
                </c:pt>
                <c:pt idx="966">
                  <c:v>43749</c:v>
                </c:pt>
                <c:pt idx="967">
                  <c:v>43752</c:v>
                </c:pt>
                <c:pt idx="968">
                  <c:v>43753</c:v>
                </c:pt>
                <c:pt idx="969">
                  <c:v>43754</c:v>
                </c:pt>
                <c:pt idx="970">
                  <c:v>43755</c:v>
                </c:pt>
                <c:pt idx="971">
                  <c:v>43756</c:v>
                </c:pt>
                <c:pt idx="972">
                  <c:v>43759</c:v>
                </c:pt>
                <c:pt idx="973">
                  <c:v>43760</c:v>
                </c:pt>
                <c:pt idx="974">
                  <c:v>43761</c:v>
                </c:pt>
                <c:pt idx="975">
                  <c:v>43762</c:v>
                </c:pt>
                <c:pt idx="976">
                  <c:v>43763</c:v>
                </c:pt>
                <c:pt idx="977">
                  <c:v>43766</c:v>
                </c:pt>
                <c:pt idx="978">
                  <c:v>43767</c:v>
                </c:pt>
                <c:pt idx="979">
                  <c:v>43768</c:v>
                </c:pt>
                <c:pt idx="980">
                  <c:v>43769</c:v>
                </c:pt>
                <c:pt idx="981">
                  <c:v>43770</c:v>
                </c:pt>
                <c:pt idx="982">
                  <c:v>43773</c:v>
                </c:pt>
                <c:pt idx="983">
                  <c:v>43774</c:v>
                </c:pt>
                <c:pt idx="984">
                  <c:v>43775</c:v>
                </c:pt>
                <c:pt idx="985">
                  <c:v>43776</c:v>
                </c:pt>
                <c:pt idx="986">
                  <c:v>43777</c:v>
                </c:pt>
                <c:pt idx="987">
                  <c:v>43780</c:v>
                </c:pt>
                <c:pt idx="988">
                  <c:v>43781</c:v>
                </c:pt>
                <c:pt idx="989">
                  <c:v>43782</c:v>
                </c:pt>
                <c:pt idx="990">
                  <c:v>43783</c:v>
                </c:pt>
                <c:pt idx="991">
                  <c:v>43784</c:v>
                </c:pt>
                <c:pt idx="992">
                  <c:v>43787</c:v>
                </c:pt>
                <c:pt idx="993">
                  <c:v>43788</c:v>
                </c:pt>
                <c:pt idx="994">
                  <c:v>43789</c:v>
                </c:pt>
                <c:pt idx="995">
                  <c:v>43790</c:v>
                </c:pt>
                <c:pt idx="996">
                  <c:v>43791</c:v>
                </c:pt>
                <c:pt idx="997">
                  <c:v>43794</c:v>
                </c:pt>
                <c:pt idx="998">
                  <c:v>43795</c:v>
                </c:pt>
                <c:pt idx="999">
                  <c:v>43796</c:v>
                </c:pt>
                <c:pt idx="1000">
                  <c:v>43797</c:v>
                </c:pt>
                <c:pt idx="1001">
                  <c:v>43798</c:v>
                </c:pt>
                <c:pt idx="1002">
                  <c:v>43801</c:v>
                </c:pt>
                <c:pt idx="1003">
                  <c:v>43802</c:v>
                </c:pt>
                <c:pt idx="1004">
                  <c:v>43803</c:v>
                </c:pt>
                <c:pt idx="1005">
                  <c:v>43804</c:v>
                </c:pt>
                <c:pt idx="1006">
                  <c:v>43805</c:v>
                </c:pt>
                <c:pt idx="1007">
                  <c:v>43808</c:v>
                </c:pt>
                <c:pt idx="1008">
                  <c:v>43809</c:v>
                </c:pt>
                <c:pt idx="1009">
                  <c:v>43810</c:v>
                </c:pt>
                <c:pt idx="1010">
                  <c:v>43811</c:v>
                </c:pt>
                <c:pt idx="1011">
                  <c:v>43812</c:v>
                </c:pt>
                <c:pt idx="1012">
                  <c:v>43815</c:v>
                </c:pt>
                <c:pt idx="1013">
                  <c:v>43816</c:v>
                </c:pt>
                <c:pt idx="1014">
                  <c:v>43817</c:v>
                </c:pt>
                <c:pt idx="1015">
                  <c:v>43818</c:v>
                </c:pt>
                <c:pt idx="1016">
                  <c:v>43819</c:v>
                </c:pt>
                <c:pt idx="1017">
                  <c:v>43822</c:v>
                </c:pt>
                <c:pt idx="1018">
                  <c:v>43823</c:v>
                </c:pt>
                <c:pt idx="1019">
                  <c:v>43826</c:v>
                </c:pt>
                <c:pt idx="1020">
                  <c:v>43829</c:v>
                </c:pt>
                <c:pt idx="1021">
                  <c:v>43830</c:v>
                </c:pt>
                <c:pt idx="1022">
                  <c:v>43832</c:v>
                </c:pt>
                <c:pt idx="1023">
                  <c:v>43833</c:v>
                </c:pt>
                <c:pt idx="1024">
                  <c:v>43836</c:v>
                </c:pt>
                <c:pt idx="1025">
                  <c:v>43837</c:v>
                </c:pt>
                <c:pt idx="1026">
                  <c:v>43838</c:v>
                </c:pt>
                <c:pt idx="1027">
                  <c:v>43839</c:v>
                </c:pt>
                <c:pt idx="1028">
                  <c:v>43840</c:v>
                </c:pt>
                <c:pt idx="1029">
                  <c:v>43843</c:v>
                </c:pt>
                <c:pt idx="1030">
                  <c:v>43844</c:v>
                </c:pt>
                <c:pt idx="1031">
                  <c:v>43845</c:v>
                </c:pt>
                <c:pt idx="1032">
                  <c:v>43846</c:v>
                </c:pt>
                <c:pt idx="1033">
                  <c:v>43847</c:v>
                </c:pt>
                <c:pt idx="1034">
                  <c:v>43850</c:v>
                </c:pt>
                <c:pt idx="1035">
                  <c:v>43851</c:v>
                </c:pt>
                <c:pt idx="1036">
                  <c:v>43852</c:v>
                </c:pt>
                <c:pt idx="1037">
                  <c:v>43853</c:v>
                </c:pt>
                <c:pt idx="1038">
                  <c:v>43854</c:v>
                </c:pt>
                <c:pt idx="1039">
                  <c:v>43857</c:v>
                </c:pt>
                <c:pt idx="1040">
                  <c:v>43858</c:v>
                </c:pt>
                <c:pt idx="1041">
                  <c:v>43859</c:v>
                </c:pt>
                <c:pt idx="1042">
                  <c:v>43860</c:v>
                </c:pt>
                <c:pt idx="1043">
                  <c:v>43861</c:v>
                </c:pt>
                <c:pt idx="1044">
                  <c:v>43864</c:v>
                </c:pt>
                <c:pt idx="1045">
                  <c:v>43865</c:v>
                </c:pt>
                <c:pt idx="1046">
                  <c:v>43866</c:v>
                </c:pt>
                <c:pt idx="1047">
                  <c:v>43867</c:v>
                </c:pt>
                <c:pt idx="1048">
                  <c:v>43868</c:v>
                </c:pt>
                <c:pt idx="1049">
                  <c:v>43871</c:v>
                </c:pt>
                <c:pt idx="1050">
                  <c:v>43872</c:v>
                </c:pt>
                <c:pt idx="1051">
                  <c:v>43873</c:v>
                </c:pt>
                <c:pt idx="1052">
                  <c:v>43874</c:v>
                </c:pt>
                <c:pt idx="1053">
                  <c:v>43875</c:v>
                </c:pt>
                <c:pt idx="1054">
                  <c:v>43878</c:v>
                </c:pt>
                <c:pt idx="1055">
                  <c:v>43879</c:v>
                </c:pt>
                <c:pt idx="1056">
                  <c:v>43880</c:v>
                </c:pt>
                <c:pt idx="1057">
                  <c:v>43881</c:v>
                </c:pt>
                <c:pt idx="1058">
                  <c:v>43882</c:v>
                </c:pt>
                <c:pt idx="1059">
                  <c:v>43885</c:v>
                </c:pt>
                <c:pt idx="1060">
                  <c:v>43886</c:v>
                </c:pt>
                <c:pt idx="1061">
                  <c:v>43887</c:v>
                </c:pt>
                <c:pt idx="1062">
                  <c:v>43888</c:v>
                </c:pt>
                <c:pt idx="1063">
                  <c:v>43889</c:v>
                </c:pt>
                <c:pt idx="1064">
                  <c:v>43892</c:v>
                </c:pt>
                <c:pt idx="1065">
                  <c:v>43893</c:v>
                </c:pt>
                <c:pt idx="1066">
                  <c:v>43894</c:v>
                </c:pt>
                <c:pt idx="1067">
                  <c:v>43895</c:v>
                </c:pt>
                <c:pt idx="1068">
                  <c:v>43896</c:v>
                </c:pt>
                <c:pt idx="1069">
                  <c:v>43899</c:v>
                </c:pt>
                <c:pt idx="1070">
                  <c:v>43900</c:v>
                </c:pt>
                <c:pt idx="1071">
                  <c:v>43901</c:v>
                </c:pt>
                <c:pt idx="1072">
                  <c:v>43902</c:v>
                </c:pt>
                <c:pt idx="1073">
                  <c:v>43903</c:v>
                </c:pt>
                <c:pt idx="1074">
                  <c:v>43906</c:v>
                </c:pt>
                <c:pt idx="1075">
                  <c:v>43907</c:v>
                </c:pt>
                <c:pt idx="1076">
                  <c:v>43908</c:v>
                </c:pt>
                <c:pt idx="1077">
                  <c:v>43909</c:v>
                </c:pt>
                <c:pt idx="1078">
                  <c:v>43910</c:v>
                </c:pt>
                <c:pt idx="1079">
                  <c:v>43913</c:v>
                </c:pt>
                <c:pt idx="1080">
                  <c:v>43914</c:v>
                </c:pt>
                <c:pt idx="1081">
                  <c:v>43915</c:v>
                </c:pt>
                <c:pt idx="1082">
                  <c:v>43916</c:v>
                </c:pt>
                <c:pt idx="1083">
                  <c:v>43917</c:v>
                </c:pt>
                <c:pt idx="1084">
                  <c:v>43920</c:v>
                </c:pt>
                <c:pt idx="1085">
                  <c:v>43921</c:v>
                </c:pt>
                <c:pt idx="1086">
                  <c:v>43922</c:v>
                </c:pt>
                <c:pt idx="1087">
                  <c:v>43923</c:v>
                </c:pt>
                <c:pt idx="1088">
                  <c:v>43924</c:v>
                </c:pt>
                <c:pt idx="1089">
                  <c:v>43927</c:v>
                </c:pt>
                <c:pt idx="1090">
                  <c:v>43928</c:v>
                </c:pt>
                <c:pt idx="1091">
                  <c:v>43929</c:v>
                </c:pt>
                <c:pt idx="1092">
                  <c:v>43930</c:v>
                </c:pt>
                <c:pt idx="1093">
                  <c:v>43935</c:v>
                </c:pt>
                <c:pt idx="1094">
                  <c:v>43936</c:v>
                </c:pt>
                <c:pt idx="1095">
                  <c:v>43937</c:v>
                </c:pt>
                <c:pt idx="1096">
                  <c:v>43938</c:v>
                </c:pt>
                <c:pt idx="1097">
                  <c:v>43941</c:v>
                </c:pt>
                <c:pt idx="1098">
                  <c:v>43942</c:v>
                </c:pt>
                <c:pt idx="1099">
                  <c:v>43943</c:v>
                </c:pt>
                <c:pt idx="1100">
                  <c:v>43944</c:v>
                </c:pt>
                <c:pt idx="1101">
                  <c:v>43945</c:v>
                </c:pt>
                <c:pt idx="1102">
                  <c:v>43948</c:v>
                </c:pt>
                <c:pt idx="1103">
                  <c:v>43949</c:v>
                </c:pt>
                <c:pt idx="1104">
                  <c:v>43950</c:v>
                </c:pt>
                <c:pt idx="1105">
                  <c:v>43951</c:v>
                </c:pt>
                <c:pt idx="1106">
                  <c:v>43955</c:v>
                </c:pt>
                <c:pt idx="1107">
                  <c:v>43956</c:v>
                </c:pt>
                <c:pt idx="1108">
                  <c:v>43957</c:v>
                </c:pt>
                <c:pt idx="1109">
                  <c:v>43958</c:v>
                </c:pt>
                <c:pt idx="1110">
                  <c:v>43959</c:v>
                </c:pt>
                <c:pt idx="1111">
                  <c:v>43962</c:v>
                </c:pt>
                <c:pt idx="1112">
                  <c:v>43963</c:v>
                </c:pt>
                <c:pt idx="1113">
                  <c:v>43964</c:v>
                </c:pt>
                <c:pt idx="1114">
                  <c:v>43965</c:v>
                </c:pt>
                <c:pt idx="1115">
                  <c:v>43966</c:v>
                </c:pt>
                <c:pt idx="1116">
                  <c:v>43969</c:v>
                </c:pt>
                <c:pt idx="1117">
                  <c:v>43970</c:v>
                </c:pt>
                <c:pt idx="1118">
                  <c:v>43971</c:v>
                </c:pt>
                <c:pt idx="1119">
                  <c:v>43972</c:v>
                </c:pt>
                <c:pt idx="1120">
                  <c:v>43973</c:v>
                </c:pt>
                <c:pt idx="1121">
                  <c:v>43976</c:v>
                </c:pt>
                <c:pt idx="1122">
                  <c:v>43977</c:v>
                </c:pt>
                <c:pt idx="1123">
                  <c:v>43978</c:v>
                </c:pt>
                <c:pt idx="1124">
                  <c:v>43979</c:v>
                </c:pt>
                <c:pt idx="1125">
                  <c:v>43980</c:v>
                </c:pt>
                <c:pt idx="1126">
                  <c:v>43983</c:v>
                </c:pt>
                <c:pt idx="1127">
                  <c:v>43984</c:v>
                </c:pt>
                <c:pt idx="1128">
                  <c:v>43985</c:v>
                </c:pt>
                <c:pt idx="1129">
                  <c:v>43986</c:v>
                </c:pt>
                <c:pt idx="1130">
                  <c:v>43987</c:v>
                </c:pt>
                <c:pt idx="1131">
                  <c:v>43990</c:v>
                </c:pt>
                <c:pt idx="1132">
                  <c:v>43991</c:v>
                </c:pt>
                <c:pt idx="1133">
                  <c:v>43992</c:v>
                </c:pt>
                <c:pt idx="1134">
                  <c:v>43993</c:v>
                </c:pt>
                <c:pt idx="1135">
                  <c:v>43994</c:v>
                </c:pt>
                <c:pt idx="1136">
                  <c:v>43997</c:v>
                </c:pt>
                <c:pt idx="1137">
                  <c:v>43998</c:v>
                </c:pt>
                <c:pt idx="1138">
                  <c:v>43999</c:v>
                </c:pt>
                <c:pt idx="1139">
                  <c:v>44000</c:v>
                </c:pt>
                <c:pt idx="1140">
                  <c:v>44001</c:v>
                </c:pt>
                <c:pt idx="1141">
                  <c:v>44004</c:v>
                </c:pt>
                <c:pt idx="1142">
                  <c:v>44005</c:v>
                </c:pt>
                <c:pt idx="1143">
                  <c:v>44006</c:v>
                </c:pt>
                <c:pt idx="1144">
                  <c:v>44007</c:v>
                </c:pt>
                <c:pt idx="1145">
                  <c:v>44008</c:v>
                </c:pt>
                <c:pt idx="1146">
                  <c:v>44011</c:v>
                </c:pt>
                <c:pt idx="1147">
                  <c:v>44012</c:v>
                </c:pt>
                <c:pt idx="1148">
                  <c:v>44013</c:v>
                </c:pt>
                <c:pt idx="1149">
                  <c:v>44014</c:v>
                </c:pt>
                <c:pt idx="1150">
                  <c:v>44015</c:v>
                </c:pt>
                <c:pt idx="1151">
                  <c:v>44018</c:v>
                </c:pt>
                <c:pt idx="1152">
                  <c:v>44019</c:v>
                </c:pt>
                <c:pt idx="1153">
                  <c:v>44020</c:v>
                </c:pt>
                <c:pt idx="1154">
                  <c:v>44021</c:v>
                </c:pt>
                <c:pt idx="1155">
                  <c:v>44022</c:v>
                </c:pt>
                <c:pt idx="1156">
                  <c:v>44025</c:v>
                </c:pt>
                <c:pt idx="1157">
                  <c:v>44026</c:v>
                </c:pt>
                <c:pt idx="1158">
                  <c:v>44027</c:v>
                </c:pt>
                <c:pt idx="1159">
                  <c:v>44028</c:v>
                </c:pt>
                <c:pt idx="1160">
                  <c:v>44029</c:v>
                </c:pt>
                <c:pt idx="1161">
                  <c:v>44032</c:v>
                </c:pt>
                <c:pt idx="1162">
                  <c:v>44033</c:v>
                </c:pt>
                <c:pt idx="1163">
                  <c:v>44034</c:v>
                </c:pt>
                <c:pt idx="1164">
                  <c:v>44035</c:v>
                </c:pt>
                <c:pt idx="1165">
                  <c:v>44036</c:v>
                </c:pt>
                <c:pt idx="1166">
                  <c:v>44039</c:v>
                </c:pt>
                <c:pt idx="1167">
                  <c:v>44040</c:v>
                </c:pt>
                <c:pt idx="1168">
                  <c:v>44041</c:v>
                </c:pt>
                <c:pt idx="1169">
                  <c:v>44042</c:v>
                </c:pt>
                <c:pt idx="1170">
                  <c:v>44043</c:v>
                </c:pt>
                <c:pt idx="1171">
                  <c:v>44046</c:v>
                </c:pt>
                <c:pt idx="1172">
                  <c:v>44047</c:v>
                </c:pt>
                <c:pt idx="1173">
                  <c:v>44048</c:v>
                </c:pt>
                <c:pt idx="1174">
                  <c:v>44049</c:v>
                </c:pt>
                <c:pt idx="1175">
                  <c:v>44050</c:v>
                </c:pt>
                <c:pt idx="1176">
                  <c:v>44053</c:v>
                </c:pt>
                <c:pt idx="1177">
                  <c:v>44054</c:v>
                </c:pt>
                <c:pt idx="1178">
                  <c:v>44055</c:v>
                </c:pt>
                <c:pt idx="1179">
                  <c:v>44056</c:v>
                </c:pt>
                <c:pt idx="1180">
                  <c:v>44057</c:v>
                </c:pt>
                <c:pt idx="1181">
                  <c:v>44060</c:v>
                </c:pt>
                <c:pt idx="1182">
                  <c:v>44061</c:v>
                </c:pt>
                <c:pt idx="1183">
                  <c:v>44062</c:v>
                </c:pt>
                <c:pt idx="1184">
                  <c:v>44063</c:v>
                </c:pt>
                <c:pt idx="1185">
                  <c:v>44064</c:v>
                </c:pt>
                <c:pt idx="1186">
                  <c:v>44067</c:v>
                </c:pt>
                <c:pt idx="1187">
                  <c:v>44068</c:v>
                </c:pt>
                <c:pt idx="1188">
                  <c:v>44069</c:v>
                </c:pt>
                <c:pt idx="1189">
                  <c:v>44070</c:v>
                </c:pt>
                <c:pt idx="1190">
                  <c:v>44071</c:v>
                </c:pt>
                <c:pt idx="1191">
                  <c:v>44074</c:v>
                </c:pt>
                <c:pt idx="1192">
                  <c:v>44075</c:v>
                </c:pt>
                <c:pt idx="1193">
                  <c:v>44076</c:v>
                </c:pt>
                <c:pt idx="1194">
                  <c:v>44077</c:v>
                </c:pt>
                <c:pt idx="1195">
                  <c:v>44078</c:v>
                </c:pt>
                <c:pt idx="1196">
                  <c:v>44081</c:v>
                </c:pt>
                <c:pt idx="1197">
                  <c:v>44082</c:v>
                </c:pt>
                <c:pt idx="1198">
                  <c:v>44083</c:v>
                </c:pt>
                <c:pt idx="1199">
                  <c:v>44084</c:v>
                </c:pt>
                <c:pt idx="1200">
                  <c:v>44085</c:v>
                </c:pt>
                <c:pt idx="1201">
                  <c:v>44088</c:v>
                </c:pt>
                <c:pt idx="1202">
                  <c:v>44089</c:v>
                </c:pt>
                <c:pt idx="1203">
                  <c:v>44090</c:v>
                </c:pt>
                <c:pt idx="1204">
                  <c:v>44091</c:v>
                </c:pt>
                <c:pt idx="1205">
                  <c:v>44092</c:v>
                </c:pt>
                <c:pt idx="1206">
                  <c:v>44095</c:v>
                </c:pt>
                <c:pt idx="1207">
                  <c:v>44096</c:v>
                </c:pt>
                <c:pt idx="1208">
                  <c:v>44097</c:v>
                </c:pt>
                <c:pt idx="1209">
                  <c:v>44098</c:v>
                </c:pt>
                <c:pt idx="1210">
                  <c:v>44099</c:v>
                </c:pt>
                <c:pt idx="1211">
                  <c:v>44102</c:v>
                </c:pt>
                <c:pt idx="1212">
                  <c:v>44103</c:v>
                </c:pt>
                <c:pt idx="1213">
                  <c:v>44104</c:v>
                </c:pt>
                <c:pt idx="1214">
                  <c:v>44105</c:v>
                </c:pt>
                <c:pt idx="1215">
                  <c:v>44106</c:v>
                </c:pt>
                <c:pt idx="1216">
                  <c:v>44109</c:v>
                </c:pt>
                <c:pt idx="1217">
                  <c:v>44110</c:v>
                </c:pt>
                <c:pt idx="1218">
                  <c:v>44111</c:v>
                </c:pt>
                <c:pt idx="1219">
                  <c:v>44112</c:v>
                </c:pt>
                <c:pt idx="1220">
                  <c:v>44113</c:v>
                </c:pt>
                <c:pt idx="1221">
                  <c:v>44116</c:v>
                </c:pt>
                <c:pt idx="1222">
                  <c:v>44117</c:v>
                </c:pt>
                <c:pt idx="1223">
                  <c:v>44118</c:v>
                </c:pt>
                <c:pt idx="1224">
                  <c:v>44119</c:v>
                </c:pt>
                <c:pt idx="1225">
                  <c:v>44120</c:v>
                </c:pt>
                <c:pt idx="1226">
                  <c:v>44123</c:v>
                </c:pt>
                <c:pt idx="1227">
                  <c:v>44124</c:v>
                </c:pt>
                <c:pt idx="1228">
                  <c:v>44125</c:v>
                </c:pt>
                <c:pt idx="1229">
                  <c:v>44126</c:v>
                </c:pt>
                <c:pt idx="1230">
                  <c:v>44127</c:v>
                </c:pt>
                <c:pt idx="1231">
                  <c:v>44130</c:v>
                </c:pt>
                <c:pt idx="1232">
                  <c:v>44131</c:v>
                </c:pt>
                <c:pt idx="1233">
                  <c:v>44132</c:v>
                </c:pt>
                <c:pt idx="1234">
                  <c:v>44133</c:v>
                </c:pt>
                <c:pt idx="1235">
                  <c:v>44134</c:v>
                </c:pt>
                <c:pt idx="1236">
                  <c:v>44137</c:v>
                </c:pt>
                <c:pt idx="1237">
                  <c:v>44138</c:v>
                </c:pt>
                <c:pt idx="1238">
                  <c:v>44139</c:v>
                </c:pt>
                <c:pt idx="1239">
                  <c:v>44140</c:v>
                </c:pt>
                <c:pt idx="1240">
                  <c:v>44141</c:v>
                </c:pt>
                <c:pt idx="1241">
                  <c:v>44144</c:v>
                </c:pt>
                <c:pt idx="1242">
                  <c:v>44145</c:v>
                </c:pt>
                <c:pt idx="1243">
                  <c:v>44146</c:v>
                </c:pt>
                <c:pt idx="1244">
                  <c:v>44147</c:v>
                </c:pt>
                <c:pt idx="1245">
                  <c:v>44148</c:v>
                </c:pt>
                <c:pt idx="1246">
                  <c:v>44151</c:v>
                </c:pt>
                <c:pt idx="1247">
                  <c:v>44152</c:v>
                </c:pt>
                <c:pt idx="1248">
                  <c:v>44153</c:v>
                </c:pt>
                <c:pt idx="1249">
                  <c:v>44154</c:v>
                </c:pt>
                <c:pt idx="1250">
                  <c:v>44155</c:v>
                </c:pt>
                <c:pt idx="1251">
                  <c:v>44158</c:v>
                </c:pt>
                <c:pt idx="1252">
                  <c:v>44159</c:v>
                </c:pt>
                <c:pt idx="1253">
                  <c:v>44160</c:v>
                </c:pt>
                <c:pt idx="1254">
                  <c:v>44161</c:v>
                </c:pt>
                <c:pt idx="1255">
                  <c:v>44162</c:v>
                </c:pt>
                <c:pt idx="1256">
                  <c:v>44165</c:v>
                </c:pt>
                <c:pt idx="1257">
                  <c:v>44166</c:v>
                </c:pt>
                <c:pt idx="1258">
                  <c:v>44167</c:v>
                </c:pt>
                <c:pt idx="1259">
                  <c:v>44168</c:v>
                </c:pt>
                <c:pt idx="1260">
                  <c:v>44169</c:v>
                </c:pt>
                <c:pt idx="1261">
                  <c:v>44172</c:v>
                </c:pt>
                <c:pt idx="1262">
                  <c:v>44173</c:v>
                </c:pt>
                <c:pt idx="1263">
                  <c:v>44174</c:v>
                </c:pt>
                <c:pt idx="1264">
                  <c:v>44175</c:v>
                </c:pt>
                <c:pt idx="1265">
                  <c:v>44176</c:v>
                </c:pt>
                <c:pt idx="1266">
                  <c:v>44179</c:v>
                </c:pt>
                <c:pt idx="1267">
                  <c:v>44180</c:v>
                </c:pt>
                <c:pt idx="1268">
                  <c:v>44181</c:v>
                </c:pt>
                <c:pt idx="1269">
                  <c:v>44182</c:v>
                </c:pt>
                <c:pt idx="1270">
                  <c:v>44183</c:v>
                </c:pt>
                <c:pt idx="1271">
                  <c:v>44186</c:v>
                </c:pt>
                <c:pt idx="1272">
                  <c:v>44187</c:v>
                </c:pt>
                <c:pt idx="1273">
                  <c:v>44188</c:v>
                </c:pt>
                <c:pt idx="1274">
                  <c:v>44189</c:v>
                </c:pt>
                <c:pt idx="1275">
                  <c:v>44193</c:v>
                </c:pt>
                <c:pt idx="1276">
                  <c:v>44194</c:v>
                </c:pt>
                <c:pt idx="1277">
                  <c:v>44195</c:v>
                </c:pt>
                <c:pt idx="1278">
                  <c:v>44196</c:v>
                </c:pt>
                <c:pt idx="1279">
                  <c:v>44200</c:v>
                </c:pt>
                <c:pt idx="1280">
                  <c:v>44201</c:v>
                </c:pt>
                <c:pt idx="1281">
                  <c:v>44202</c:v>
                </c:pt>
                <c:pt idx="1282">
                  <c:v>44203</c:v>
                </c:pt>
                <c:pt idx="1283">
                  <c:v>44204</c:v>
                </c:pt>
                <c:pt idx="1284">
                  <c:v>44207</c:v>
                </c:pt>
                <c:pt idx="1285">
                  <c:v>44208</c:v>
                </c:pt>
                <c:pt idx="1286">
                  <c:v>44209</c:v>
                </c:pt>
                <c:pt idx="1287">
                  <c:v>44210</c:v>
                </c:pt>
                <c:pt idx="1288">
                  <c:v>44211</c:v>
                </c:pt>
                <c:pt idx="1289">
                  <c:v>44214</c:v>
                </c:pt>
                <c:pt idx="1290">
                  <c:v>44215</c:v>
                </c:pt>
                <c:pt idx="1291">
                  <c:v>44216</c:v>
                </c:pt>
                <c:pt idx="1292">
                  <c:v>44217</c:v>
                </c:pt>
                <c:pt idx="1293">
                  <c:v>44218</c:v>
                </c:pt>
                <c:pt idx="1294">
                  <c:v>44221</c:v>
                </c:pt>
                <c:pt idx="1295">
                  <c:v>44222</c:v>
                </c:pt>
                <c:pt idx="1296">
                  <c:v>44223</c:v>
                </c:pt>
                <c:pt idx="1297">
                  <c:v>44224</c:v>
                </c:pt>
                <c:pt idx="1298">
                  <c:v>44225</c:v>
                </c:pt>
                <c:pt idx="1299">
                  <c:v>44228</c:v>
                </c:pt>
                <c:pt idx="1300">
                  <c:v>44229</c:v>
                </c:pt>
                <c:pt idx="1301">
                  <c:v>44230</c:v>
                </c:pt>
                <c:pt idx="1302">
                  <c:v>44231</c:v>
                </c:pt>
                <c:pt idx="1303">
                  <c:v>44232</c:v>
                </c:pt>
                <c:pt idx="1304">
                  <c:v>44235</c:v>
                </c:pt>
                <c:pt idx="1305">
                  <c:v>44236</c:v>
                </c:pt>
                <c:pt idx="1306">
                  <c:v>44237</c:v>
                </c:pt>
                <c:pt idx="1307">
                  <c:v>44238</c:v>
                </c:pt>
                <c:pt idx="1308">
                  <c:v>44239</c:v>
                </c:pt>
                <c:pt idx="1309">
                  <c:v>44242</c:v>
                </c:pt>
                <c:pt idx="1310">
                  <c:v>44243</c:v>
                </c:pt>
                <c:pt idx="1311">
                  <c:v>44244</c:v>
                </c:pt>
                <c:pt idx="1312">
                  <c:v>44245</c:v>
                </c:pt>
                <c:pt idx="1313">
                  <c:v>44246</c:v>
                </c:pt>
                <c:pt idx="1314">
                  <c:v>44249</c:v>
                </c:pt>
                <c:pt idx="1315">
                  <c:v>44250</c:v>
                </c:pt>
                <c:pt idx="1316">
                  <c:v>44251</c:v>
                </c:pt>
                <c:pt idx="1317">
                  <c:v>44252</c:v>
                </c:pt>
                <c:pt idx="1318">
                  <c:v>44253</c:v>
                </c:pt>
                <c:pt idx="1319">
                  <c:v>44256</c:v>
                </c:pt>
                <c:pt idx="1320">
                  <c:v>44257</c:v>
                </c:pt>
                <c:pt idx="1321">
                  <c:v>44258</c:v>
                </c:pt>
                <c:pt idx="1322">
                  <c:v>44259</c:v>
                </c:pt>
                <c:pt idx="1323">
                  <c:v>44260</c:v>
                </c:pt>
                <c:pt idx="1324">
                  <c:v>44263</c:v>
                </c:pt>
                <c:pt idx="1325">
                  <c:v>44264</c:v>
                </c:pt>
                <c:pt idx="1326">
                  <c:v>44265</c:v>
                </c:pt>
                <c:pt idx="1327">
                  <c:v>44266</c:v>
                </c:pt>
                <c:pt idx="1328">
                  <c:v>44267</c:v>
                </c:pt>
                <c:pt idx="1329">
                  <c:v>44270</c:v>
                </c:pt>
                <c:pt idx="1330">
                  <c:v>44271</c:v>
                </c:pt>
                <c:pt idx="1331">
                  <c:v>44272</c:v>
                </c:pt>
                <c:pt idx="1332">
                  <c:v>44273</c:v>
                </c:pt>
                <c:pt idx="1333">
                  <c:v>44274</c:v>
                </c:pt>
                <c:pt idx="1334">
                  <c:v>44277</c:v>
                </c:pt>
                <c:pt idx="1335">
                  <c:v>44278</c:v>
                </c:pt>
                <c:pt idx="1336">
                  <c:v>44279</c:v>
                </c:pt>
              </c:numCache>
            </c:numRef>
          </c:cat>
          <c:val>
            <c:numRef>
              <c:f>ABI.BR!$B$3:$B$1339</c:f>
              <c:numCache>
                <c:formatCode>_(* #,##0.00_);_(* \(#,##0.00\);_(* "-"_);_(@_)</c:formatCode>
                <c:ptCount val="1337"/>
                <c:pt idx="0">
                  <c:v>112.4</c:v>
                </c:pt>
                <c:pt idx="1">
                  <c:v>114</c:v>
                </c:pt>
                <c:pt idx="2">
                  <c:v>112.5</c:v>
                </c:pt>
                <c:pt idx="3">
                  <c:v>110.6</c:v>
                </c:pt>
                <c:pt idx="4">
                  <c:v>107.6</c:v>
                </c:pt>
                <c:pt idx="5">
                  <c:v>109.7</c:v>
                </c:pt>
                <c:pt idx="6">
                  <c:v>108.9</c:v>
                </c:pt>
                <c:pt idx="7">
                  <c:v>109.3</c:v>
                </c:pt>
                <c:pt idx="8">
                  <c:v>106.3</c:v>
                </c:pt>
                <c:pt idx="9">
                  <c:v>106.5</c:v>
                </c:pt>
                <c:pt idx="10">
                  <c:v>107.4</c:v>
                </c:pt>
                <c:pt idx="11">
                  <c:v>109.8</c:v>
                </c:pt>
                <c:pt idx="12">
                  <c:v>105.3</c:v>
                </c:pt>
                <c:pt idx="13">
                  <c:v>107.5</c:v>
                </c:pt>
                <c:pt idx="14">
                  <c:v>111.4</c:v>
                </c:pt>
                <c:pt idx="15">
                  <c:v>112.6</c:v>
                </c:pt>
                <c:pt idx="16">
                  <c:v>112.9</c:v>
                </c:pt>
                <c:pt idx="17">
                  <c:v>114</c:v>
                </c:pt>
                <c:pt idx="18">
                  <c:v>112</c:v>
                </c:pt>
                <c:pt idx="19">
                  <c:v>115.8</c:v>
                </c:pt>
                <c:pt idx="20">
                  <c:v>116.2</c:v>
                </c:pt>
                <c:pt idx="21">
                  <c:v>115.8</c:v>
                </c:pt>
                <c:pt idx="22">
                  <c:v>112.3</c:v>
                </c:pt>
                <c:pt idx="23">
                  <c:v>109.9</c:v>
                </c:pt>
                <c:pt idx="24">
                  <c:v>107.3</c:v>
                </c:pt>
                <c:pt idx="25">
                  <c:v>102.9</c:v>
                </c:pt>
                <c:pt idx="26">
                  <c:v>103.2</c:v>
                </c:pt>
                <c:pt idx="27">
                  <c:v>104</c:v>
                </c:pt>
                <c:pt idx="28">
                  <c:v>100.6</c:v>
                </c:pt>
                <c:pt idx="29">
                  <c:v>102.3</c:v>
                </c:pt>
                <c:pt idx="30">
                  <c:v>105</c:v>
                </c:pt>
                <c:pt idx="31">
                  <c:v>104.4</c:v>
                </c:pt>
                <c:pt idx="32">
                  <c:v>105.9</c:v>
                </c:pt>
                <c:pt idx="33">
                  <c:v>105.5</c:v>
                </c:pt>
                <c:pt idx="34">
                  <c:v>104.8</c:v>
                </c:pt>
                <c:pt idx="35">
                  <c:v>106.3</c:v>
                </c:pt>
                <c:pt idx="36">
                  <c:v>105.9</c:v>
                </c:pt>
                <c:pt idx="37">
                  <c:v>103.8</c:v>
                </c:pt>
                <c:pt idx="38">
                  <c:v>102</c:v>
                </c:pt>
                <c:pt idx="39">
                  <c:v>102.1</c:v>
                </c:pt>
                <c:pt idx="40">
                  <c:v>103.6</c:v>
                </c:pt>
                <c:pt idx="41">
                  <c:v>104.6</c:v>
                </c:pt>
                <c:pt idx="42">
                  <c:v>104.3</c:v>
                </c:pt>
                <c:pt idx="43">
                  <c:v>103.6</c:v>
                </c:pt>
                <c:pt idx="44">
                  <c:v>105.9</c:v>
                </c:pt>
                <c:pt idx="45">
                  <c:v>105.6</c:v>
                </c:pt>
                <c:pt idx="46">
                  <c:v>104.3</c:v>
                </c:pt>
                <c:pt idx="47">
                  <c:v>105.6</c:v>
                </c:pt>
                <c:pt idx="48">
                  <c:v>103.8</c:v>
                </c:pt>
                <c:pt idx="49">
                  <c:v>105.4</c:v>
                </c:pt>
                <c:pt idx="50">
                  <c:v>105.8</c:v>
                </c:pt>
                <c:pt idx="51">
                  <c:v>105.1</c:v>
                </c:pt>
                <c:pt idx="52">
                  <c:v>104.3</c:v>
                </c:pt>
                <c:pt idx="53">
                  <c:v>104.3</c:v>
                </c:pt>
                <c:pt idx="54">
                  <c:v>107.2</c:v>
                </c:pt>
                <c:pt idx="55">
                  <c:v>107.6</c:v>
                </c:pt>
                <c:pt idx="56">
                  <c:v>108.7</c:v>
                </c:pt>
                <c:pt idx="57">
                  <c:v>109.4</c:v>
                </c:pt>
                <c:pt idx="58">
                  <c:v>108.1</c:v>
                </c:pt>
                <c:pt idx="59">
                  <c:v>109.8</c:v>
                </c:pt>
                <c:pt idx="60">
                  <c:v>111.3</c:v>
                </c:pt>
                <c:pt idx="61">
                  <c:v>109.3</c:v>
                </c:pt>
                <c:pt idx="62">
                  <c:v>109.2</c:v>
                </c:pt>
                <c:pt idx="63">
                  <c:v>110.8</c:v>
                </c:pt>
                <c:pt idx="64">
                  <c:v>109</c:v>
                </c:pt>
                <c:pt idx="65">
                  <c:v>108.3</c:v>
                </c:pt>
                <c:pt idx="66">
                  <c:v>107.1</c:v>
                </c:pt>
                <c:pt idx="67">
                  <c:v>106.8</c:v>
                </c:pt>
                <c:pt idx="68">
                  <c:v>106.1</c:v>
                </c:pt>
                <c:pt idx="69">
                  <c:v>106.2</c:v>
                </c:pt>
                <c:pt idx="70">
                  <c:v>108.5</c:v>
                </c:pt>
                <c:pt idx="71">
                  <c:v>110.2</c:v>
                </c:pt>
                <c:pt idx="72">
                  <c:v>112.1</c:v>
                </c:pt>
                <c:pt idx="73">
                  <c:v>112.4</c:v>
                </c:pt>
                <c:pt idx="74">
                  <c:v>115.4</c:v>
                </c:pt>
                <c:pt idx="75">
                  <c:v>116.1</c:v>
                </c:pt>
                <c:pt idx="76">
                  <c:v>114.5</c:v>
                </c:pt>
                <c:pt idx="77">
                  <c:v>113.3</c:v>
                </c:pt>
                <c:pt idx="78">
                  <c:v>114.3</c:v>
                </c:pt>
                <c:pt idx="79">
                  <c:v>113.3</c:v>
                </c:pt>
                <c:pt idx="80">
                  <c:v>113.2</c:v>
                </c:pt>
                <c:pt idx="81">
                  <c:v>112.6</c:v>
                </c:pt>
                <c:pt idx="82">
                  <c:v>108.1</c:v>
                </c:pt>
                <c:pt idx="83">
                  <c:v>109.1</c:v>
                </c:pt>
                <c:pt idx="84">
                  <c:v>108.2</c:v>
                </c:pt>
                <c:pt idx="85">
                  <c:v>106.4</c:v>
                </c:pt>
                <c:pt idx="86">
                  <c:v>109.1</c:v>
                </c:pt>
                <c:pt idx="87">
                  <c:v>109.3</c:v>
                </c:pt>
                <c:pt idx="88">
                  <c:v>110.8</c:v>
                </c:pt>
                <c:pt idx="89">
                  <c:v>112.1</c:v>
                </c:pt>
                <c:pt idx="90">
                  <c:v>111.2</c:v>
                </c:pt>
                <c:pt idx="91">
                  <c:v>110.8</c:v>
                </c:pt>
                <c:pt idx="92">
                  <c:v>111.4</c:v>
                </c:pt>
                <c:pt idx="93">
                  <c:v>110.7</c:v>
                </c:pt>
                <c:pt idx="94">
                  <c:v>109.7</c:v>
                </c:pt>
                <c:pt idx="95">
                  <c:v>109.2</c:v>
                </c:pt>
                <c:pt idx="96">
                  <c:v>108.3</c:v>
                </c:pt>
                <c:pt idx="97">
                  <c:v>109.3</c:v>
                </c:pt>
                <c:pt idx="98">
                  <c:v>108.6</c:v>
                </c:pt>
                <c:pt idx="99">
                  <c:v>111.7</c:v>
                </c:pt>
                <c:pt idx="100">
                  <c:v>113.6</c:v>
                </c:pt>
                <c:pt idx="101">
                  <c:v>114</c:v>
                </c:pt>
                <c:pt idx="102">
                  <c:v>113.9</c:v>
                </c:pt>
                <c:pt idx="103">
                  <c:v>114.4</c:v>
                </c:pt>
                <c:pt idx="104">
                  <c:v>113.8</c:v>
                </c:pt>
                <c:pt idx="105">
                  <c:v>114.4</c:v>
                </c:pt>
                <c:pt idx="106">
                  <c:v>114.5</c:v>
                </c:pt>
                <c:pt idx="107">
                  <c:v>113.1</c:v>
                </c:pt>
                <c:pt idx="108">
                  <c:v>114.4</c:v>
                </c:pt>
                <c:pt idx="109">
                  <c:v>115.6</c:v>
                </c:pt>
                <c:pt idx="110">
                  <c:v>114.9</c:v>
                </c:pt>
                <c:pt idx="111">
                  <c:v>114.3</c:v>
                </c:pt>
                <c:pt idx="112">
                  <c:v>111.9</c:v>
                </c:pt>
                <c:pt idx="113">
                  <c:v>109.7</c:v>
                </c:pt>
                <c:pt idx="114">
                  <c:v>108.7</c:v>
                </c:pt>
                <c:pt idx="115">
                  <c:v>110.9</c:v>
                </c:pt>
                <c:pt idx="116">
                  <c:v>110.9</c:v>
                </c:pt>
                <c:pt idx="117">
                  <c:v>110</c:v>
                </c:pt>
                <c:pt idx="118">
                  <c:v>112.8</c:v>
                </c:pt>
                <c:pt idx="119">
                  <c:v>113.9</c:v>
                </c:pt>
                <c:pt idx="120">
                  <c:v>114.4</c:v>
                </c:pt>
                <c:pt idx="121">
                  <c:v>114.1</c:v>
                </c:pt>
                <c:pt idx="122">
                  <c:v>110.3</c:v>
                </c:pt>
                <c:pt idx="123">
                  <c:v>109.5</c:v>
                </c:pt>
                <c:pt idx="124">
                  <c:v>110.3</c:v>
                </c:pt>
                <c:pt idx="125">
                  <c:v>114.4</c:v>
                </c:pt>
                <c:pt idx="126">
                  <c:v>117.6</c:v>
                </c:pt>
                <c:pt idx="127">
                  <c:v>118.3</c:v>
                </c:pt>
                <c:pt idx="128">
                  <c:v>117.3</c:v>
                </c:pt>
                <c:pt idx="129">
                  <c:v>115.8</c:v>
                </c:pt>
                <c:pt idx="130">
                  <c:v>115.1</c:v>
                </c:pt>
                <c:pt idx="131">
                  <c:v>115.6</c:v>
                </c:pt>
                <c:pt idx="132">
                  <c:v>116</c:v>
                </c:pt>
                <c:pt idx="133">
                  <c:v>115.8</c:v>
                </c:pt>
                <c:pt idx="134">
                  <c:v>115.9</c:v>
                </c:pt>
                <c:pt idx="135">
                  <c:v>115.3</c:v>
                </c:pt>
                <c:pt idx="136">
                  <c:v>114</c:v>
                </c:pt>
                <c:pt idx="137">
                  <c:v>113.4</c:v>
                </c:pt>
                <c:pt idx="138">
                  <c:v>113.3</c:v>
                </c:pt>
                <c:pt idx="139">
                  <c:v>113.4</c:v>
                </c:pt>
                <c:pt idx="140">
                  <c:v>112.9</c:v>
                </c:pt>
                <c:pt idx="141">
                  <c:v>113.8</c:v>
                </c:pt>
                <c:pt idx="142">
                  <c:v>114.4</c:v>
                </c:pt>
                <c:pt idx="143">
                  <c:v>114.8</c:v>
                </c:pt>
                <c:pt idx="144">
                  <c:v>115.8</c:v>
                </c:pt>
                <c:pt idx="145">
                  <c:v>113.1</c:v>
                </c:pt>
                <c:pt idx="146">
                  <c:v>110.3</c:v>
                </c:pt>
                <c:pt idx="147">
                  <c:v>115.3</c:v>
                </c:pt>
                <c:pt idx="148">
                  <c:v>113.2</c:v>
                </c:pt>
                <c:pt idx="149">
                  <c:v>111.1</c:v>
                </c:pt>
                <c:pt idx="150">
                  <c:v>110.9</c:v>
                </c:pt>
                <c:pt idx="151">
                  <c:v>111.6</c:v>
                </c:pt>
                <c:pt idx="152">
                  <c:v>112</c:v>
                </c:pt>
                <c:pt idx="153">
                  <c:v>110.9</c:v>
                </c:pt>
                <c:pt idx="154">
                  <c:v>110.9</c:v>
                </c:pt>
                <c:pt idx="155">
                  <c:v>110.5</c:v>
                </c:pt>
                <c:pt idx="156">
                  <c:v>111.7</c:v>
                </c:pt>
                <c:pt idx="157">
                  <c:v>112.8</c:v>
                </c:pt>
                <c:pt idx="158">
                  <c:v>112.9</c:v>
                </c:pt>
                <c:pt idx="159">
                  <c:v>111.4</c:v>
                </c:pt>
                <c:pt idx="160">
                  <c:v>111.5</c:v>
                </c:pt>
                <c:pt idx="161">
                  <c:v>111.7</c:v>
                </c:pt>
                <c:pt idx="162">
                  <c:v>111.7</c:v>
                </c:pt>
                <c:pt idx="163">
                  <c:v>110.9</c:v>
                </c:pt>
                <c:pt idx="164">
                  <c:v>112.3</c:v>
                </c:pt>
                <c:pt idx="165">
                  <c:v>111.9</c:v>
                </c:pt>
                <c:pt idx="166">
                  <c:v>111.8</c:v>
                </c:pt>
                <c:pt idx="167">
                  <c:v>112.6</c:v>
                </c:pt>
                <c:pt idx="168">
                  <c:v>112.6</c:v>
                </c:pt>
                <c:pt idx="169">
                  <c:v>112.7</c:v>
                </c:pt>
                <c:pt idx="170">
                  <c:v>111.1</c:v>
                </c:pt>
                <c:pt idx="171">
                  <c:v>111.1</c:v>
                </c:pt>
                <c:pt idx="172">
                  <c:v>113.4</c:v>
                </c:pt>
                <c:pt idx="173">
                  <c:v>113.5</c:v>
                </c:pt>
                <c:pt idx="174">
                  <c:v>113.3</c:v>
                </c:pt>
                <c:pt idx="175">
                  <c:v>113.8</c:v>
                </c:pt>
                <c:pt idx="176">
                  <c:v>112.5</c:v>
                </c:pt>
                <c:pt idx="177">
                  <c:v>111.1</c:v>
                </c:pt>
                <c:pt idx="178">
                  <c:v>110.3</c:v>
                </c:pt>
                <c:pt idx="179">
                  <c:v>109.3</c:v>
                </c:pt>
                <c:pt idx="180">
                  <c:v>108.9</c:v>
                </c:pt>
                <c:pt idx="181">
                  <c:v>110.9</c:v>
                </c:pt>
                <c:pt idx="182">
                  <c:v>110.9</c:v>
                </c:pt>
                <c:pt idx="183">
                  <c:v>112.2</c:v>
                </c:pt>
                <c:pt idx="184">
                  <c:v>113</c:v>
                </c:pt>
                <c:pt idx="185">
                  <c:v>113.3</c:v>
                </c:pt>
                <c:pt idx="186">
                  <c:v>116.2</c:v>
                </c:pt>
                <c:pt idx="187">
                  <c:v>116.2</c:v>
                </c:pt>
                <c:pt idx="188">
                  <c:v>116.2</c:v>
                </c:pt>
                <c:pt idx="189">
                  <c:v>117.3</c:v>
                </c:pt>
                <c:pt idx="190">
                  <c:v>118.8</c:v>
                </c:pt>
                <c:pt idx="191">
                  <c:v>116.7</c:v>
                </c:pt>
                <c:pt idx="192">
                  <c:v>116.6</c:v>
                </c:pt>
                <c:pt idx="193">
                  <c:v>115.3</c:v>
                </c:pt>
                <c:pt idx="194">
                  <c:v>116.1</c:v>
                </c:pt>
                <c:pt idx="195">
                  <c:v>115.3</c:v>
                </c:pt>
                <c:pt idx="196">
                  <c:v>114</c:v>
                </c:pt>
                <c:pt idx="197">
                  <c:v>113.3</c:v>
                </c:pt>
                <c:pt idx="198">
                  <c:v>113.3</c:v>
                </c:pt>
                <c:pt idx="199">
                  <c:v>115.8</c:v>
                </c:pt>
                <c:pt idx="200">
                  <c:v>115</c:v>
                </c:pt>
                <c:pt idx="201">
                  <c:v>114.4</c:v>
                </c:pt>
                <c:pt idx="202">
                  <c:v>117.2</c:v>
                </c:pt>
                <c:pt idx="203">
                  <c:v>116.6</c:v>
                </c:pt>
                <c:pt idx="204">
                  <c:v>116.4</c:v>
                </c:pt>
                <c:pt idx="205">
                  <c:v>117.4</c:v>
                </c:pt>
                <c:pt idx="206">
                  <c:v>116.9</c:v>
                </c:pt>
                <c:pt idx="207">
                  <c:v>117</c:v>
                </c:pt>
                <c:pt idx="208">
                  <c:v>114.8</c:v>
                </c:pt>
                <c:pt idx="209">
                  <c:v>113.8</c:v>
                </c:pt>
                <c:pt idx="210">
                  <c:v>111.4</c:v>
                </c:pt>
                <c:pt idx="211">
                  <c:v>112.1</c:v>
                </c:pt>
                <c:pt idx="212">
                  <c:v>107.3</c:v>
                </c:pt>
                <c:pt idx="213">
                  <c:v>104.6</c:v>
                </c:pt>
                <c:pt idx="214">
                  <c:v>104.5</c:v>
                </c:pt>
                <c:pt idx="215">
                  <c:v>103.3</c:v>
                </c:pt>
                <c:pt idx="216">
                  <c:v>101.5</c:v>
                </c:pt>
                <c:pt idx="217">
                  <c:v>101.7</c:v>
                </c:pt>
                <c:pt idx="218">
                  <c:v>101.9</c:v>
                </c:pt>
                <c:pt idx="219">
                  <c:v>103.5</c:v>
                </c:pt>
                <c:pt idx="220">
                  <c:v>102.7</c:v>
                </c:pt>
                <c:pt idx="221">
                  <c:v>98.6</c:v>
                </c:pt>
                <c:pt idx="222">
                  <c:v>99</c:v>
                </c:pt>
                <c:pt idx="223">
                  <c:v>97.2</c:v>
                </c:pt>
                <c:pt idx="224">
                  <c:v>95.7</c:v>
                </c:pt>
                <c:pt idx="225">
                  <c:v>96.7</c:v>
                </c:pt>
                <c:pt idx="226">
                  <c:v>97.1</c:v>
                </c:pt>
                <c:pt idx="227">
                  <c:v>95.4</c:v>
                </c:pt>
                <c:pt idx="228">
                  <c:v>96.3</c:v>
                </c:pt>
                <c:pt idx="229">
                  <c:v>96.5</c:v>
                </c:pt>
                <c:pt idx="230">
                  <c:v>97</c:v>
                </c:pt>
                <c:pt idx="231">
                  <c:v>96.5</c:v>
                </c:pt>
                <c:pt idx="232">
                  <c:v>98.3</c:v>
                </c:pt>
                <c:pt idx="233">
                  <c:v>98.7</c:v>
                </c:pt>
                <c:pt idx="234">
                  <c:v>98.9</c:v>
                </c:pt>
                <c:pt idx="235">
                  <c:v>98</c:v>
                </c:pt>
                <c:pt idx="236">
                  <c:v>93.8</c:v>
                </c:pt>
                <c:pt idx="237">
                  <c:v>94.6</c:v>
                </c:pt>
                <c:pt idx="238">
                  <c:v>96.2</c:v>
                </c:pt>
                <c:pt idx="239">
                  <c:v>96.9</c:v>
                </c:pt>
                <c:pt idx="240">
                  <c:v>97.1</c:v>
                </c:pt>
                <c:pt idx="241">
                  <c:v>96.9</c:v>
                </c:pt>
                <c:pt idx="242">
                  <c:v>97.8</c:v>
                </c:pt>
                <c:pt idx="243">
                  <c:v>97.4</c:v>
                </c:pt>
                <c:pt idx="244">
                  <c:v>99.1</c:v>
                </c:pt>
                <c:pt idx="245">
                  <c:v>98</c:v>
                </c:pt>
                <c:pt idx="246">
                  <c:v>97.3</c:v>
                </c:pt>
                <c:pt idx="247">
                  <c:v>98.9</c:v>
                </c:pt>
                <c:pt idx="248">
                  <c:v>98.8</c:v>
                </c:pt>
                <c:pt idx="249">
                  <c:v>99.7</c:v>
                </c:pt>
                <c:pt idx="250">
                  <c:v>99.2</c:v>
                </c:pt>
                <c:pt idx="251">
                  <c:v>98.8</c:v>
                </c:pt>
                <c:pt idx="252">
                  <c:v>99.1</c:v>
                </c:pt>
                <c:pt idx="253">
                  <c:v>99.5</c:v>
                </c:pt>
                <c:pt idx="254">
                  <c:v>99.9</c:v>
                </c:pt>
                <c:pt idx="255">
                  <c:v>100.1</c:v>
                </c:pt>
                <c:pt idx="256">
                  <c:v>100.6</c:v>
                </c:pt>
                <c:pt idx="257">
                  <c:v>101.1</c:v>
                </c:pt>
                <c:pt idx="258">
                  <c:v>100.2</c:v>
                </c:pt>
                <c:pt idx="259">
                  <c:v>100.4</c:v>
                </c:pt>
                <c:pt idx="260">
                  <c:v>101.1</c:v>
                </c:pt>
                <c:pt idx="261">
                  <c:v>100.5</c:v>
                </c:pt>
                <c:pt idx="262">
                  <c:v>100.1</c:v>
                </c:pt>
                <c:pt idx="263">
                  <c:v>100.2</c:v>
                </c:pt>
                <c:pt idx="264">
                  <c:v>99.7</c:v>
                </c:pt>
                <c:pt idx="265">
                  <c:v>99</c:v>
                </c:pt>
                <c:pt idx="266">
                  <c:v>99.6</c:v>
                </c:pt>
                <c:pt idx="267">
                  <c:v>98.9</c:v>
                </c:pt>
                <c:pt idx="268">
                  <c:v>98.8</c:v>
                </c:pt>
                <c:pt idx="269">
                  <c:v>99.1</c:v>
                </c:pt>
                <c:pt idx="270">
                  <c:v>98.8</c:v>
                </c:pt>
                <c:pt idx="271">
                  <c:v>98.8</c:v>
                </c:pt>
                <c:pt idx="272">
                  <c:v>98.6</c:v>
                </c:pt>
                <c:pt idx="273">
                  <c:v>98.6</c:v>
                </c:pt>
                <c:pt idx="274">
                  <c:v>99.1</c:v>
                </c:pt>
                <c:pt idx="275">
                  <c:v>98.4</c:v>
                </c:pt>
                <c:pt idx="276">
                  <c:v>98.4</c:v>
                </c:pt>
                <c:pt idx="277">
                  <c:v>97.9</c:v>
                </c:pt>
                <c:pt idx="278">
                  <c:v>96.2</c:v>
                </c:pt>
                <c:pt idx="279">
                  <c:v>96.7</c:v>
                </c:pt>
                <c:pt idx="280">
                  <c:v>97.2</c:v>
                </c:pt>
                <c:pt idx="281">
                  <c:v>98</c:v>
                </c:pt>
                <c:pt idx="282">
                  <c:v>97.5</c:v>
                </c:pt>
                <c:pt idx="283">
                  <c:v>98.5</c:v>
                </c:pt>
                <c:pt idx="284">
                  <c:v>99</c:v>
                </c:pt>
                <c:pt idx="285">
                  <c:v>100</c:v>
                </c:pt>
                <c:pt idx="286">
                  <c:v>99.9</c:v>
                </c:pt>
                <c:pt idx="287">
                  <c:v>100.7</c:v>
                </c:pt>
                <c:pt idx="288">
                  <c:v>101.3</c:v>
                </c:pt>
                <c:pt idx="289">
                  <c:v>101.5</c:v>
                </c:pt>
                <c:pt idx="290">
                  <c:v>101.7</c:v>
                </c:pt>
                <c:pt idx="291">
                  <c:v>102.1</c:v>
                </c:pt>
                <c:pt idx="292">
                  <c:v>102.4</c:v>
                </c:pt>
                <c:pt idx="293">
                  <c:v>103.6</c:v>
                </c:pt>
                <c:pt idx="294">
                  <c:v>103.3</c:v>
                </c:pt>
                <c:pt idx="295">
                  <c:v>103.1</c:v>
                </c:pt>
                <c:pt idx="296">
                  <c:v>102.8</c:v>
                </c:pt>
                <c:pt idx="297">
                  <c:v>102.9</c:v>
                </c:pt>
                <c:pt idx="298">
                  <c:v>103.3</c:v>
                </c:pt>
                <c:pt idx="299">
                  <c:v>103.9</c:v>
                </c:pt>
                <c:pt idx="300">
                  <c:v>101.3</c:v>
                </c:pt>
                <c:pt idx="301">
                  <c:v>102.3</c:v>
                </c:pt>
                <c:pt idx="302">
                  <c:v>101.4</c:v>
                </c:pt>
                <c:pt idx="303">
                  <c:v>101.5</c:v>
                </c:pt>
                <c:pt idx="304">
                  <c:v>100.4</c:v>
                </c:pt>
                <c:pt idx="305">
                  <c:v>100.4</c:v>
                </c:pt>
                <c:pt idx="306">
                  <c:v>100.7</c:v>
                </c:pt>
                <c:pt idx="307">
                  <c:v>100.9</c:v>
                </c:pt>
                <c:pt idx="308">
                  <c:v>101</c:v>
                </c:pt>
                <c:pt idx="309">
                  <c:v>100.9</c:v>
                </c:pt>
                <c:pt idx="310">
                  <c:v>102.9</c:v>
                </c:pt>
                <c:pt idx="311">
                  <c:v>104.7</c:v>
                </c:pt>
                <c:pt idx="312">
                  <c:v>104.2</c:v>
                </c:pt>
                <c:pt idx="313">
                  <c:v>103.7</c:v>
                </c:pt>
                <c:pt idx="314">
                  <c:v>102.8</c:v>
                </c:pt>
                <c:pt idx="315">
                  <c:v>103.2</c:v>
                </c:pt>
                <c:pt idx="316">
                  <c:v>102.4</c:v>
                </c:pt>
                <c:pt idx="317">
                  <c:v>102.4</c:v>
                </c:pt>
                <c:pt idx="318">
                  <c:v>102.9</c:v>
                </c:pt>
                <c:pt idx="319">
                  <c:v>102.8</c:v>
                </c:pt>
                <c:pt idx="320">
                  <c:v>103.1</c:v>
                </c:pt>
                <c:pt idx="321">
                  <c:v>102.9</c:v>
                </c:pt>
                <c:pt idx="322">
                  <c:v>103.3</c:v>
                </c:pt>
                <c:pt idx="323">
                  <c:v>103.8</c:v>
                </c:pt>
                <c:pt idx="324">
                  <c:v>103.8</c:v>
                </c:pt>
                <c:pt idx="325">
                  <c:v>103.7</c:v>
                </c:pt>
                <c:pt idx="326">
                  <c:v>103.8</c:v>
                </c:pt>
                <c:pt idx="327">
                  <c:v>104.4</c:v>
                </c:pt>
                <c:pt idx="328">
                  <c:v>103.3</c:v>
                </c:pt>
                <c:pt idx="329">
                  <c:v>103.6</c:v>
                </c:pt>
                <c:pt idx="330">
                  <c:v>103.3</c:v>
                </c:pt>
                <c:pt idx="331">
                  <c:v>103.2</c:v>
                </c:pt>
                <c:pt idx="332">
                  <c:v>102.9</c:v>
                </c:pt>
                <c:pt idx="333">
                  <c:v>101.3</c:v>
                </c:pt>
                <c:pt idx="334">
                  <c:v>101.6</c:v>
                </c:pt>
                <c:pt idx="335">
                  <c:v>103.8</c:v>
                </c:pt>
                <c:pt idx="336">
                  <c:v>104.5</c:v>
                </c:pt>
                <c:pt idx="337">
                  <c:v>103.8</c:v>
                </c:pt>
                <c:pt idx="338">
                  <c:v>103</c:v>
                </c:pt>
                <c:pt idx="339">
                  <c:v>103.4</c:v>
                </c:pt>
                <c:pt idx="340">
                  <c:v>102.7</c:v>
                </c:pt>
                <c:pt idx="341">
                  <c:v>103.7</c:v>
                </c:pt>
                <c:pt idx="342">
                  <c:v>109.1</c:v>
                </c:pt>
                <c:pt idx="343">
                  <c:v>109.3</c:v>
                </c:pt>
                <c:pt idx="344">
                  <c:v>109</c:v>
                </c:pt>
                <c:pt idx="345">
                  <c:v>109.3</c:v>
                </c:pt>
                <c:pt idx="346">
                  <c:v>109.2</c:v>
                </c:pt>
                <c:pt idx="347">
                  <c:v>109.1</c:v>
                </c:pt>
                <c:pt idx="348">
                  <c:v>109.3</c:v>
                </c:pt>
                <c:pt idx="349">
                  <c:v>108.8</c:v>
                </c:pt>
                <c:pt idx="350">
                  <c:v>108.5</c:v>
                </c:pt>
                <c:pt idx="351">
                  <c:v>107.8</c:v>
                </c:pt>
                <c:pt idx="352">
                  <c:v>104.4</c:v>
                </c:pt>
                <c:pt idx="353">
                  <c:v>105.7</c:v>
                </c:pt>
                <c:pt idx="354">
                  <c:v>105.3</c:v>
                </c:pt>
                <c:pt idx="355">
                  <c:v>105.6</c:v>
                </c:pt>
                <c:pt idx="356">
                  <c:v>105.6</c:v>
                </c:pt>
                <c:pt idx="357">
                  <c:v>105.6</c:v>
                </c:pt>
                <c:pt idx="358">
                  <c:v>105.6</c:v>
                </c:pt>
                <c:pt idx="359">
                  <c:v>105.1</c:v>
                </c:pt>
                <c:pt idx="360">
                  <c:v>104.2</c:v>
                </c:pt>
                <c:pt idx="361">
                  <c:v>103.8</c:v>
                </c:pt>
                <c:pt idx="362">
                  <c:v>104.2</c:v>
                </c:pt>
                <c:pt idx="363">
                  <c:v>104.9</c:v>
                </c:pt>
                <c:pt idx="364">
                  <c:v>104.7</c:v>
                </c:pt>
                <c:pt idx="365">
                  <c:v>104.8</c:v>
                </c:pt>
                <c:pt idx="366">
                  <c:v>104.1</c:v>
                </c:pt>
                <c:pt idx="367">
                  <c:v>101.7</c:v>
                </c:pt>
                <c:pt idx="368">
                  <c:v>101.6</c:v>
                </c:pt>
                <c:pt idx="369">
                  <c:v>100.9</c:v>
                </c:pt>
                <c:pt idx="370">
                  <c:v>101.3</c:v>
                </c:pt>
                <c:pt idx="371">
                  <c:v>101.2</c:v>
                </c:pt>
                <c:pt idx="372">
                  <c:v>101.6</c:v>
                </c:pt>
                <c:pt idx="373">
                  <c:v>101.6</c:v>
                </c:pt>
                <c:pt idx="374">
                  <c:v>102.2</c:v>
                </c:pt>
                <c:pt idx="375">
                  <c:v>102.8</c:v>
                </c:pt>
                <c:pt idx="376">
                  <c:v>102.3</c:v>
                </c:pt>
                <c:pt idx="377">
                  <c:v>102.2</c:v>
                </c:pt>
                <c:pt idx="378">
                  <c:v>100.9</c:v>
                </c:pt>
                <c:pt idx="379">
                  <c:v>102.1</c:v>
                </c:pt>
                <c:pt idx="380">
                  <c:v>100.8</c:v>
                </c:pt>
                <c:pt idx="381">
                  <c:v>100.3</c:v>
                </c:pt>
                <c:pt idx="382">
                  <c:v>97.6</c:v>
                </c:pt>
                <c:pt idx="383">
                  <c:v>96.7</c:v>
                </c:pt>
                <c:pt idx="384">
                  <c:v>97.3</c:v>
                </c:pt>
                <c:pt idx="385">
                  <c:v>97.4</c:v>
                </c:pt>
                <c:pt idx="386">
                  <c:v>97.1</c:v>
                </c:pt>
                <c:pt idx="387">
                  <c:v>96</c:v>
                </c:pt>
                <c:pt idx="388">
                  <c:v>97.4</c:v>
                </c:pt>
                <c:pt idx="389">
                  <c:v>98.3</c:v>
                </c:pt>
                <c:pt idx="390">
                  <c:v>96.5</c:v>
                </c:pt>
                <c:pt idx="391">
                  <c:v>98.5</c:v>
                </c:pt>
                <c:pt idx="392">
                  <c:v>99.1</c:v>
                </c:pt>
                <c:pt idx="393">
                  <c:v>99.3</c:v>
                </c:pt>
                <c:pt idx="394">
                  <c:v>99.8</c:v>
                </c:pt>
                <c:pt idx="395">
                  <c:v>99</c:v>
                </c:pt>
                <c:pt idx="396">
                  <c:v>99.4</c:v>
                </c:pt>
                <c:pt idx="397">
                  <c:v>99.3</c:v>
                </c:pt>
                <c:pt idx="398">
                  <c:v>98.5</c:v>
                </c:pt>
                <c:pt idx="399">
                  <c:v>97.7</c:v>
                </c:pt>
                <c:pt idx="400">
                  <c:v>97.6</c:v>
                </c:pt>
                <c:pt idx="401">
                  <c:v>99.2</c:v>
                </c:pt>
                <c:pt idx="402">
                  <c:v>105</c:v>
                </c:pt>
                <c:pt idx="403">
                  <c:v>103.3</c:v>
                </c:pt>
                <c:pt idx="404">
                  <c:v>101.8</c:v>
                </c:pt>
                <c:pt idx="405">
                  <c:v>101.1</c:v>
                </c:pt>
                <c:pt idx="406">
                  <c:v>100.2</c:v>
                </c:pt>
                <c:pt idx="407">
                  <c:v>101.3</c:v>
                </c:pt>
                <c:pt idx="408">
                  <c:v>102.2</c:v>
                </c:pt>
                <c:pt idx="409">
                  <c:v>101.7</c:v>
                </c:pt>
                <c:pt idx="410">
                  <c:v>101.6</c:v>
                </c:pt>
                <c:pt idx="411">
                  <c:v>100</c:v>
                </c:pt>
                <c:pt idx="412">
                  <c:v>99.4</c:v>
                </c:pt>
                <c:pt idx="413">
                  <c:v>98.2</c:v>
                </c:pt>
                <c:pt idx="414">
                  <c:v>99.2</c:v>
                </c:pt>
                <c:pt idx="415">
                  <c:v>99.4</c:v>
                </c:pt>
                <c:pt idx="416">
                  <c:v>100.2</c:v>
                </c:pt>
                <c:pt idx="417">
                  <c:v>100.4</c:v>
                </c:pt>
                <c:pt idx="418">
                  <c:v>99.1</c:v>
                </c:pt>
                <c:pt idx="419">
                  <c:v>99</c:v>
                </c:pt>
                <c:pt idx="420">
                  <c:v>99.5</c:v>
                </c:pt>
                <c:pt idx="421">
                  <c:v>98.4</c:v>
                </c:pt>
                <c:pt idx="422">
                  <c:v>98.5</c:v>
                </c:pt>
                <c:pt idx="423">
                  <c:v>98.2</c:v>
                </c:pt>
                <c:pt idx="424">
                  <c:v>96.9</c:v>
                </c:pt>
                <c:pt idx="425">
                  <c:v>97.1</c:v>
                </c:pt>
                <c:pt idx="426">
                  <c:v>99</c:v>
                </c:pt>
                <c:pt idx="427">
                  <c:v>99.5</c:v>
                </c:pt>
                <c:pt idx="428">
                  <c:v>99.9</c:v>
                </c:pt>
                <c:pt idx="429">
                  <c:v>99.3</c:v>
                </c:pt>
                <c:pt idx="430">
                  <c:v>99.8</c:v>
                </c:pt>
                <c:pt idx="431">
                  <c:v>100.1</c:v>
                </c:pt>
                <c:pt idx="432">
                  <c:v>100.8</c:v>
                </c:pt>
                <c:pt idx="433">
                  <c:v>101.2</c:v>
                </c:pt>
                <c:pt idx="434">
                  <c:v>101.4</c:v>
                </c:pt>
                <c:pt idx="435">
                  <c:v>101.7</c:v>
                </c:pt>
                <c:pt idx="436">
                  <c:v>102.3</c:v>
                </c:pt>
                <c:pt idx="437">
                  <c:v>102.4</c:v>
                </c:pt>
                <c:pt idx="438">
                  <c:v>101.2</c:v>
                </c:pt>
                <c:pt idx="439">
                  <c:v>100.7</c:v>
                </c:pt>
                <c:pt idx="440">
                  <c:v>100.4</c:v>
                </c:pt>
                <c:pt idx="441">
                  <c:v>98.6</c:v>
                </c:pt>
                <c:pt idx="442">
                  <c:v>98.1</c:v>
                </c:pt>
                <c:pt idx="443">
                  <c:v>97.5</c:v>
                </c:pt>
                <c:pt idx="444">
                  <c:v>98.7</c:v>
                </c:pt>
                <c:pt idx="445">
                  <c:v>99.3</c:v>
                </c:pt>
                <c:pt idx="446">
                  <c:v>99.9</c:v>
                </c:pt>
                <c:pt idx="447">
                  <c:v>100.9</c:v>
                </c:pt>
                <c:pt idx="448">
                  <c:v>101.3</c:v>
                </c:pt>
                <c:pt idx="449">
                  <c:v>101.3</c:v>
                </c:pt>
                <c:pt idx="450">
                  <c:v>101.8</c:v>
                </c:pt>
                <c:pt idx="451">
                  <c:v>102.8</c:v>
                </c:pt>
                <c:pt idx="452">
                  <c:v>104.4</c:v>
                </c:pt>
                <c:pt idx="453">
                  <c:v>103.6</c:v>
                </c:pt>
                <c:pt idx="454">
                  <c:v>104.5</c:v>
                </c:pt>
                <c:pt idx="455">
                  <c:v>104.6</c:v>
                </c:pt>
                <c:pt idx="456">
                  <c:v>104.8</c:v>
                </c:pt>
                <c:pt idx="457">
                  <c:v>104.7</c:v>
                </c:pt>
                <c:pt idx="458">
                  <c:v>106.2</c:v>
                </c:pt>
                <c:pt idx="459">
                  <c:v>106.3</c:v>
                </c:pt>
                <c:pt idx="460">
                  <c:v>106.7</c:v>
                </c:pt>
                <c:pt idx="461">
                  <c:v>107.2</c:v>
                </c:pt>
                <c:pt idx="462">
                  <c:v>106.3</c:v>
                </c:pt>
                <c:pt idx="463">
                  <c:v>106.6</c:v>
                </c:pt>
                <c:pt idx="464">
                  <c:v>106.8</c:v>
                </c:pt>
                <c:pt idx="465">
                  <c:v>105.6</c:v>
                </c:pt>
                <c:pt idx="466">
                  <c:v>103.1</c:v>
                </c:pt>
                <c:pt idx="467">
                  <c:v>102.3</c:v>
                </c:pt>
                <c:pt idx="468">
                  <c:v>103.4</c:v>
                </c:pt>
                <c:pt idx="469">
                  <c:v>103.7</c:v>
                </c:pt>
                <c:pt idx="470">
                  <c:v>105.1</c:v>
                </c:pt>
                <c:pt idx="471">
                  <c:v>105.4</c:v>
                </c:pt>
                <c:pt idx="472">
                  <c:v>103.8</c:v>
                </c:pt>
                <c:pt idx="473">
                  <c:v>105.2</c:v>
                </c:pt>
                <c:pt idx="474">
                  <c:v>105.3</c:v>
                </c:pt>
                <c:pt idx="475">
                  <c:v>102.9</c:v>
                </c:pt>
                <c:pt idx="476">
                  <c:v>101.9</c:v>
                </c:pt>
                <c:pt idx="477">
                  <c:v>101.5</c:v>
                </c:pt>
                <c:pt idx="478">
                  <c:v>100.4</c:v>
                </c:pt>
                <c:pt idx="479">
                  <c:v>100.5</c:v>
                </c:pt>
                <c:pt idx="480">
                  <c:v>97.7</c:v>
                </c:pt>
                <c:pt idx="481">
                  <c:v>96.3</c:v>
                </c:pt>
                <c:pt idx="482">
                  <c:v>97.8</c:v>
                </c:pt>
                <c:pt idx="483">
                  <c:v>97.4</c:v>
                </c:pt>
                <c:pt idx="484">
                  <c:v>98.1</c:v>
                </c:pt>
                <c:pt idx="485">
                  <c:v>98.2</c:v>
                </c:pt>
                <c:pt idx="486">
                  <c:v>97.8</c:v>
                </c:pt>
                <c:pt idx="487">
                  <c:v>98.4</c:v>
                </c:pt>
                <c:pt idx="488">
                  <c:v>98.4</c:v>
                </c:pt>
                <c:pt idx="489">
                  <c:v>98.2</c:v>
                </c:pt>
                <c:pt idx="490">
                  <c:v>99</c:v>
                </c:pt>
                <c:pt idx="491">
                  <c:v>97.8</c:v>
                </c:pt>
                <c:pt idx="492">
                  <c:v>96.7</c:v>
                </c:pt>
                <c:pt idx="493">
                  <c:v>96.4</c:v>
                </c:pt>
                <c:pt idx="494">
                  <c:v>97.5</c:v>
                </c:pt>
                <c:pt idx="495">
                  <c:v>97</c:v>
                </c:pt>
                <c:pt idx="496">
                  <c:v>95.6</c:v>
                </c:pt>
                <c:pt idx="497">
                  <c:v>94.8</c:v>
                </c:pt>
                <c:pt idx="498">
                  <c:v>94.4</c:v>
                </c:pt>
                <c:pt idx="499">
                  <c:v>94.3</c:v>
                </c:pt>
                <c:pt idx="500">
                  <c:v>95</c:v>
                </c:pt>
                <c:pt idx="501">
                  <c:v>93.9</c:v>
                </c:pt>
                <c:pt idx="502">
                  <c:v>93.7</c:v>
                </c:pt>
                <c:pt idx="503">
                  <c:v>93.9</c:v>
                </c:pt>
                <c:pt idx="504">
                  <c:v>95</c:v>
                </c:pt>
                <c:pt idx="505">
                  <c:v>94.7</c:v>
                </c:pt>
                <c:pt idx="506">
                  <c:v>94.2</c:v>
                </c:pt>
                <c:pt idx="507">
                  <c:v>94.2</c:v>
                </c:pt>
                <c:pt idx="508">
                  <c:v>94</c:v>
                </c:pt>
                <c:pt idx="509">
                  <c:v>94.1</c:v>
                </c:pt>
                <c:pt idx="510">
                  <c:v>93.2</c:v>
                </c:pt>
                <c:pt idx="511">
                  <c:v>93.1</c:v>
                </c:pt>
                <c:pt idx="512">
                  <c:v>93.3</c:v>
                </c:pt>
                <c:pt idx="513">
                  <c:v>93.8</c:v>
                </c:pt>
                <c:pt idx="514">
                  <c:v>94.3</c:v>
                </c:pt>
                <c:pt idx="515">
                  <c:v>95.2</c:v>
                </c:pt>
                <c:pt idx="516">
                  <c:v>94.9</c:v>
                </c:pt>
                <c:pt idx="517">
                  <c:v>95.7</c:v>
                </c:pt>
                <c:pt idx="518">
                  <c:v>95.3</c:v>
                </c:pt>
                <c:pt idx="519">
                  <c:v>95.1</c:v>
                </c:pt>
                <c:pt idx="520">
                  <c:v>94.8</c:v>
                </c:pt>
                <c:pt idx="521">
                  <c:v>95.3</c:v>
                </c:pt>
                <c:pt idx="522">
                  <c:v>94.8</c:v>
                </c:pt>
                <c:pt idx="523">
                  <c:v>94.6</c:v>
                </c:pt>
                <c:pt idx="524">
                  <c:v>94.1</c:v>
                </c:pt>
                <c:pt idx="525">
                  <c:v>94.4</c:v>
                </c:pt>
                <c:pt idx="526">
                  <c:v>94.1</c:v>
                </c:pt>
                <c:pt idx="527">
                  <c:v>93.2</c:v>
                </c:pt>
                <c:pt idx="528">
                  <c:v>92</c:v>
                </c:pt>
                <c:pt idx="529">
                  <c:v>91.5</c:v>
                </c:pt>
                <c:pt idx="530">
                  <c:v>92.6</c:v>
                </c:pt>
                <c:pt idx="531">
                  <c:v>91.4</c:v>
                </c:pt>
                <c:pt idx="532">
                  <c:v>91.4</c:v>
                </c:pt>
                <c:pt idx="533">
                  <c:v>91.1</c:v>
                </c:pt>
                <c:pt idx="534">
                  <c:v>91.4</c:v>
                </c:pt>
                <c:pt idx="535">
                  <c:v>89.7</c:v>
                </c:pt>
                <c:pt idx="536">
                  <c:v>88.3</c:v>
                </c:pt>
                <c:pt idx="537">
                  <c:v>86.3</c:v>
                </c:pt>
                <c:pt idx="538">
                  <c:v>88</c:v>
                </c:pt>
                <c:pt idx="539">
                  <c:v>85.5</c:v>
                </c:pt>
                <c:pt idx="540">
                  <c:v>83.9</c:v>
                </c:pt>
                <c:pt idx="541">
                  <c:v>84.6</c:v>
                </c:pt>
                <c:pt idx="542">
                  <c:v>83.7</c:v>
                </c:pt>
                <c:pt idx="543">
                  <c:v>83.6</c:v>
                </c:pt>
                <c:pt idx="544">
                  <c:v>83.2</c:v>
                </c:pt>
                <c:pt idx="545">
                  <c:v>85.2</c:v>
                </c:pt>
                <c:pt idx="546">
                  <c:v>85.3</c:v>
                </c:pt>
                <c:pt idx="547">
                  <c:v>85.4</c:v>
                </c:pt>
                <c:pt idx="548">
                  <c:v>85.7</c:v>
                </c:pt>
                <c:pt idx="549">
                  <c:v>85.7</c:v>
                </c:pt>
                <c:pt idx="550">
                  <c:v>86.6</c:v>
                </c:pt>
                <c:pt idx="551">
                  <c:v>87.9</c:v>
                </c:pt>
                <c:pt idx="552">
                  <c:v>87.1</c:v>
                </c:pt>
                <c:pt idx="553">
                  <c:v>87.5</c:v>
                </c:pt>
                <c:pt idx="554">
                  <c:v>89.4</c:v>
                </c:pt>
                <c:pt idx="555">
                  <c:v>88.8</c:v>
                </c:pt>
                <c:pt idx="556">
                  <c:v>90.2</c:v>
                </c:pt>
                <c:pt idx="557">
                  <c:v>90.6</c:v>
                </c:pt>
                <c:pt idx="558">
                  <c:v>90.5</c:v>
                </c:pt>
                <c:pt idx="559">
                  <c:v>93.4</c:v>
                </c:pt>
                <c:pt idx="560">
                  <c:v>93.3</c:v>
                </c:pt>
                <c:pt idx="561">
                  <c:v>93.9</c:v>
                </c:pt>
                <c:pt idx="562">
                  <c:v>92.9</c:v>
                </c:pt>
                <c:pt idx="563">
                  <c:v>91.6</c:v>
                </c:pt>
                <c:pt idx="564">
                  <c:v>91.8</c:v>
                </c:pt>
                <c:pt idx="565">
                  <c:v>91.8</c:v>
                </c:pt>
                <c:pt idx="566">
                  <c:v>91.3</c:v>
                </c:pt>
                <c:pt idx="567">
                  <c:v>91.8</c:v>
                </c:pt>
                <c:pt idx="568">
                  <c:v>90.3</c:v>
                </c:pt>
                <c:pt idx="569">
                  <c:v>89.1</c:v>
                </c:pt>
                <c:pt idx="570">
                  <c:v>87.3</c:v>
                </c:pt>
                <c:pt idx="571">
                  <c:v>85.9</c:v>
                </c:pt>
                <c:pt idx="572">
                  <c:v>86.9</c:v>
                </c:pt>
                <c:pt idx="573">
                  <c:v>89</c:v>
                </c:pt>
                <c:pt idx="574">
                  <c:v>89.3</c:v>
                </c:pt>
                <c:pt idx="575">
                  <c:v>88</c:v>
                </c:pt>
                <c:pt idx="576">
                  <c:v>88.1</c:v>
                </c:pt>
                <c:pt idx="577">
                  <c:v>90.2</c:v>
                </c:pt>
                <c:pt idx="578">
                  <c:v>89.2</c:v>
                </c:pt>
                <c:pt idx="579">
                  <c:v>88.9</c:v>
                </c:pt>
                <c:pt idx="580">
                  <c:v>88.3</c:v>
                </c:pt>
                <c:pt idx="581">
                  <c:v>86.4</c:v>
                </c:pt>
                <c:pt idx="582">
                  <c:v>86</c:v>
                </c:pt>
                <c:pt idx="583">
                  <c:v>85.2</c:v>
                </c:pt>
                <c:pt idx="584">
                  <c:v>84.7</c:v>
                </c:pt>
                <c:pt idx="585">
                  <c:v>86.1</c:v>
                </c:pt>
                <c:pt idx="586">
                  <c:v>86.3</c:v>
                </c:pt>
                <c:pt idx="587">
                  <c:v>85.2</c:v>
                </c:pt>
                <c:pt idx="588">
                  <c:v>85.5</c:v>
                </c:pt>
                <c:pt idx="589">
                  <c:v>84.6</c:v>
                </c:pt>
                <c:pt idx="590">
                  <c:v>84.5</c:v>
                </c:pt>
                <c:pt idx="591">
                  <c:v>84.9</c:v>
                </c:pt>
                <c:pt idx="592">
                  <c:v>85.8</c:v>
                </c:pt>
                <c:pt idx="593">
                  <c:v>84.2</c:v>
                </c:pt>
                <c:pt idx="594">
                  <c:v>82.7</c:v>
                </c:pt>
                <c:pt idx="595">
                  <c:v>80.2</c:v>
                </c:pt>
                <c:pt idx="596">
                  <c:v>80.7</c:v>
                </c:pt>
                <c:pt idx="597">
                  <c:v>81.7</c:v>
                </c:pt>
                <c:pt idx="598">
                  <c:v>82.1</c:v>
                </c:pt>
                <c:pt idx="599">
                  <c:v>82.7</c:v>
                </c:pt>
                <c:pt idx="600">
                  <c:v>82.7</c:v>
                </c:pt>
                <c:pt idx="601">
                  <c:v>79.900000000000006</c:v>
                </c:pt>
                <c:pt idx="602">
                  <c:v>79.8</c:v>
                </c:pt>
                <c:pt idx="603">
                  <c:v>80.099999999999994</c:v>
                </c:pt>
                <c:pt idx="604">
                  <c:v>79.2</c:v>
                </c:pt>
                <c:pt idx="605">
                  <c:v>79.8</c:v>
                </c:pt>
                <c:pt idx="606">
                  <c:v>80.3</c:v>
                </c:pt>
                <c:pt idx="607">
                  <c:v>80</c:v>
                </c:pt>
                <c:pt idx="608">
                  <c:v>80.2</c:v>
                </c:pt>
                <c:pt idx="609">
                  <c:v>80.5</c:v>
                </c:pt>
                <c:pt idx="610">
                  <c:v>80.5</c:v>
                </c:pt>
                <c:pt idx="611">
                  <c:v>81.400000000000006</c:v>
                </c:pt>
                <c:pt idx="612">
                  <c:v>81.5</c:v>
                </c:pt>
                <c:pt idx="613">
                  <c:v>82</c:v>
                </c:pt>
                <c:pt idx="614">
                  <c:v>80.099999999999994</c:v>
                </c:pt>
                <c:pt idx="615">
                  <c:v>80.5</c:v>
                </c:pt>
                <c:pt idx="616">
                  <c:v>80.2</c:v>
                </c:pt>
                <c:pt idx="617">
                  <c:v>80.2</c:v>
                </c:pt>
                <c:pt idx="618">
                  <c:v>82.3</c:v>
                </c:pt>
                <c:pt idx="619">
                  <c:v>81.5</c:v>
                </c:pt>
                <c:pt idx="620">
                  <c:v>80.5</c:v>
                </c:pt>
                <c:pt idx="621">
                  <c:v>79.8</c:v>
                </c:pt>
                <c:pt idx="622">
                  <c:v>80.099999999999994</c:v>
                </c:pt>
                <c:pt idx="623">
                  <c:v>82</c:v>
                </c:pt>
                <c:pt idx="624">
                  <c:v>83.1</c:v>
                </c:pt>
                <c:pt idx="625">
                  <c:v>83.5</c:v>
                </c:pt>
                <c:pt idx="626">
                  <c:v>84</c:v>
                </c:pt>
                <c:pt idx="627">
                  <c:v>84.6</c:v>
                </c:pt>
                <c:pt idx="628">
                  <c:v>83</c:v>
                </c:pt>
                <c:pt idx="629">
                  <c:v>83</c:v>
                </c:pt>
                <c:pt idx="630">
                  <c:v>83.3</c:v>
                </c:pt>
                <c:pt idx="631">
                  <c:v>83.9</c:v>
                </c:pt>
                <c:pt idx="632">
                  <c:v>85.2</c:v>
                </c:pt>
                <c:pt idx="633">
                  <c:v>83.6</c:v>
                </c:pt>
                <c:pt idx="634">
                  <c:v>83.8</c:v>
                </c:pt>
                <c:pt idx="635">
                  <c:v>85.1</c:v>
                </c:pt>
                <c:pt idx="636">
                  <c:v>85.5</c:v>
                </c:pt>
                <c:pt idx="637">
                  <c:v>86.5</c:v>
                </c:pt>
                <c:pt idx="638">
                  <c:v>86.5</c:v>
                </c:pt>
                <c:pt idx="639">
                  <c:v>87.3</c:v>
                </c:pt>
                <c:pt idx="640">
                  <c:v>87.2</c:v>
                </c:pt>
                <c:pt idx="641">
                  <c:v>87.2</c:v>
                </c:pt>
                <c:pt idx="642">
                  <c:v>88.8</c:v>
                </c:pt>
                <c:pt idx="643">
                  <c:v>88.7</c:v>
                </c:pt>
                <c:pt idx="644">
                  <c:v>88.5</c:v>
                </c:pt>
                <c:pt idx="645">
                  <c:v>88.3</c:v>
                </c:pt>
                <c:pt idx="646">
                  <c:v>88.8</c:v>
                </c:pt>
                <c:pt idx="647">
                  <c:v>88.9</c:v>
                </c:pt>
                <c:pt idx="648">
                  <c:v>88.5</c:v>
                </c:pt>
                <c:pt idx="649">
                  <c:v>88.1</c:v>
                </c:pt>
                <c:pt idx="650">
                  <c:v>88.3</c:v>
                </c:pt>
                <c:pt idx="651">
                  <c:v>88.7</c:v>
                </c:pt>
                <c:pt idx="652">
                  <c:v>89.5</c:v>
                </c:pt>
                <c:pt idx="653">
                  <c:v>89.7</c:v>
                </c:pt>
                <c:pt idx="654">
                  <c:v>89.9</c:v>
                </c:pt>
                <c:pt idx="655">
                  <c:v>91</c:v>
                </c:pt>
                <c:pt idx="656">
                  <c:v>87.3</c:v>
                </c:pt>
                <c:pt idx="657">
                  <c:v>87.3</c:v>
                </c:pt>
                <c:pt idx="658">
                  <c:v>86.3</c:v>
                </c:pt>
                <c:pt idx="659">
                  <c:v>86.6</c:v>
                </c:pt>
                <c:pt idx="660">
                  <c:v>86.6</c:v>
                </c:pt>
                <c:pt idx="661">
                  <c:v>85.8</c:v>
                </c:pt>
                <c:pt idx="662">
                  <c:v>86.8</c:v>
                </c:pt>
                <c:pt idx="663">
                  <c:v>86.7</c:v>
                </c:pt>
                <c:pt idx="664">
                  <c:v>87</c:v>
                </c:pt>
                <c:pt idx="665">
                  <c:v>85.9</c:v>
                </c:pt>
                <c:pt idx="666">
                  <c:v>86.3</c:v>
                </c:pt>
                <c:pt idx="667">
                  <c:v>84.8</c:v>
                </c:pt>
                <c:pt idx="668">
                  <c:v>84.4</c:v>
                </c:pt>
                <c:pt idx="669">
                  <c:v>85.8</c:v>
                </c:pt>
                <c:pt idx="670">
                  <c:v>86.2</c:v>
                </c:pt>
                <c:pt idx="671">
                  <c:v>86.7</c:v>
                </c:pt>
                <c:pt idx="672">
                  <c:v>87</c:v>
                </c:pt>
                <c:pt idx="673">
                  <c:v>87</c:v>
                </c:pt>
                <c:pt idx="674">
                  <c:v>87.1</c:v>
                </c:pt>
                <c:pt idx="675">
                  <c:v>85.2</c:v>
                </c:pt>
                <c:pt idx="676">
                  <c:v>85</c:v>
                </c:pt>
                <c:pt idx="677">
                  <c:v>84.7</c:v>
                </c:pt>
                <c:pt idx="678">
                  <c:v>84.7</c:v>
                </c:pt>
                <c:pt idx="679">
                  <c:v>84.1</c:v>
                </c:pt>
                <c:pt idx="680">
                  <c:v>84</c:v>
                </c:pt>
                <c:pt idx="681">
                  <c:v>82.3</c:v>
                </c:pt>
                <c:pt idx="682">
                  <c:v>80.7</c:v>
                </c:pt>
                <c:pt idx="683">
                  <c:v>80.099999999999994</c:v>
                </c:pt>
                <c:pt idx="684">
                  <c:v>79.8</c:v>
                </c:pt>
                <c:pt idx="685">
                  <c:v>78.2</c:v>
                </c:pt>
                <c:pt idx="686">
                  <c:v>77.400000000000006</c:v>
                </c:pt>
                <c:pt idx="687">
                  <c:v>77.5</c:v>
                </c:pt>
                <c:pt idx="688">
                  <c:v>77.400000000000006</c:v>
                </c:pt>
                <c:pt idx="689">
                  <c:v>76.2</c:v>
                </c:pt>
                <c:pt idx="690">
                  <c:v>75.8</c:v>
                </c:pt>
                <c:pt idx="691">
                  <c:v>76.3</c:v>
                </c:pt>
                <c:pt idx="692">
                  <c:v>76.5</c:v>
                </c:pt>
                <c:pt idx="693">
                  <c:v>76.7</c:v>
                </c:pt>
                <c:pt idx="694">
                  <c:v>77.400000000000006</c:v>
                </c:pt>
                <c:pt idx="695">
                  <c:v>76.900000000000006</c:v>
                </c:pt>
                <c:pt idx="696">
                  <c:v>78</c:v>
                </c:pt>
                <c:pt idx="697">
                  <c:v>78.099999999999994</c:v>
                </c:pt>
                <c:pt idx="698">
                  <c:v>77.2</c:v>
                </c:pt>
                <c:pt idx="699">
                  <c:v>77</c:v>
                </c:pt>
                <c:pt idx="700">
                  <c:v>76.7</c:v>
                </c:pt>
                <c:pt idx="701">
                  <c:v>75.900000000000006</c:v>
                </c:pt>
                <c:pt idx="702">
                  <c:v>75.2</c:v>
                </c:pt>
                <c:pt idx="703">
                  <c:v>74.900000000000006</c:v>
                </c:pt>
                <c:pt idx="704">
                  <c:v>74.2</c:v>
                </c:pt>
                <c:pt idx="705">
                  <c:v>76.599999999999994</c:v>
                </c:pt>
                <c:pt idx="706">
                  <c:v>75.5</c:v>
                </c:pt>
                <c:pt idx="707">
                  <c:v>75.400000000000006</c:v>
                </c:pt>
                <c:pt idx="708">
                  <c:v>75.599999999999994</c:v>
                </c:pt>
                <c:pt idx="709">
                  <c:v>75.5</c:v>
                </c:pt>
                <c:pt idx="710">
                  <c:v>74.599999999999994</c:v>
                </c:pt>
                <c:pt idx="711">
                  <c:v>73.5</c:v>
                </c:pt>
                <c:pt idx="712">
                  <c:v>73</c:v>
                </c:pt>
                <c:pt idx="713">
                  <c:v>72.900000000000006</c:v>
                </c:pt>
                <c:pt idx="714">
                  <c:v>73.900000000000006</c:v>
                </c:pt>
                <c:pt idx="715">
                  <c:v>72.8</c:v>
                </c:pt>
                <c:pt idx="716">
                  <c:v>73</c:v>
                </c:pt>
                <c:pt idx="717">
                  <c:v>73.2</c:v>
                </c:pt>
                <c:pt idx="718">
                  <c:v>73.099999999999994</c:v>
                </c:pt>
                <c:pt idx="719">
                  <c:v>71.3</c:v>
                </c:pt>
                <c:pt idx="720">
                  <c:v>72.400000000000006</c:v>
                </c:pt>
                <c:pt idx="721">
                  <c:v>64.8</c:v>
                </c:pt>
                <c:pt idx="722">
                  <c:v>65.900000000000006</c:v>
                </c:pt>
                <c:pt idx="723">
                  <c:v>66.5</c:v>
                </c:pt>
                <c:pt idx="724">
                  <c:v>65.2</c:v>
                </c:pt>
                <c:pt idx="725">
                  <c:v>65.099999999999994</c:v>
                </c:pt>
                <c:pt idx="726">
                  <c:v>67.2</c:v>
                </c:pt>
                <c:pt idx="727">
                  <c:v>66.7</c:v>
                </c:pt>
                <c:pt idx="728">
                  <c:v>66.7</c:v>
                </c:pt>
                <c:pt idx="729">
                  <c:v>66</c:v>
                </c:pt>
                <c:pt idx="730">
                  <c:v>66.8</c:v>
                </c:pt>
                <c:pt idx="731">
                  <c:v>65.599999999999994</c:v>
                </c:pt>
                <c:pt idx="732">
                  <c:v>65.7</c:v>
                </c:pt>
                <c:pt idx="733">
                  <c:v>65</c:v>
                </c:pt>
                <c:pt idx="734">
                  <c:v>65.400000000000006</c:v>
                </c:pt>
                <c:pt idx="735">
                  <c:v>66.400000000000006</c:v>
                </c:pt>
                <c:pt idx="736">
                  <c:v>68</c:v>
                </c:pt>
                <c:pt idx="737">
                  <c:v>68.5</c:v>
                </c:pt>
                <c:pt idx="738">
                  <c:v>68.400000000000006</c:v>
                </c:pt>
                <c:pt idx="739">
                  <c:v>67</c:v>
                </c:pt>
                <c:pt idx="740">
                  <c:v>67.2</c:v>
                </c:pt>
                <c:pt idx="741">
                  <c:v>66.7</c:v>
                </c:pt>
                <c:pt idx="742">
                  <c:v>67.3</c:v>
                </c:pt>
                <c:pt idx="743">
                  <c:v>67.3</c:v>
                </c:pt>
                <c:pt idx="744">
                  <c:v>67.3</c:v>
                </c:pt>
                <c:pt idx="745">
                  <c:v>67.2</c:v>
                </c:pt>
                <c:pt idx="746">
                  <c:v>67.400000000000006</c:v>
                </c:pt>
                <c:pt idx="747">
                  <c:v>67.599999999999994</c:v>
                </c:pt>
                <c:pt idx="748">
                  <c:v>67</c:v>
                </c:pt>
                <c:pt idx="749">
                  <c:v>66.400000000000006</c:v>
                </c:pt>
                <c:pt idx="750">
                  <c:v>65.599999999999994</c:v>
                </c:pt>
                <c:pt idx="751">
                  <c:v>62.5</c:v>
                </c:pt>
                <c:pt idx="752">
                  <c:v>62.7</c:v>
                </c:pt>
                <c:pt idx="753">
                  <c:v>61.9</c:v>
                </c:pt>
                <c:pt idx="754">
                  <c:v>62.9</c:v>
                </c:pt>
                <c:pt idx="755">
                  <c:v>63.6</c:v>
                </c:pt>
                <c:pt idx="756">
                  <c:v>63.2</c:v>
                </c:pt>
                <c:pt idx="757">
                  <c:v>62.3</c:v>
                </c:pt>
                <c:pt idx="758">
                  <c:v>61.1</c:v>
                </c:pt>
                <c:pt idx="759">
                  <c:v>61</c:v>
                </c:pt>
                <c:pt idx="760">
                  <c:v>61.3</c:v>
                </c:pt>
                <c:pt idx="761">
                  <c:v>59.7</c:v>
                </c:pt>
                <c:pt idx="762">
                  <c:v>59.6</c:v>
                </c:pt>
                <c:pt idx="763">
                  <c:v>58.5</c:v>
                </c:pt>
                <c:pt idx="764">
                  <c:v>57.3</c:v>
                </c:pt>
                <c:pt idx="765">
                  <c:v>57.5</c:v>
                </c:pt>
                <c:pt idx="766">
                  <c:v>57.7</c:v>
                </c:pt>
                <c:pt idx="767">
                  <c:v>57.5</c:v>
                </c:pt>
                <c:pt idx="768">
                  <c:v>58.2</c:v>
                </c:pt>
                <c:pt idx="769">
                  <c:v>60.5</c:v>
                </c:pt>
                <c:pt idx="770">
                  <c:v>60.3</c:v>
                </c:pt>
                <c:pt idx="771">
                  <c:v>61.5</c:v>
                </c:pt>
                <c:pt idx="772">
                  <c:v>60.8</c:v>
                </c:pt>
                <c:pt idx="773">
                  <c:v>61.2</c:v>
                </c:pt>
                <c:pt idx="774">
                  <c:v>63.5</c:v>
                </c:pt>
                <c:pt idx="775">
                  <c:v>63.2</c:v>
                </c:pt>
                <c:pt idx="776">
                  <c:v>63.5</c:v>
                </c:pt>
                <c:pt idx="777">
                  <c:v>61.8</c:v>
                </c:pt>
                <c:pt idx="778">
                  <c:v>62.6</c:v>
                </c:pt>
                <c:pt idx="779">
                  <c:v>64.8</c:v>
                </c:pt>
                <c:pt idx="780">
                  <c:v>64.400000000000006</c:v>
                </c:pt>
                <c:pt idx="781">
                  <c:v>64.2</c:v>
                </c:pt>
                <c:pt idx="782">
                  <c:v>64.599999999999994</c:v>
                </c:pt>
                <c:pt idx="783">
                  <c:v>65.7</c:v>
                </c:pt>
                <c:pt idx="784">
                  <c:v>65.5</c:v>
                </c:pt>
                <c:pt idx="785">
                  <c:v>64</c:v>
                </c:pt>
                <c:pt idx="786">
                  <c:v>64.599999999999994</c:v>
                </c:pt>
                <c:pt idx="787">
                  <c:v>65.2</c:v>
                </c:pt>
                <c:pt idx="788">
                  <c:v>66.599999999999994</c:v>
                </c:pt>
                <c:pt idx="789">
                  <c:v>66.8</c:v>
                </c:pt>
                <c:pt idx="790">
                  <c:v>67.599999999999994</c:v>
                </c:pt>
                <c:pt idx="791">
                  <c:v>69.099999999999994</c:v>
                </c:pt>
                <c:pt idx="792">
                  <c:v>69.2</c:v>
                </c:pt>
                <c:pt idx="793">
                  <c:v>67.400000000000006</c:v>
                </c:pt>
                <c:pt idx="794">
                  <c:v>66.7</c:v>
                </c:pt>
                <c:pt idx="795">
                  <c:v>67.7</c:v>
                </c:pt>
                <c:pt idx="796">
                  <c:v>67.5</c:v>
                </c:pt>
                <c:pt idx="797">
                  <c:v>69</c:v>
                </c:pt>
                <c:pt idx="798">
                  <c:v>66.900000000000006</c:v>
                </c:pt>
                <c:pt idx="799">
                  <c:v>68.400000000000006</c:v>
                </c:pt>
                <c:pt idx="800">
                  <c:v>68.599999999999994</c:v>
                </c:pt>
                <c:pt idx="801">
                  <c:v>67.8</c:v>
                </c:pt>
                <c:pt idx="802">
                  <c:v>68.8</c:v>
                </c:pt>
                <c:pt idx="803">
                  <c:v>68.2</c:v>
                </c:pt>
                <c:pt idx="804">
                  <c:v>65.8</c:v>
                </c:pt>
                <c:pt idx="805">
                  <c:v>66.2</c:v>
                </c:pt>
                <c:pt idx="806">
                  <c:v>66.2</c:v>
                </c:pt>
                <c:pt idx="807">
                  <c:v>65.900000000000006</c:v>
                </c:pt>
                <c:pt idx="808">
                  <c:v>68.599999999999994</c:v>
                </c:pt>
                <c:pt idx="809">
                  <c:v>72.8</c:v>
                </c:pt>
                <c:pt idx="810">
                  <c:v>71.7</c:v>
                </c:pt>
                <c:pt idx="811">
                  <c:v>72.7</c:v>
                </c:pt>
                <c:pt idx="812">
                  <c:v>72.5</c:v>
                </c:pt>
                <c:pt idx="813">
                  <c:v>71.8</c:v>
                </c:pt>
                <c:pt idx="814">
                  <c:v>71.5</c:v>
                </c:pt>
                <c:pt idx="815">
                  <c:v>71.7</c:v>
                </c:pt>
                <c:pt idx="816">
                  <c:v>71.8</c:v>
                </c:pt>
                <c:pt idx="817">
                  <c:v>71.099999999999994</c:v>
                </c:pt>
                <c:pt idx="818">
                  <c:v>70.7</c:v>
                </c:pt>
                <c:pt idx="819">
                  <c:v>71.7</c:v>
                </c:pt>
                <c:pt idx="820">
                  <c:v>72.400000000000006</c:v>
                </c:pt>
                <c:pt idx="821">
                  <c:v>74.3</c:v>
                </c:pt>
                <c:pt idx="822">
                  <c:v>73.2</c:v>
                </c:pt>
                <c:pt idx="823">
                  <c:v>73.5</c:v>
                </c:pt>
                <c:pt idx="824">
                  <c:v>71.8</c:v>
                </c:pt>
                <c:pt idx="825">
                  <c:v>71.2</c:v>
                </c:pt>
                <c:pt idx="826">
                  <c:v>72.599999999999994</c:v>
                </c:pt>
                <c:pt idx="827">
                  <c:v>73.2</c:v>
                </c:pt>
                <c:pt idx="828">
                  <c:v>73.2</c:v>
                </c:pt>
                <c:pt idx="829">
                  <c:v>74.8</c:v>
                </c:pt>
                <c:pt idx="830">
                  <c:v>74.5</c:v>
                </c:pt>
                <c:pt idx="831">
                  <c:v>74.900000000000006</c:v>
                </c:pt>
                <c:pt idx="832">
                  <c:v>74.7</c:v>
                </c:pt>
                <c:pt idx="833">
                  <c:v>75.5</c:v>
                </c:pt>
                <c:pt idx="834">
                  <c:v>76.900000000000006</c:v>
                </c:pt>
                <c:pt idx="835">
                  <c:v>76.5</c:v>
                </c:pt>
                <c:pt idx="836">
                  <c:v>76.599999999999994</c:v>
                </c:pt>
                <c:pt idx="837">
                  <c:v>77.5</c:v>
                </c:pt>
                <c:pt idx="838">
                  <c:v>78.099999999999994</c:v>
                </c:pt>
                <c:pt idx="839">
                  <c:v>78.400000000000006</c:v>
                </c:pt>
                <c:pt idx="840">
                  <c:v>78.599999999999994</c:v>
                </c:pt>
                <c:pt idx="841">
                  <c:v>79</c:v>
                </c:pt>
                <c:pt idx="842">
                  <c:v>78.400000000000006</c:v>
                </c:pt>
                <c:pt idx="843">
                  <c:v>79.8</c:v>
                </c:pt>
                <c:pt idx="844">
                  <c:v>79.8</c:v>
                </c:pt>
                <c:pt idx="845">
                  <c:v>79.3</c:v>
                </c:pt>
                <c:pt idx="846">
                  <c:v>77.7</c:v>
                </c:pt>
                <c:pt idx="847">
                  <c:v>78.3</c:v>
                </c:pt>
                <c:pt idx="848">
                  <c:v>78.8</c:v>
                </c:pt>
                <c:pt idx="849">
                  <c:v>79.3</c:v>
                </c:pt>
                <c:pt idx="850">
                  <c:v>78.8</c:v>
                </c:pt>
                <c:pt idx="851">
                  <c:v>78.8</c:v>
                </c:pt>
                <c:pt idx="852">
                  <c:v>78.599999999999994</c:v>
                </c:pt>
                <c:pt idx="853">
                  <c:v>75.8</c:v>
                </c:pt>
                <c:pt idx="854">
                  <c:v>75.900000000000006</c:v>
                </c:pt>
                <c:pt idx="855">
                  <c:v>74.2</c:v>
                </c:pt>
                <c:pt idx="856">
                  <c:v>74.099999999999994</c:v>
                </c:pt>
                <c:pt idx="857">
                  <c:v>73.3</c:v>
                </c:pt>
                <c:pt idx="858">
                  <c:v>74.2</c:v>
                </c:pt>
                <c:pt idx="859">
                  <c:v>74.7</c:v>
                </c:pt>
                <c:pt idx="860">
                  <c:v>75.400000000000006</c:v>
                </c:pt>
                <c:pt idx="861">
                  <c:v>74.3</c:v>
                </c:pt>
                <c:pt idx="862">
                  <c:v>73</c:v>
                </c:pt>
                <c:pt idx="863">
                  <c:v>72.900000000000006</c:v>
                </c:pt>
                <c:pt idx="864">
                  <c:v>73.400000000000006</c:v>
                </c:pt>
                <c:pt idx="865">
                  <c:v>73.7</c:v>
                </c:pt>
                <c:pt idx="866">
                  <c:v>73.5</c:v>
                </c:pt>
                <c:pt idx="867">
                  <c:v>74.3</c:v>
                </c:pt>
                <c:pt idx="868">
                  <c:v>74</c:v>
                </c:pt>
                <c:pt idx="869">
                  <c:v>72.599999999999994</c:v>
                </c:pt>
                <c:pt idx="870">
                  <c:v>74</c:v>
                </c:pt>
                <c:pt idx="871">
                  <c:v>72.599999999999994</c:v>
                </c:pt>
                <c:pt idx="872">
                  <c:v>73</c:v>
                </c:pt>
                <c:pt idx="873">
                  <c:v>74.3</c:v>
                </c:pt>
                <c:pt idx="874">
                  <c:v>74.3</c:v>
                </c:pt>
                <c:pt idx="875">
                  <c:v>74.3</c:v>
                </c:pt>
                <c:pt idx="876">
                  <c:v>75.5</c:v>
                </c:pt>
                <c:pt idx="877">
                  <c:v>75.7</c:v>
                </c:pt>
                <c:pt idx="878">
                  <c:v>76</c:v>
                </c:pt>
                <c:pt idx="879">
                  <c:v>76.900000000000006</c:v>
                </c:pt>
                <c:pt idx="880">
                  <c:v>76.3</c:v>
                </c:pt>
                <c:pt idx="881">
                  <c:v>75.400000000000006</c:v>
                </c:pt>
                <c:pt idx="882">
                  <c:v>74.900000000000006</c:v>
                </c:pt>
                <c:pt idx="883">
                  <c:v>77.400000000000006</c:v>
                </c:pt>
                <c:pt idx="884">
                  <c:v>77.900000000000006</c:v>
                </c:pt>
                <c:pt idx="885">
                  <c:v>79</c:v>
                </c:pt>
                <c:pt idx="886">
                  <c:v>79.8</c:v>
                </c:pt>
                <c:pt idx="887">
                  <c:v>79.400000000000006</c:v>
                </c:pt>
                <c:pt idx="888">
                  <c:v>78.2</c:v>
                </c:pt>
                <c:pt idx="889">
                  <c:v>77.3</c:v>
                </c:pt>
                <c:pt idx="890">
                  <c:v>76.5</c:v>
                </c:pt>
                <c:pt idx="891">
                  <c:v>77.8</c:v>
                </c:pt>
                <c:pt idx="892">
                  <c:v>78.3</c:v>
                </c:pt>
                <c:pt idx="893">
                  <c:v>79.900000000000006</c:v>
                </c:pt>
                <c:pt idx="894">
                  <c:v>83.2</c:v>
                </c:pt>
                <c:pt idx="895">
                  <c:v>82.7</c:v>
                </c:pt>
                <c:pt idx="896">
                  <c:v>82.5</c:v>
                </c:pt>
                <c:pt idx="897">
                  <c:v>82.3</c:v>
                </c:pt>
                <c:pt idx="898">
                  <c:v>81.900000000000006</c:v>
                </c:pt>
                <c:pt idx="899">
                  <c:v>80.8</c:v>
                </c:pt>
                <c:pt idx="900">
                  <c:v>79.8</c:v>
                </c:pt>
                <c:pt idx="901">
                  <c:v>78.900000000000006</c:v>
                </c:pt>
                <c:pt idx="902">
                  <c:v>78.400000000000006</c:v>
                </c:pt>
                <c:pt idx="903">
                  <c:v>78.8</c:v>
                </c:pt>
                <c:pt idx="904">
                  <c:v>79.2</c:v>
                </c:pt>
                <c:pt idx="905">
                  <c:v>79.2</c:v>
                </c:pt>
                <c:pt idx="906">
                  <c:v>83.6</c:v>
                </c:pt>
                <c:pt idx="907">
                  <c:v>84.5</c:v>
                </c:pt>
                <c:pt idx="908">
                  <c:v>85.7</c:v>
                </c:pt>
                <c:pt idx="909">
                  <c:v>86.3</c:v>
                </c:pt>
                <c:pt idx="910">
                  <c:v>90</c:v>
                </c:pt>
                <c:pt idx="911">
                  <c:v>90.4</c:v>
                </c:pt>
                <c:pt idx="912">
                  <c:v>91.4</c:v>
                </c:pt>
                <c:pt idx="913">
                  <c:v>90.9</c:v>
                </c:pt>
                <c:pt idx="914">
                  <c:v>91.1</c:v>
                </c:pt>
                <c:pt idx="915">
                  <c:v>92.7</c:v>
                </c:pt>
                <c:pt idx="916">
                  <c:v>89.9</c:v>
                </c:pt>
                <c:pt idx="917">
                  <c:v>87.7</c:v>
                </c:pt>
                <c:pt idx="918">
                  <c:v>86.8</c:v>
                </c:pt>
                <c:pt idx="919">
                  <c:v>86.8</c:v>
                </c:pt>
                <c:pt idx="920">
                  <c:v>87.6</c:v>
                </c:pt>
                <c:pt idx="921">
                  <c:v>87.2</c:v>
                </c:pt>
                <c:pt idx="922">
                  <c:v>86.2</c:v>
                </c:pt>
                <c:pt idx="923">
                  <c:v>85.7</c:v>
                </c:pt>
                <c:pt idx="924">
                  <c:v>84.2</c:v>
                </c:pt>
                <c:pt idx="925">
                  <c:v>84.5</c:v>
                </c:pt>
                <c:pt idx="926">
                  <c:v>85.6</c:v>
                </c:pt>
                <c:pt idx="927">
                  <c:v>86.6</c:v>
                </c:pt>
                <c:pt idx="928">
                  <c:v>85.7</c:v>
                </c:pt>
                <c:pt idx="929">
                  <c:v>86.6</c:v>
                </c:pt>
                <c:pt idx="930">
                  <c:v>86.2</c:v>
                </c:pt>
                <c:pt idx="931">
                  <c:v>85.6</c:v>
                </c:pt>
                <c:pt idx="932">
                  <c:v>85.1</c:v>
                </c:pt>
                <c:pt idx="933">
                  <c:v>85.2</c:v>
                </c:pt>
                <c:pt idx="934">
                  <c:v>84.3</c:v>
                </c:pt>
                <c:pt idx="935">
                  <c:v>86.1</c:v>
                </c:pt>
                <c:pt idx="936">
                  <c:v>86.2</c:v>
                </c:pt>
                <c:pt idx="937">
                  <c:v>86.2</c:v>
                </c:pt>
                <c:pt idx="938">
                  <c:v>85.9</c:v>
                </c:pt>
                <c:pt idx="939">
                  <c:v>85.7</c:v>
                </c:pt>
                <c:pt idx="940">
                  <c:v>84.9</c:v>
                </c:pt>
                <c:pt idx="941">
                  <c:v>84.5</c:v>
                </c:pt>
                <c:pt idx="942">
                  <c:v>86.1</c:v>
                </c:pt>
                <c:pt idx="943">
                  <c:v>85.1</c:v>
                </c:pt>
                <c:pt idx="944">
                  <c:v>85.4</c:v>
                </c:pt>
                <c:pt idx="945">
                  <c:v>87.9</c:v>
                </c:pt>
                <c:pt idx="946">
                  <c:v>87.2</c:v>
                </c:pt>
                <c:pt idx="947">
                  <c:v>87</c:v>
                </c:pt>
                <c:pt idx="948">
                  <c:v>87.4</c:v>
                </c:pt>
                <c:pt idx="949">
                  <c:v>87.6</c:v>
                </c:pt>
                <c:pt idx="950">
                  <c:v>86.4</c:v>
                </c:pt>
                <c:pt idx="951">
                  <c:v>88.1</c:v>
                </c:pt>
                <c:pt idx="952">
                  <c:v>87.5</c:v>
                </c:pt>
                <c:pt idx="953">
                  <c:v>85.3</c:v>
                </c:pt>
                <c:pt idx="954">
                  <c:v>86.2</c:v>
                </c:pt>
                <c:pt idx="955">
                  <c:v>86.8</c:v>
                </c:pt>
                <c:pt idx="956">
                  <c:v>87</c:v>
                </c:pt>
                <c:pt idx="957">
                  <c:v>87.4</c:v>
                </c:pt>
                <c:pt idx="958">
                  <c:v>85.4</c:v>
                </c:pt>
                <c:pt idx="959">
                  <c:v>83.1</c:v>
                </c:pt>
                <c:pt idx="960">
                  <c:v>82.9</c:v>
                </c:pt>
                <c:pt idx="961">
                  <c:v>84.2</c:v>
                </c:pt>
                <c:pt idx="962">
                  <c:v>85.4</c:v>
                </c:pt>
                <c:pt idx="963">
                  <c:v>83.9</c:v>
                </c:pt>
                <c:pt idx="964">
                  <c:v>84.3</c:v>
                </c:pt>
                <c:pt idx="965">
                  <c:v>83.6</c:v>
                </c:pt>
                <c:pt idx="966">
                  <c:v>83.9</c:v>
                </c:pt>
                <c:pt idx="967">
                  <c:v>83.1</c:v>
                </c:pt>
                <c:pt idx="968">
                  <c:v>83.9</c:v>
                </c:pt>
                <c:pt idx="969">
                  <c:v>83.7</c:v>
                </c:pt>
                <c:pt idx="970">
                  <c:v>83.6</c:v>
                </c:pt>
                <c:pt idx="971">
                  <c:v>83.5</c:v>
                </c:pt>
                <c:pt idx="972">
                  <c:v>83.7</c:v>
                </c:pt>
                <c:pt idx="973">
                  <c:v>82.8</c:v>
                </c:pt>
                <c:pt idx="974">
                  <c:v>82.2</c:v>
                </c:pt>
                <c:pt idx="975">
                  <c:v>82.8</c:v>
                </c:pt>
                <c:pt idx="976">
                  <c:v>73.7</c:v>
                </c:pt>
                <c:pt idx="977">
                  <c:v>73.099999999999994</c:v>
                </c:pt>
                <c:pt idx="978">
                  <c:v>72.2</c:v>
                </c:pt>
                <c:pt idx="979">
                  <c:v>72.5</c:v>
                </c:pt>
                <c:pt idx="980">
                  <c:v>72</c:v>
                </c:pt>
                <c:pt idx="981">
                  <c:v>71.3</c:v>
                </c:pt>
                <c:pt idx="982">
                  <c:v>71</c:v>
                </c:pt>
                <c:pt idx="983">
                  <c:v>71.5</c:v>
                </c:pt>
                <c:pt idx="984">
                  <c:v>71.8</c:v>
                </c:pt>
                <c:pt idx="985">
                  <c:v>70.900000000000006</c:v>
                </c:pt>
                <c:pt idx="986">
                  <c:v>71.099999999999994</c:v>
                </c:pt>
                <c:pt idx="987">
                  <c:v>71.2</c:v>
                </c:pt>
                <c:pt idx="988">
                  <c:v>71.900000000000006</c:v>
                </c:pt>
                <c:pt idx="989">
                  <c:v>72.3</c:v>
                </c:pt>
                <c:pt idx="990">
                  <c:v>72</c:v>
                </c:pt>
                <c:pt idx="991">
                  <c:v>72.2</c:v>
                </c:pt>
                <c:pt idx="992">
                  <c:v>72.5</c:v>
                </c:pt>
                <c:pt idx="993">
                  <c:v>71.7</c:v>
                </c:pt>
                <c:pt idx="994">
                  <c:v>71.2</c:v>
                </c:pt>
                <c:pt idx="995">
                  <c:v>70.900000000000006</c:v>
                </c:pt>
                <c:pt idx="996">
                  <c:v>71.400000000000006</c:v>
                </c:pt>
                <c:pt idx="997">
                  <c:v>71.900000000000006</c:v>
                </c:pt>
                <c:pt idx="998">
                  <c:v>71.5</c:v>
                </c:pt>
                <c:pt idx="999">
                  <c:v>71.599999999999994</c:v>
                </c:pt>
                <c:pt idx="1000">
                  <c:v>71.7</c:v>
                </c:pt>
                <c:pt idx="1001">
                  <c:v>71.900000000000006</c:v>
                </c:pt>
                <c:pt idx="1002">
                  <c:v>71.3</c:v>
                </c:pt>
                <c:pt idx="1003">
                  <c:v>71</c:v>
                </c:pt>
                <c:pt idx="1004">
                  <c:v>71.400000000000006</c:v>
                </c:pt>
                <c:pt idx="1005">
                  <c:v>70.599999999999994</c:v>
                </c:pt>
                <c:pt idx="1006">
                  <c:v>71.8</c:v>
                </c:pt>
                <c:pt idx="1007">
                  <c:v>71.3</c:v>
                </c:pt>
                <c:pt idx="1008">
                  <c:v>70.7</c:v>
                </c:pt>
                <c:pt idx="1009">
                  <c:v>71</c:v>
                </c:pt>
                <c:pt idx="1010">
                  <c:v>70.099999999999994</c:v>
                </c:pt>
                <c:pt idx="1011">
                  <c:v>70.2</c:v>
                </c:pt>
                <c:pt idx="1012">
                  <c:v>71.8</c:v>
                </c:pt>
                <c:pt idx="1013">
                  <c:v>71.2</c:v>
                </c:pt>
                <c:pt idx="1014">
                  <c:v>72.099999999999994</c:v>
                </c:pt>
                <c:pt idx="1015">
                  <c:v>72.2</c:v>
                </c:pt>
                <c:pt idx="1016">
                  <c:v>74.099999999999994</c:v>
                </c:pt>
                <c:pt idx="1017">
                  <c:v>74.3</c:v>
                </c:pt>
                <c:pt idx="1018">
                  <c:v>74.099999999999994</c:v>
                </c:pt>
                <c:pt idx="1019">
                  <c:v>74.5</c:v>
                </c:pt>
                <c:pt idx="1020">
                  <c:v>73.7</c:v>
                </c:pt>
                <c:pt idx="1021">
                  <c:v>72.7</c:v>
                </c:pt>
                <c:pt idx="1022">
                  <c:v>74.5</c:v>
                </c:pt>
                <c:pt idx="1023">
                  <c:v>74.400000000000006</c:v>
                </c:pt>
                <c:pt idx="1024">
                  <c:v>74.3</c:v>
                </c:pt>
                <c:pt idx="1025">
                  <c:v>74.099999999999994</c:v>
                </c:pt>
                <c:pt idx="1026">
                  <c:v>73.5</c:v>
                </c:pt>
                <c:pt idx="1027">
                  <c:v>73.3</c:v>
                </c:pt>
                <c:pt idx="1028">
                  <c:v>73.599999999999994</c:v>
                </c:pt>
                <c:pt idx="1029">
                  <c:v>72.7</c:v>
                </c:pt>
                <c:pt idx="1030">
                  <c:v>72</c:v>
                </c:pt>
                <c:pt idx="1031">
                  <c:v>71.900000000000006</c:v>
                </c:pt>
                <c:pt idx="1032">
                  <c:v>71.8</c:v>
                </c:pt>
                <c:pt idx="1033">
                  <c:v>72</c:v>
                </c:pt>
                <c:pt idx="1034">
                  <c:v>71.400000000000006</c:v>
                </c:pt>
                <c:pt idx="1035">
                  <c:v>71.2</c:v>
                </c:pt>
                <c:pt idx="1036">
                  <c:v>70.8</c:v>
                </c:pt>
                <c:pt idx="1037">
                  <c:v>70</c:v>
                </c:pt>
                <c:pt idx="1038">
                  <c:v>70.7</c:v>
                </c:pt>
                <c:pt idx="1039">
                  <c:v>68.5</c:v>
                </c:pt>
                <c:pt idx="1040">
                  <c:v>69.3</c:v>
                </c:pt>
                <c:pt idx="1041">
                  <c:v>69.3</c:v>
                </c:pt>
                <c:pt idx="1042">
                  <c:v>68.5</c:v>
                </c:pt>
                <c:pt idx="1043">
                  <c:v>68.400000000000006</c:v>
                </c:pt>
                <c:pt idx="1044">
                  <c:v>68.2</c:v>
                </c:pt>
                <c:pt idx="1045">
                  <c:v>69.3</c:v>
                </c:pt>
                <c:pt idx="1046">
                  <c:v>69.8</c:v>
                </c:pt>
                <c:pt idx="1047">
                  <c:v>69.900000000000006</c:v>
                </c:pt>
                <c:pt idx="1048">
                  <c:v>68.5</c:v>
                </c:pt>
                <c:pt idx="1049">
                  <c:v>68.2</c:v>
                </c:pt>
                <c:pt idx="1050">
                  <c:v>67.7</c:v>
                </c:pt>
                <c:pt idx="1051">
                  <c:v>68</c:v>
                </c:pt>
                <c:pt idx="1052">
                  <c:v>68</c:v>
                </c:pt>
                <c:pt idx="1053">
                  <c:v>67.8</c:v>
                </c:pt>
                <c:pt idx="1054">
                  <c:v>67.400000000000006</c:v>
                </c:pt>
                <c:pt idx="1055">
                  <c:v>67.8</c:v>
                </c:pt>
                <c:pt idx="1056">
                  <c:v>68.2</c:v>
                </c:pt>
                <c:pt idx="1057">
                  <c:v>67.5</c:v>
                </c:pt>
                <c:pt idx="1058">
                  <c:v>66.2</c:v>
                </c:pt>
                <c:pt idx="1059">
                  <c:v>64.099999999999994</c:v>
                </c:pt>
                <c:pt idx="1060">
                  <c:v>62.2</c:v>
                </c:pt>
                <c:pt idx="1061">
                  <c:v>61.9</c:v>
                </c:pt>
                <c:pt idx="1062">
                  <c:v>55.1</c:v>
                </c:pt>
                <c:pt idx="1063">
                  <c:v>50.7</c:v>
                </c:pt>
                <c:pt idx="1064">
                  <c:v>52</c:v>
                </c:pt>
                <c:pt idx="1065">
                  <c:v>51.3</c:v>
                </c:pt>
                <c:pt idx="1066">
                  <c:v>51.2</c:v>
                </c:pt>
                <c:pt idx="1067">
                  <c:v>50.2</c:v>
                </c:pt>
                <c:pt idx="1068">
                  <c:v>47.9</c:v>
                </c:pt>
                <c:pt idx="1069">
                  <c:v>42.7</c:v>
                </c:pt>
                <c:pt idx="1070">
                  <c:v>43</c:v>
                </c:pt>
                <c:pt idx="1071">
                  <c:v>44.3</c:v>
                </c:pt>
                <c:pt idx="1072">
                  <c:v>36.9</c:v>
                </c:pt>
                <c:pt idx="1073">
                  <c:v>38.9</c:v>
                </c:pt>
                <c:pt idx="1074">
                  <c:v>34.5</c:v>
                </c:pt>
                <c:pt idx="1075">
                  <c:v>34</c:v>
                </c:pt>
                <c:pt idx="1076">
                  <c:v>31</c:v>
                </c:pt>
                <c:pt idx="1077">
                  <c:v>35</c:v>
                </c:pt>
                <c:pt idx="1078">
                  <c:v>40</c:v>
                </c:pt>
                <c:pt idx="1079">
                  <c:v>39</c:v>
                </c:pt>
                <c:pt idx="1080">
                  <c:v>40.4</c:v>
                </c:pt>
                <c:pt idx="1081">
                  <c:v>41.8</c:v>
                </c:pt>
                <c:pt idx="1082">
                  <c:v>42.4</c:v>
                </c:pt>
                <c:pt idx="1083">
                  <c:v>38.700000000000003</c:v>
                </c:pt>
                <c:pt idx="1084">
                  <c:v>38.9</c:v>
                </c:pt>
                <c:pt idx="1085">
                  <c:v>40.5</c:v>
                </c:pt>
                <c:pt idx="1086">
                  <c:v>39.799999999999997</c:v>
                </c:pt>
                <c:pt idx="1087">
                  <c:v>40.200000000000003</c:v>
                </c:pt>
                <c:pt idx="1088">
                  <c:v>39.799999999999997</c:v>
                </c:pt>
                <c:pt idx="1089">
                  <c:v>41.8</c:v>
                </c:pt>
                <c:pt idx="1090">
                  <c:v>43.5</c:v>
                </c:pt>
                <c:pt idx="1091">
                  <c:v>43.7</c:v>
                </c:pt>
                <c:pt idx="1092">
                  <c:v>43.6</c:v>
                </c:pt>
                <c:pt idx="1093">
                  <c:v>43.6</c:v>
                </c:pt>
                <c:pt idx="1094">
                  <c:v>41.9</c:v>
                </c:pt>
                <c:pt idx="1095">
                  <c:v>42.1</c:v>
                </c:pt>
                <c:pt idx="1096">
                  <c:v>41.8</c:v>
                </c:pt>
                <c:pt idx="1097">
                  <c:v>41.3</c:v>
                </c:pt>
                <c:pt idx="1098">
                  <c:v>38.299999999999997</c:v>
                </c:pt>
                <c:pt idx="1099">
                  <c:v>38.6</c:v>
                </c:pt>
                <c:pt idx="1100">
                  <c:v>39.299999999999997</c:v>
                </c:pt>
                <c:pt idx="1101">
                  <c:v>38.1</c:v>
                </c:pt>
                <c:pt idx="1102">
                  <c:v>40.299999999999997</c:v>
                </c:pt>
                <c:pt idx="1103">
                  <c:v>42.5</c:v>
                </c:pt>
                <c:pt idx="1104">
                  <c:v>45.1</c:v>
                </c:pt>
                <c:pt idx="1105">
                  <c:v>41.9</c:v>
                </c:pt>
                <c:pt idx="1106">
                  <c:v>38.5</c:v>
                </c:pt>
                <c:pt idx="1107">
                  <c:v>38.5</c:v>
                </c:pt>
                <c:pt idx="1108">
                  <c:v>39</c:v>
                </c:pt>
                <c:pt idx="1109">
                  <c:v>39.5</c:v>
                </c:pt>
                <c:pt idx="1110">
                  <c:v>40</c:v>
                </c:pt>
                <c:pt idx="1111">
                  <c:v>39.700000000000003</c:v>
                </c:pt>
                <c:pt idx="1112">
                  <c:v>38.799999999999997</c:v>
                </c:pt>
                <c:pt idx="1113">
                  <c:v>37</c:v>
                </c:pt>
                <c:pt idx="1114">
                  <c:v>35.799999999999997</c:v>
                </c:pt>
                <c:pt idx="1115">
                  <c:v>37</c:v>
                </c:pt>
                <c:pt idx="1116">
                  <c:v>39.200000000000003</c:v>
                </c:pt>
                <c:pt idx="1117">
                  <c:v>37.9</c:v>
                </c:pt>
                <c:pt idx="1118">
                  <c:v>38.4</c:v>
                </c:pt>
                <c:pt idx="1119">
                  <c:v>37.299999999999997</c:v>
                </c:pt>
                <c:pt idx="1120">
                  <c:v>37.5</c:v>
                </c:pt>
                <c:pt idx="1121">
                  <c:v>38.4</c:v>
                </c:pt>
                <c:pt idx="1122">
                  <c:v>40.5</c:v>
                </c:pt>
                <c:pt idx="1123">
                  <c:v>42.4</c:v>
                </c:pt>
                <c:pt idx="1124">
                  <c:v>43.4</c:v>
                </c:pt>
                <c:pt idx="1125">
                  <c:v>41.9</c:v>
                </c:pt>
                <c:pt idx="1126">
                  <c:v>43.9</c:v>
                </c:pt>
                <c:pt idx="1127">
                  <c:v>44.7</c:v>
                </c:pt>
                <c:pt idx="1128">
                  <c:v>48.1</c:v>
                </c:pt>
                <c:pt idx="1129">
                  <c:v>48.8</c:v>
                </c:pt>
                <c:pt idx="1130">
                  <c:v>51.2</c:v>
                </c:pt>
                <c:pt idx="1131">
                  <c:v>50.7</c:v>
                </c:pt>
                <c:pt idx="1132">
                  <c:v>48.9</c:v>
                </c:pt>
                <c:pt idx="1133">
                  <c:v>47.5</c:v>
                </c:pt>
                <c:pt idx="1134">
                  <c:v>43.8</c:v>
                </c:pt>
                <c:pt idx="1135">
                  <c:v>45.2</c:v>
                </c:pt>
                <c:pt idx="1136">
                  <c:v>44.2</c:v>
                </c:pt>
                <c:pt idx="1137">
                  <c:v>46.6</c:v>
                </c:pt>
                <c:pt idx="1138">
                  <c:v>46.1</c:v>
                </c:pt>
                <c:pt idx="1139">
                  <c:v>46.1</c:v>
                </c:pt>
                <c:pt idx="1140">
                  <c:v>45.8</c:v>
                </c:pt>
                <c:pt idx="1141">
                  <c:v>45</c:v>
                </c:pt>
                <c:pt idx="1142">
                  <c:v>46.3</c:v>
                </c:pt>
                <c:pt idx="1143">
                  <c:v>44</c:v>
                </c:pt>
                <c:pt idx="1144">
                  <c:v>44.1</c:v>
                </c:pt>
                <c:pt idx="1145">
                  <c:v>43.3</c:v>
                </c:pt>
                <c:pt idx="1146">
                  <c:v>43.6</c:v>
                </c:pt>
                <c:pt idx="1147">
                  <c:v>43.9</c:v>
                </c:pt>
                <c:pt idx="1148">
                  <c:v>43.4</c:v>
                </c:pt>
                <c:pt idx="1149">
                  <c:v>44.8</c:v>
                </c:pt>
                <c:pt idx="1150">
                  <c:v>44.9</c:v>
                </c:pt>
                <c:pt idx="1151">
                  <c:v>46.5</c:v>
                </c:pt>
                <c:pt idx="1152">
                  <c:v>46.6</c:v>
                </c:pt>
                <c:pt idx="1153">
                  <c:v>46.2</c:v>
                </c:pt>
                <c:pt idx="1154">
                  <c:v>45.3</c:v>
                </c:pt>
                <c:pt idx="1155">
                  <c:v>47.2</c:v>
                </c:pt>
                <c:pt idx="1156">
                  <c:v>47</c:v>
                </c:pt>
                <c:pt idx="1157">
                  <c:v>46.3</c:v>
                </c:pt>
                <c:pt idx="1158">
                  <c:v>47.5</c:v>
                </c:pt>
                <c:pt idx="1159">
                  <c:v>47.4</c:v>
                </c:pt>
                <c:pt idx="1160">
                  <c:v>47</c:v>
                </c:pt>
                <c:pt idx="1161">
                  <c:v>47</c:v>
                </c:pt>
                <c:pt idx="1162">
                  <c:v>48.6</c:v>
                </c:pt>
                <c:pt idx="1163">
                  <c:v>47</c:v>
                </c:pt>
                <c:pt idx="1164">
                  <c:v>47.4</c:v>
                </c:pt>
                <c:pt idx="1165">
                  <c:v>47</c:v>
                </c:pt>
                <c:pt idx="1166">
                  <c:v>45.9</c:v>
                </c:pt>
                <c:pt idx="1167">
                  <c:v>47.5</c:v>
                </c:pt>
                <c:pt idx="1168">
                  <c:v>47.8</c:v>
                </c:pt>
                <c:pt idx="1169">
                  <c:v>48.5</c:v>
                </c:pt>
                <c:pt idx="1170">
                  <c:v>46.1</c:v>
                </c:pt>
                <c:pt idx="1171">
                  <c:v>46.3</c:v>
                </c:pt>
                <c:pt idx="1172">
                  <c:v>47.6</c:v>
                </c:pt>
                <c:pt idx="1173">
                  <c:v>47.2</c:v>
                </c:pt>
                <c:pt idx="1174">
                  <c:v>46</c:v>
                </c:pt>
                <c:pt idx="1175">
                  <c:v>45.7</c:v>
                </c:pt>
                <c:pt idx="1176">
                  <c:v>46.2</c:v>
                </c:pt>
                <c:pt idx="1177">
                  <c:v>48</c:v>
                </c:pt>
                <c:pt idx="1178">
                  <c:v>48.2</c:v>
                </c:pt>
                <c:pt idx="1179">
                  <c:v>48</c:v>
                </c:pt>
                <c:pt idx="1180">
                  <c:v>47.8</c:v>
                </c:pt>
                <c:pt idx="1181">
                  <c:v>47.4</c:v>
                </c:pt>
                <c:pt idx="1182">
                  <c:v>47.8</c:v>
                </c:pt>
                <c:pt idx="1183">
                  <c:v>48.9</c:v>
                </c:pt>
                <c:pt idx="1184">
                  <c:v>47.7</c:v>
                </c:pt>
                <c:pt idx="1185">
                  <c:v>47</c:v>
                </c:pt>
                <c:pt idx="1186">
                  <c:v>48.6</c:v>
                </c:pt>
                <c:pt idx="1187">
                  <c:v>48.8</c:v>
                </c:pt>
                <c:pt idx="1188">
                  <c:v>49.9</c:v>
                </c:pt>
                <c:pt idx="1189">
                  <c:v>50.2</c:v>
                </c:pt>
                <c:pt idx="1190">
                  <c:v>49.6</c:v>
                </c:pt>
                <c:pt idx="1191">
                  <c:v>48.8</c:v>
                </c:pt>
                <c:pt idx="1192">
                  <c:v>48.4</c:v>
                </c:pt>
                <c:pt idx="1193">
                  <c:v>50</c:v>
                </c:pt>
                <c:pt idx="1194">
                  <c:v>50.2</c:v>
                </c:pt>
                <c:pt idx="1195">
                  <c:v>49.2</c:v>
                </c:pt>
                <c:pt idx="1196">
                  <c:v>49.3</c:v>
                </c:pt>
                <c:pt idx="1197">
                  <c:v>47.7</c:v>
                </c:pt>
                <c:pt idx="1198">
                  <c:v>48.3</c:v>
                </c:pt>
                <c:pt idx="1199">
                  <c:v>48.6</c:v>
                </c:pt>
                <c:pt idx="1200">
                  <c:v>47.7</c:v>
                </c:pt>
                <c:pt idx="1201">
                  <c:v>47.7</c:v>
                </c:pt>
                <c:pt idx="1202">
                  <c:v>48</c:v>
                </c:pt>
                <c:pt idx="1203">
                  <c:v>48.4</c:v>
                </c:pt>
                <c:pt idx="1204">
                  <c:v>49</c:v>
                </c:pt>
                <c:pt idx="1205">
                  <c:v>48.7</c:v>
                </c:pt>
                <c:pt idx="1206">
                  <c:v>46.1</c:v>
                </c:pt>
                <c:pt idx="1207">
                  <c:v>46.2</c:v>
                </c:pt>
                <c:pt idx="1208">
                  <c:v>45.7</c:v>
                </c:pt>
                <c:pt idx="1209">
                  <c:v>44.8</c:v>
                </c:pt>
                <c:pt idx="1210">
                  <c:v>45.1</c:v>
                </c:pt>
                <c:pt idx="1211">
                  <c:v>46.8</c:v>
                </c:pt>
                <c:pt idx="1212">
                  <c:v>46.3</c:v>
                </c:pt>
                <c:pt idx="1213">
                  <c:v>46.2</c:v>
                </c:pt>
                <c:pt idx="1214">
                  <c:v>45.8</c:v>
                </c:pt>
                <c:pt idx="1215">
                  <c:v>45.8</c:v>
                </c:pt>
                <c:pt idx="1216">
                  <c:v>46.8</c:v>
                </c:pt>
                <c:pt idx="1217">
                  <c:v>48.8</c:v>
                </c:pt>
                <c:pt idx="1218">
                  <c:v>49.7</c:v>
                </c:pt>
                <c:pt idx="1219">
                  <c:v>50.3</c:v>
                </c:pt>
                <c:pt idx="1220">
                  <c:v>50.5</c:v>
                </c:pt>
                <c:pt idx="1221">
                  <c:v>50.9</c:v>
                </c:pt>
                <c:pt idx="1222">
                  <c:v>49.4</c:v>
                </c:pt>
                <c:pt idx="1223">
                  <c:v>49.1</c:v>
                </c:pt>
                <c:pt idx="1224">
                  <c:v>46.8</c:v>
                </c:pt>
                <c:pt idx="1225">
                  <c:v>47.4</c:v>
                </c:pt>
                <c:pt idx="1226">
                  <c:v>47.6</c:v>
                </c:pt>
                <c:pt idx="1227">
                  <c:v>48.3</c:v>
                </c:pt>
                <c:pt idx="1228">
                  <c:v>46.9</c:v>
                </c:pt>
                <c:pt idx="1229">
                  <c:v>47.2</c:v>
                </c:pt>
                <c:pt idx="1230">
                  <c:v>48.5</c:v>
                </c:pt>
                <c:pt idx="1231">
                  <c:v>47.8</c:v>
                </c:pt>
                <c:pt idx="1232">
                  <c:v>47</c:v>
                </c:pt>
                <c:pt idx="1233">
                  <c:v>45.3</c:v>
                </c:pt>
                <c:pt idx="1234">
                  <c:v>45.5</c:v>
                </c:pt>
                <c:pt idx="1235">
                  <c:v>44.6</c:v>
                </c:pt>
                <c:pt idx="1236">
                  <c:v>44.9</c:v>
                </c:pt>
                <c:pt idx="1237">
                  <c:v>46.5</c:v>
                </c:pt>
                <c:pt idx="1238">
                  <c:v>46.8</c:v>
                </c:pt>
                <c:pt idx="1239">
                  <c:v>47.7</c:v>
                </c:pt>
                <c:pt idx="1240">
                  <c:v>47.7</c:v>
                </c:pt>
                <c:pt idx="1241">
                  <c:v>53.1</c:v>
                </c:pt>
                <c:pt idx="1242">
                  <c:v>56.7</c:v>
                </c:pt>
                <c:pt idx="1243">
                  <c:v>56.8</c:v>
                </c:pt>
                <c:pt idx="1244">
                  <c:v>56.1</c:v>
                </c:pt>
                <c:pt idx="1245">
                  <c:v>55.5</c:v>
                </c:pt>
                <c:pt idx="1246">
                  <c:v>57.3</c:v>
                </c:pt>
                <c:pt idx="1247">
                  <c:v>56.5</c:v>
                </c:pt>
                <c:pt idx="1248">
                  <c:v>56.2</c:v>
                </c:pt>
                <c:pt idx="1249">
                  <c:v>55.2</c:v>
                </c:pt>
                <c:pt idx="1250">
                  <c:v>54.8</c:v>
                </c:pt>
                <c:pt idx="1251">
                  <c:v>55.5</c:v>
                </c:pt>
                <c:pt idx="1252">
                  <c:v>57.7</c:v>
                </c:pt>
                <c:pt idx="1253">
                  <c:v>57</c:v>
                </c:pt>
                <c:pt idx="1254">
                  <c:v>57.1</c:v>
                </c:pt>
                <c:pt idx="1255">
                  <c:v>57.3</c:v>
                </c:pt>
                <c:pt idx="1256">
                  <c:v>55.9</c:v>
                </c:pt>
                <c:pt idx="1257">
                  <c:v>56.4</c:v>
                </c:pt>
                <c:pt idx="1258">
                  <c:v>56.1</c:v>
                </c:pt>
                <c:pt idx="1259">
                  <c:v>57</c:v>
                </c:pt>
                <c:pt idx="1260">
                  <c:v>58</c:v>
                </c:pt>
                <c:pt idx="1261">
                  <c:v>57.9</c:v>
                </c:pt>
                <c:pt idx="1262">
                  <c:v>58</c:v>
                </c:pt>
                <c:pt idx="1263">
                  <c:v>58.2</c:v>
                </c:pt>
                <c:pt idx="1264">
                  <c:v>58.4</c:v>
                </c:pt>
                <c:pt idx="1265">
                  <c:v>57.2</c:v>
                </c:pt>
                <c:pt idx="1266">
                  <c:v>57.6</c:v>
                </c:pt>
                <c:pt idx="1267">
                  <c:v>57.9</c:v>
                </c:pt>
                <c:pt idx="1268">
                  <c:v>57.6</c:v>
                </c:pt>
                <c:pt idx="1269">
                  <c:v>58.8</c:v>
                </c:pt>
                <c:pt idx="1270">
                  <c:v>58</c:v>
                </c:pt>
                <c:pt idx="1271">
                  <c:v>56.7</c:v>
                </c:pt>
                <c:pt idx="1272">
                  <c:v>57.4</c:v>
                </c:pt>
                <c:pt idx="1273">
                  <c:v>58.5</c:v>
                </c:pt>
                <c:pt idx="1274">
                  <c:v>58.3</c:v>
                </c:pt>
                <c:pt idx="1275">
                  <c:v>58.4</c:v>
                </c:pt>
                <c:pt idx="1276">
                  <c:v>58.6</c:v>
                </c:pt>
                <c:pt idx="1277">
                  <c:v>58</c:v>
                </c:pt>
                <c:pt idx="1278">
                  <c:v>57</c:v>
                </c:pt>
                <c:pt idx="1279">
                  <c:v>57.2</c:v>
                </c:pt>
                <c:pt idx="1280">
                  <c:v>57.2</c:v>
                </c:pt>
                <c:pt idx="1281">
                  <c:v>58.8</c:v>
                </c:pt>
                <c:pt idx="1282">
                  <c:v>58.4</c:v>
                </c:pt>
                <c:pt idx="1283">
                  <c:v>57.9</c:v>
                </c:pt>
                <c:pt idx="1284">
                  <c:v>56.6</c:v>
                </c:pt>
                <c:pt idx="1285">
                  <c:v>56.5</c:v>
                </c:pt>
                <c:pt idx="1286">
                  <c:v>56.5</c:v>
                </c:pt>
                <c:pt idx="1287">
                  <c:v>57</c:v>
                </c:pt>
                <c:pt idx="1288">
                  <c:v>56.7</c:v>
                </c:pt>
                <c:pt idx="1289">
                  <c:v>57.1</c:v>
                </c:pt>
                <c:pt idx="1290">
                  <c:v>56.3</c:v>
                </c:pt>
                <c:pt idx="1291">
                  <c:v>56.2</c:v>
                </c:pt>
                <c:pt idx="1292">
                  <c:v>55.3</c:v>
                </c:pt>
                <c:pt idx="1293">
                  <c:v>54.8</c:v>
                </c:pt>
                <c:pt idx="1294">
                  <c:v>53.2</c:v>
                </c:pt>
                <c:pt idx="1295">
                  <c:v>53.1</c:v>
                </c:pt>
                <c:pt idx="1296">
                  <c:v>52.8</c:v>
                </c:pt>
                <c:pt idx="1297">
                  <c:v>53.7</c:v>
                </c:pt>
                <c:pt idx="1298">
                  <c:v>52</c:v>
                </c:pt>
                <c:pt idx="1299">
                  <c:v>52.6</c:v>
                </c:pt>
                <c:pt idx="1300">
                  <c:v>54.6</c:v>
                </c:pt>
                <c:pt idx="1301">
                  <c:v>54.1</c:v>
                </c:pt>
                <c:pt idx="1302">
                  <c:v>54.4</c:v>
                </c:pt>
                <c:pt idx="1303">
                  <c:v>54.8</c:v>
                </c:pt>
                <c:pt idx="1304">
                  <c:v>54.1</c:v>
                </c:pt>
                <c:pt idx="1305">
                  <c:v>53.5</c:v>
                </c:pt>
                <c:pt idx="1306">
                  <c:v>53.3</c:v>
                </c:pt>
                <c:pt idx="1307">
                  <c:v>52.6</c:v>
                </c:pt>
                <c:pt idx="1308">
                  <c:v>52.6</c:v>
                </c:pt>
                <c:pt idx="1309">
                  <c:v>54</c:v>
                </c:pt>
                <c:pt idx="1310">
                  <c:v>53.3</c:v>
                </c:pt>
                <c:pt idx="1311">
                  <c:v>53.3</c:v>
                </c:pt>
                <c:pt idx="1312">
                  <c:v>52.6</c:v>
                </c:pt>
                <c:pt idx="1313">
                  <c:v>53.4</c:v>
                </c:pt>
                <c:pt idx="1314">
                  <c:v>53.2</c:v>
                </c:pt>
                <c:pt idx="1315">
                  <c:v>53.1</c:v>
                </c:pt>
                <c:pt idx="1316">
                  <c:v>53.2</c:v>
                </c:pt>
                <c:pt idx="1317">
                  <c:v>49.9</c:v>
                </c:pt>
                <c:pt idx="1318">
                  <c:v>47.5</c:v>
                </c:pt>
                <c:pt idx="1319">
                  <c:v>49.6</c:v>
                </c:pt>
                <c:pt idx="1320">
                  <c:v>48.9</c:v>
                </c:pt>
                <c:pt idx="1321">
                  <c:v>49.4</c:v>
                </c:pt>
                <c:pt idx="1322">
                  <c:v>50.8</c:v>
                </c:pt>
                <c:pt idx="1323">
                  <c:v>50.5</c:v>
                </c:pt>
                <c:pt idx="1324">
                  <c:v>51.9</c:v>
                </c:pt>
                <c:pt idx="1325">
                  <c:v>52.3</c:v>
                </c:pt>
                <c:pt idx="1326">
                  <c:v>53.1</c:v>
                </c:pt>
                <c:pt idx="1327">
                  <c:v>52.2</c:v>
                </c:pt>
                <c:pt idx="1328">
                  <c:v>52.4</c:v>
                </c:pt>
                <c:pt idx="1329">
                  <c:v>52.3</c:v>
                </c:pt>
                <c:pt idx="1330">
                  <c:v>52.2</c:v>
                </c:pt>
                <c:pt idx="1331">
                  <c:v>53.3</c:v>
                </c:pt>
                <c:pt idx="1332">
                  <c:v>53.3</c:v>
                </c:pt>
                <c:pt idx="1333">
                  <c:v>53.6</c:v>
                </c:pt>
                <c:pt idx="1334">
                  <c:v>53</c:v>
                </c:pt>
                <c:pt idx="1335">
                  <c:v>53.2</c:v>
                </c:pt>
                <c:pt idx="1336">
                  <c:v>52.9</c:v>
                </c:pt>
              </c:numCache>
            </c:numRef>
          </c:val>
          <c:smooth val="0"/>
          <c:extLst>
            <c:ext xmlns:c16="http://schemas.microsoft.com/office/drawing/2014/chart" uri="{C3380CC4-5D6E-409C-BE32-E72D297353CC}">
              <c16:uniqueId val="{00000001-F3EB-48EC-850A-FBE607911092}"/>
            </c:ext>
          </c:extLst>
        </c:ser>
        <c:dLbls>
          <c:showLegendKey val="0"/>
          <c:showVal val="0"/>
          <c:showCatName val="0"/>
          <c:showSerName val="0"/>
          <c:showPercent val="0"/>
          <c:showBubbleSize val="0"/>
        </c:dLbls>
        <c:marker val="1"/>
        <c:smooth val="0"/>
        <c:axId val="2121111039"/>
        <c:axId val="2121085247"/>
      </c:lineChart>
      <c:dateAx>
        <c:axId val="2121098143"/>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2121107295"/>
        <c:crosses val="autoZero"/>
        <c:auto val="0"/>
        <c:lblOffset val="100"/>
        <c:baseTimeUnit val="days"/>
        <c:majorUnit val="1"/>
        <c:majorTimeUnit val="years"/>
      </c:dateAx>
      <c:valAx>
        <c:axId val="21211072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2121098143"/>
        <c:crosses val="autoZero"/>
        <c:crossBetween val="between"/>
      </c:valAx>
      <c:valAx>
        <c:axId val="2121085247"/>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2121111039"/>
        <c:crosses val="max"/>
        <c:crossBetween val="between"/>
      </c:valAx>
      <c:dateAx>
        <c:axId val="2121111039"/>
        <c:scaling>
          <c:orientation val="minMax"/>
        </c:scaling>
        <c:delete val="1"/>
        <c:axPos val="b"/>
        <c:numFmt formatCode="m/d/yyyy" sourceLinked="1"/>
        <c:majorTickMark val="out"/>
        <c:minorTickMark val="none"/>
        <c:tickLblPos val="nextTo"/>
        <c:crossAx val="2121085247"/>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1"/>
          <c:tx>
            <c:strRef>
              <c:f>HEIA.AS!$C$2</c:f>
              <c:strCache>
                <c:ptCount val="1"/>
                <c:pt idx="0">
                  <c:v>Volumen (millones)</c:v>
                </c:pt>
              </c:strCache>
            </c:strRef>
          </c:tx>
          <c:spPr>
            <a:solidFill>
              <a:schemeClr val="accent6">
                <a:lumMod val="50000"/>
              </a:schemeClr>
            </a:solidFill>
            <a:ln>
              <a:noFill/>
            </a:ln>
            <a:effectLst/>
          </c:spPr>
          <c:invertIfNegative val="0"/>
          <c:cat>
            <c:numRef>
              <c:f>HEIA.AS!$A$3:$A$1339</c:f>
              <c:numCache>
                <c:formatCode>m/d/yyyy</c:formatCode>
                <c:ptCount val="1337"/>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42492</c:v>
                </c:pt>
                <c:pt idx="84">
                  <c:v>42493</c:v>
                </c:pt>
                <c:pt idx="85">
                  <c:v>42494</c:v>
                </c:pt>
                <c:pt idx="86">
                  <c:v>42495</c:v>
                </c:pt>
                <c:pt idx="87">
                  <c:v>42496</c:v>
                </c:pt>
                <c:pt idx="88">
                  <c:v>42499</c:v>
                </c:pt>
                <c:pt idx="89">
                  <c:v>42500</c:v>
                </c:pt>
                <c:pt idx="90">
                  <c:v>42501</c:v>
                </c:pt>
                <c:pt idx="91">
                  <c:v>42502</c:v>
                </c:pt>
                <c:pt idx="92">
                  <c:v>42503</c:v>
                </c:pt>
                <c:pt idx="93">
                  <c:v>42506</c:v>
                </c:pt>
                <c:pt idx="94">
                  <c:v>42507</c:v>
                </c:pt>
                <c:pt idx="95">
                  <c:v>42508</c:v>
                </c:pt>
                <c:pt idx="96">
                  <c:v>42509</c:v>
                </c:pt>
                <c:pt idx="97">
                  <c:v>42510</c:v>
                </c:pt>
                <c:pt idx="98">
                  <c:v>42513</c:v>
                </c:pt>
                <c:pt idx="99">
                  <c:v>42514</c:v>
                </c:pt>
                <c:pt idx="100">
                  <c:v>42515</c:v>
                </c:pt>
                <c:pt idx="101">
                  <c:v>42516</c:v>
                </c:pt>
                <c:pt idx="102">
                  <c:v>42517</c:v>
                </c:pt>
                <c:pt idx="103">
                  <c:v>42520</c:v>
                </c:pt>
                <c:pt idx="104">
                  <c:v>42521</c:v>
                </c:pt>
                <c:pt idx="105">
                  <c:v>42522</c:v>
                </c:pt>
                <c:pt idx="106">
                  <c:v>42523</c:v>
                </c:pt>
                <c:pt idx="107">
                  <c:v>42524</c:v>
                </c:pt>
                <c:pt idx="108">
                  <c:v>42527</c:v>
                </c:pt>
                <c:pt idx="109">
                  <c:v>42528</c:v>
                </c:pt>
                <c:pt idx="110">
                  <c:v>42529</c:v>
                </c:pt>
                <c:pt idx="111">
                  <c:v>42530</c:v>
                </c:pt>
                <c:pt idx="112">
                  <c:v>42531</c:v>
                </c:pt>
                <c:pt idx="113">
                  <c:v>42534</c:v>
                </c:pt>
                <c:pt idx="114">
                  <c:v>42535</c:v>
                </c:pt>
                <c:pt idx="115">
                  <c:v>42536</c:v>
                </c:pt>
                <c:pt idx="116">
                  <c:v>42537</c:v>
                </c:pt>
                <c:pt idx="117">
                  <c:v>42538</c:v>
                </c:pt>
                <c:pt idx="118">
                  <c:v>42541</c:v>
                </c:pt>
                <c:pt idx="119">
                  <c:v>42542</c:v>
                </c:pt>
                <c:pt idx="120">
                  <c:v>42543</c:v>
                </c:pt>
                <c:pt idx="121">
                  <c:v>42544</c:v>
                </c:pt>
                <c:pt idx="122">
                  <c:v>42545</c:v>
                </c:pt>
                <c:pt idx="123">
                  <c:v>42548</c:v>
                </c:pt>
                <c:pt idx="124">
                  <c:v>42549</c:v>
                </c:pt>
                <c:pt idx="125">
                  <c:v>42550</c:v>
                </c:pt>
                <c:pt idx="126">
                  <c:v>42551</c:v>
                </c:pt>
                <c:pt idx="127">
                  <c:v>42552</c:v>
                </c:pt>
                <c:pt idx="128">
                  <c:v>42555</c:v>
                </c:pt>
                <c:pt idx="129">
                  <c:v>42556</c:v>
                </c:pt>
                <c:pt idx="130">
                  <c:v>42557</c:v>
                </c:pt>
                <c:pt idx="131">
                  <c:v>42558</c:v>
                </c:pt>
                <c:pt idx="132">
                  <c:v>42559</c:v>
                </c:pt>
                <c:pt idx="133">
                  <c:v>42562</c:v>
                </c:pt>
                <c:pt idx="134">
                  <c:v>42563</c:v>
                </c:pt>
                <c:pt idx="135">
                  <c:v>42564</c:v>
                </c:pt>
                <c:pt idx="136">
                  <c:v>42565</c:v>
                </c:pt>
                <c:pt idx="137">
                  <c:v>42566</c:v>
                </c:pt>
                <c:pt idx="138">
                  <c:v>42569</c:v>
                </c:pt>
                <c:pt idx="139">
                  <c:v>42570</c:v>
                </c:pt>
                <c:pt idx="140">
                  <c:v>42571</c:v>
                </c:pt>
                <c:pt idx="141">
                  <c:v>42572</c:v>
                </c:pt>
                <c:pt idx="142">
                  <c:v>42573</c:v>
                </c:pt>
                <c:pt idx="143">
                  <c:v>42576</c:v>
                </c:pt>
                <c:pt idx="144">
                  <c:v>42577</c:v>
                </c:pt>
                <c:pt idx="145">
                  <c:v>42578</c:v>
                </c:pt>
                <c:pt idx="146">
                  <c:v>42579</c:v>
                </c:pt>
                <c:pt idx="147">
                  <c:v>42580</c:v>
                </c:pt>
                <c:pt idx="148">
                  <c:v>42583</c:v>
                </c:pt>
                <c:pt idx="149">
                  <c:v>42584</c:v>
                </c:pt>
                <c:pt idx="150">
                  <c:v>42585</c:v>
                </c:pt>
                <c:pt idx="151">
                  <c:v>42586</c:v>
                </c:pt>
                <c:pt idx="152">
                  <c:v>42587</c:v>
                </c:pt>
                <c:pt idx="153">
                  <c:v>42590</c:v>
                </c:pt>
                <c:pt idx="154">
                  <c:v>42591</c:v>
                </c:pt>
                <c:pt idx="155">
                  <c:v>42592</c:v>
                </c:pt>
                <c:pt idx="156">
                  <c:v>42593</c:v>
                </c:pt>
                <c:pt idx="157">
                  <c:v>42594</c:v>
                </c:pt>
                <c:pt idx="158">
                  <c:v>42597</c:v>
                </c:pt>
                <c:pt idx="159">
                  <c:v>42598</c:v>
                </c:pt>
                <c:pt idx="160">
                  <c:v>42599</c:v>
                </c:pt>
                <c:pt idx="161">
                  <c:v>42600</c:v>
                </c:pt>
                <c:pt idx="162">
                  <c:v>42601</c:v>
                </c:pt>
                <c:pt idx="163">
                  <c:v>42604</c:v>
                </c:pt>
                <c:pt idx="164">
                  <c:v>42605</c:v>
                </c:pt>
                <c:pt idx="165">
                  <c:v>42606</c:v>
                </c:pt>
                <c:pt idx="166">
                  <c:v>42607</c:v>
                </c:pt>
                <c:pt idx="167">
                  <c:v>42608</c:v>
                </c:pt>
                <c:pt idx="168">
                  <c:v>42611</c:v>
                </c:pt>
                <c:pt idx="169">
                  <c:v>42612</c:v>
                </c:pt>
                <c:pt idx="170">
                  <c:v>42613</c:v>
                </c:pt>
                <c:pt idx="171">
                  <c:v>42614</c:v>
                </c:pt>
                <c:pt idx="172">
                  <c:v>42615</c:v>
                </c:pt>
                <c:pt idx="173">
                  <c:v>42618</c:v>
                </c:pt>
                <c:pt idx="174">
                  <c:v>42619</c:v>
                </c:pt>
                <c:pt idx="175">
                  <c:v>42620</c:v>
                </c:pt>
                <c:pt idx="176">
                  <c:v>42621</c:v>
                </c:pt>
                <c:pt idx="177">
                  <c:v>42622</c:v>
                </c:pt>
                <c:pt idx="178">
                  <c:v>42625</c:v>
                </c:pt>
                <c:pt idx="179">
                  <c:v>42626</c:v>
                </c:pt>
                <c:pt idx="180">
                  <c:v>42627</c:v>
                </c:pt>
                <c:pt idx="181">
                  <c:v>42628</c:v>
                </c:pt>
                <c:pt idx="182">
                  <c:v>42629</c:v>
                </c:pt>
                <c:pt idx="183">
                  <c:v>42632</c:v>
                </c:pt>
                <c:pt idx="184">
                  <c:v>42633</c:v>
                </c:pt>
                <c:pt idx="185">
                  <c:v>42634</c:v>
                </c:pt>
                <c:pt idx="186">
                  <c:v>42635</c:v>
                </c:pt>
                <c:pt idx="187">
                  <c:v>42636</c:v>
                </c:pt>
                <c:pt idx="188">
                  <c:v>42639</c:v>
                </c:pt>
                <c:pt idx="189">
                  <c:v>42640</c:v>
                </c:pt>
                <c:pt idx="190">
                  <c:v>42641</c:v>
                </c:pt>
                <c:pt idx="191">
                  <c:v>42642</c:v>
                </c:pt>
                <c:pt idx="192">
                  <c:v>42643</c:v>
                </c:pt>
                <c:pt idx="193">
                  <c:v>42646</c:v>
                </c:pt>
                <c:pt idx="194">
                  <c:v>42647</c:v>
                </c:pt>
                <c:pt idx="195">
                  <c:v>42648</c:v>
                </c:pt>
                <c:pt idx="196">
                  <c:v>42649</c:v>
                </c:pt>
                <c:pt idx="197">
                  <c:v>42650</c:v>
                </c:pt>
                <c:pt idx="198">
                  <c:v>42653</c:v>
                </c:pt>
                <c:pt idx="199">
                  <c:v>42654</c:v>
                </c:pt>
                <c:pt idx="200">
                  <c:v>42655</c:v>
                </c:pt>
                <c:pt idx="201">
                  <c:v>42656</c:v>
                </c:pt>
                <c:pt idx="202">
                  <c:v>42657</c:v>
                </c:pt>
                <c:pt idx="203">
                  <c:v>42660</c:v>
                </c:pt>
                <c:pt idx="204">
                  <c:v>42661</c:v>
                </c:pt>
                <c:pt idx="205">
                  <c:v>42662</c:v>
                </c:pt>
                <c:pt idx="206">
                  <c:v>42663</c:v>
                </c:pt>
                <c:pt idx="207">
                  <c:v>42664</c:v>
                </c:pt>
                <c:pt idx="208">
                  <c:v>42667</c:v>
                </c:pt>
                <c:pt idx="209">
                  <c:v>42668</c:v>
                </c:pt>
                <c:pt idx="210">
                  <c:v>42669</c:v>
                </c:pt>
                <c:pt idx="211">
                  <c:v>42670</c:v>
                </c:pt>
                <c:pt idx="212">
                  <c:v>42671</c:v>
                </c:pt>
                <c:pt idx="213">
                  <c:v>42674</c:v>
                </c:pt>
                <c:pt idx="214">
                  <c:v>42675</c:v>
                </c:pt>
                <c:pt idx="215">
                  <c:v>42676</c:v>
                </c:pt>
                <c:pt idx="216">
                  <c:v>42677</c:v>
                </c:pt>
                <c:pt idx="217">
                  <c:v>42678</c:v>
                </c:pt>
                <c:pt idx="218">
                  <c:v>42681</c:v>
                </c:pt>
                <c:pt idx="219">
                  <c:v>42682</c:v>
                </c:pt>
                <c:pt idx="220">
                  <c:v>42683</c:v>
                </c:pt>
                <c:pt idx="221">
                  <c:v>42684</c:v>
                </c:pt>
                <c:pt idx="222">
                  <c:v>42685</c:v>
                </c:pt>
                <c:pt idx="223">
                  <c:v>42688</c:v>
                </c:pt>
                <c:pt idx="224">
                  <c:v>42689</c:v>
                </c:pt>
                <c:pt idx="225">
                  <c:v>42690</c:v>
                </c:pt>
                <c:pt idx="226">
                  <c:v>42691</c:v>
                </c:pt>
                <c:pt idx="227">
                  <c:v>42692</c:v>
                </c:pt>
                <c:pt idx="228">
                  <c:v>42695</c:v>
                </c:pt>
                <c:pt idx="229">
                  <c:v>42696</c:v>
                </c:pt>
                <c:pt idx="230">
                  <c:v>42697</c:v>
                </c:pt>
                <c:pt idx="231">
                  <c:v>42698</c:v>
                </c:pt>
                <c:pt idx="232">
                  <c:v>42699</c:v>
                </c:pt>
                <c:pt idx="233">
                  <c:v>42702</c:v>
                </c:pt>
                <c:pt idx="234">
                  <c:v>42703</c:v>
                </c:pt>
                <c:pt idx="235">
                  <c:v>42704</c:v>
                </c:pt>
                <c:pt idx="236">
                  <c:v>42705</c:v>
                </c:pt>
                <c:pt idx="237">
                  <c:v>42706</c:v>
                </c:pt>
                <c:pt idx="238">
                  <c:v>42709</c:v>
                </c:pt>
                <c:pt idx="239">
                  <c:v>42710</c:v>
                </c:pt>
                <c:pt idx="240">
                  <c:v>42711</c:v>
                </c:pt>
                <c:pt idx="241">
                  <c:v>42712</c:v>
                </c:pt>
                <c:pt idx="242">
                  <c:v>42713</c:v>
                </c:pt>
                <c:pt idx="243">
                  <c:v>42716</c:v>
                </c:pt>
                <c:pt idx="244">
                  <c:v>42717</c:v>
                </c:pt>
                <c:pt idx="245">
                  <c:v>42718</c:v>
                </c:pt>
                <c:pt idx="246">
                  <c:v>42719</c:v>
                </c:pt>
                <c:pt idx="247">
                  <c:v>42720</c:v>
                </c:pt>
                <c:pt idx="248">
                  <c:v>42723</c:v>
                </c:pt>
                <c:pt idx="249">
                  <c:v>42724</c:v>
                </c:pt>
                <c:pt idx="250">
                  <c:v>42725</c:v>
                </c:pt>
                <c:pt idx="251">
                  <c:v>42726</c:v>
                </c:pt>
                <c:pt idx="252">
                  <c:v>42727</c:v>
                </c:pt>
                <c:pt idx="253">
                  <c:v>42731</c:v>
                </c:pt>
                <c:pt idx="254">
                  <c:v>42732</c:v>
                </c:pt>
                <c:pt idx="255">
                  <c:v>42733</c:v>
                </c:pt>
                <c:pt idx="256">
                  <c:v>42734</c:v>
                </c:pt>
                <c:pt idx="257">
                  <c:v>42737</c:v>
                </c:pt>
                <c:pt idx="258">
                  <c:v>42738</c:v>
                </c:pt>
                <c:pt idx="259">
                  <c:v>42739</c:v>
                </c:pt>
                <c:pt idx="260">
                  <c:v>42740</c:v>
                </c:pt>
                <c:pt idx="261">
                  <c:v>42741</c:v>
                </c:pt>
                <c:pt idx="262">
                  <c:v>42744</c:v>
                </c:pt>
                <c:pt idx="263">
                  <c:v>42745</c:v>
                </c:pt>
                <c:pt idx="264">
                  <c:v>42746</c:v>
                </c:pt>
                <c:pt idx="265">
                  <c:v>42747</c:v>
                </c:pt>
                <c:pt idx="266">
                  <c:v>42748</c:v>
                </c:pt>
                <c:pt idx="267">
                  <c:v>42751</c:v>
                </c:pt>
                <c:pt idx="268">
                  <c:v>42752</c:v>
                </c:pt>
                <c:pt idx="269">
                  <c:v>42753</c:v>
                </c:pt>
                <c:pt idx="270">
                  <c:v>42754</c:v>
                </c:pt>
                <c:pt idx="271">
                  <c:v>42755</c:v>
                </c:pt>
                <c:pt idx="272">
                  <c:v>42758</c:v>
                </c:pt>
                <c:pt idx="273">
                  <c:v>42759</c:v>
                </c:pt>
                <c:pt idx="274">
                  <c:v>42760</c:v>
                </c:pt>
                <c:pt idx="275">
                  <c:v>42761</c:v>
                </c:pt>
                <c:pt idx="276">
                  <c:v>42762</c:v>
                </c:pt>
                <c:pt idx="277">
                  <c:v>42765</c:v>
                </c:pt>
                <c:pt idx="278">
                  <c:v>42766</c:v>
                </c:pt>
                <c:pt idx="279">
                  <c:v>42767</c:v>
                </c:pt>
                <c:pt idx="280">
                  <c:v>42768</c:v>
                </c:pt>
                <c:pt idx="281">
                  <c:v>42769</c:v>
                </c:pt>
                <c:pt idx="282">
                  <c:v>42772</c:v>
                </c:pt>
                <c:pt idx="283">
                  <c:v>42773</c:v>
                </c:pt>
                <c:pt idx="284">
                  <c:v>42774</c:v>
                </c:pt>
                <c:pt idx="285">
                  <c:v>42775</c:v>
                </c:pt>
                <c:pt idx="286">
                  <c:v>42776</c:v>
                </c:pt>
                <c:pt idx="287">
                  <c:v>42779</c:v>
                </c:pt>
                <c:pt idx="288">
                  <c:v>42780</c:v>
                </c:pt>
                <c:pt idx="289">
                  <c:v>42781</c:v>
                </c:pt>
                <c:pt idx="290">
                  <c:v>42782</c:v>
                </c:pt>
                <c:pt idx="291">
                  <c:v>42783</c:v>
                </c:pt>
                <c:pt idx="292">
                  <c:v>42786</c:v>
                </c:pt>
                <c:pt idx="293">
                  <c:v>42787</c:v>
                </c:pt>
                <c:pt idx="294">
                  <c:v>42788</c:v>
                </c:pt>
                <c:pt idx="295">
                  <c:v>42789</c:v>
                </c:pt>
                <c:pt idx="296">
                  <c:v>42790</c:v>
                </c:pt>
                <c:pt idx="297">
                  <c:v>42793</c:v>
                </c:pt>
                <c:pt idx="298">
                  <c:v>42794</c:v>
                </c:pt>
                <c:pt idx="299">
                  <c:v>42795</c:v>
                </c:pt>
                <c:pt idx="300">
                  <c:v>42796</c:v>
                </c:pt>
                <c:pt idx="301">
                  <c:v>42797</c:v>
                </c:pt>
                <c:pt idx="302">
                  <c:v>42800</c:v>
                </c:pt>
                <c:pt idx="303">
                  <c:v>42801</c:v>
                </c:pt>
                <c:pt idx="304">
                  <c:v>42802</c:v>
                </c:pt>
                <c:pt idx="305">
                  <c:v>42803</c:v>
                </c:pt>
                <c:pt idx="306">
                  <c:v>42804</c:v>
                </c:pt>
                <c:pt idx="307">
                  <c:v>42807</c:v>
                </c:pt>
                <c:pt idx="308">
                  <c:v>42808</c:v>
                </c:pt>
                <c:pt idx="309">
                  <c:v>42809</c:v>
                </c:pt>
                <c:pt idx="310">
                  <c:v>42810</c:v>
                </c:pt>
                <c:pt idx="311">
                  <c:v>42811</c:v>
                </c:pt>
                <c:pt idx="312">
                  <c:v>42814</c:v>
                </c:pt>
                <c:pt idx="313">
                  <c:v>42815</c:v>
                </c:pt>
                <c:pt idx="314">
                  <c:v>42816</c:v>
                </c:pt>
                <c:pt idx="315">
                  <c:v>42817</c:v>
                </c:pt>
                <c:pt idx="316">
                  <c:v>42818</c:v>
                </c:pt>
                <c:pt idx="317">
                  <c:v>42821</c:v>
                </c:pt>
                <c:pt idx="318">
                  <c:v>42822</c:v>
                </c:pt>
                <c:pt idx="319">
                  <c:v>42823</c:v>
                </c:pt>
                <c:pt idx="320">
                  <c:v>42824</c:v>
                </c:pt>
                <c:pt idx="321">
                  <c:v>42825</c:v>
                </c:pt>
                <c:pt idx="322">
                  <c:v>42828</c:v>
                </c:pt>
                <c:pt idx="323">
                  <c:v>42829</c:v>
                </c:pt>
                <c:pt idx="324">
                  <c:v>42830</c:v>
                </c:pt>
                <c:pt idx="325">
                  <c:v>42831</c:v>
                </c:pt>
                <c:pt idx="326">
                  <c:v>42832</c:v>
                </c:pt>
                <c:pt idx="327">
                  <c:v>42835</c:v>
                </c:pt>
                <c:pt idx="328">
                  <c:v>42836</c:v>
                </c:pt>
                <c:pt idx="329">
                  <c:v>42837</c:v>
                </c:pt>
                <c:pt idx="330">
                  <c:v>42838</c:v>
                </c:pt>
                <c:pt idx="331">
                  <c:v>42843</c:v>
                </c:pt>
                <c:pt idx="332">
                  <c:v>42844</c:v>
                </c:pt>
                <c:pt idx="333">
                  <c:v>42845</c:v>
                </c:pt>
                <c:pt idx="334">
                  <c:v>42846</c:v>
                </c:pt>
                <c:pt idx="335">
                  <c:v>42849</c:v>
                </c:pt>
                <c:pt idx="336">
                  <c:v>42850</c:v>
                </c:pt>
                <c:pt idx="337">
                  <c:v>42851</c:v>
                </c:pt>
                <c:pt idx="338">
                  <c:v>42852</c:v>
                </c:pt>
                <c:pt idx="339">
                  <c:v>42853</c:v>
                </c:pt>
                <c:pt idx="340">
                  <c:v>42857</c:v>
                </c:pt>
                <c:pt idx="341">
                  <c:v>42858</c:v>
                </c:pt>
                <c:pt idx="342">
                  <c:v>42859</c:v>
                </c:pt>
                <c:pt idx="343">
                  <c:v>42860</c:v>
                </c:pt>
                <c:pt idx="344">
                  <c:v>42863</c:v>
                </c:pt>
                <c:pt idx="345">
                  <c:v>42864</c:v>
                </c:pt>
                <c:pt idx="346">
                  <c:v>42865</c:v>
                </c:pt>
                <c:pt idx="347">
                  <c:v>42866</c:v>
                </c:pt>
                <c:pt idx="348">
                  <c:v>42867</c:v>
                </c:pt>
                <c:pt idx="349">
                  <c:v>42870</c:v>
                </c:pt>
                <c:pt idx="350">
                  <c:v>42871</c:v>
                </c:pt>
                <c:pt idx="351">
                  <c:v>42872</c:v>
                </c:pt>
                <c:pt idx="352">
                  <c:v>42873</c:v>
                </c:pt>
                <c:pt idx="353">
                  <c:v>42874</c:v>
                </c:pt>
                <c:pt idx="354">
                  <c:v>42877</c:v>
                </c:pt>
                <c:pt idx="355">
                  <c:v>42878</c:v>
                </c:pt>
                <c:pt idx="356">
                  <c:v>42879</c:v>
                </c:pt>
                <c:pt idx="357">
                  <c:v>42880</c:v>
                </c:pt>
                <c:pt idx="358">
                  <c:v>42881</c:v>
                </c:pt>
                <c:pt idx="359">
                  <c:v>42884</c:v>
                </c:pt>
                <c:pt idx="360">
                  <c:v>42885</c:v>
                </c:pt>
                <c:pt idx="361">
                  <c:v>42886</c:v>
                </c:pt>
                <c:pt idx="362">
                  <c:v>42887</c:v>
                </c:pt>
                <c:pt idx="363">
                  <c:v>42888</c:v>
                </c:pt>
                <c:pt idx="364">
                  <c:v>42891</c:v>
                </c:pt>
                <c:pt idx="365">
                  <c:v>42892</c:v>
                </c:pt>
                <c:pt idx="366">
                  <c:v>42893</c:v>
                </c:pt>
                <c:pt idx="367">
                  <c:v>42894</c:v>
                </c:pt>
                <c:pt idx="368">
                  <c:v>42895</c:v>
                </c:pt>
                <c:pt idx="369">
                  <c:v>42898</c:v>
                </c:pt>
                <c:pt idx="370">
                  <c:v>42899</c:v>
                </c:pt>
                <c:pt idx="371">
                  <c:v>42900</c:v>
                </c:pt>
                <c:pt idx="372">
                  <c:v>42901</c:v>
                </c:pt>
                <c:pt idx="373">
                  <c:v>42902</c:v>
                </c:pt>
                <c:pt idx="374">
                  <c:v>42905</c:v>
                </c:pt>
                <c:pt idx="375">
                  <c:v>42906</c:v>
                </c:pt>
                <c:pt idx="376">
                  <c:v>42907</c:v>
                </c:pt>
                <c:pt idx="377">
                  <c:v>42908</c:v>
                </c:pt>
                <c:pt idx="378">
                  <c:v>42909</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42962</c:v>
                </c:pt>
                <c:pt idx="416">
                  <c:v>42963</c:v>
                </c:pt>
                <c:pt idx="417">
                  <c:v>42964</c:v>
                </c:pt>
                <c:pt idx="418">
                  <c:v>42965</c:v>
                </c:pt>
                <c:pt idx="419">
                  <c:v>42968</c:v>
                </c:pt>
                <c:pt idx="420">
                  <c:v>42969</c:v>
                </c:pt>
                <c:pt idx="421">
                  <c:v>42970</c:v>
                </c:pt>
                <c:pt idx="422">
                  <c:v>42971</c:v>
                </c:pt>
                <c:pt idx="423">
                  <c:v>42972</c:v>
                </c:pt>
                <c:pt idx="424">
                  <c:v>42975</c:v>
                </c:pt>
                <c:pt idx="425">
                  <c:v>42976</c:v>
                </c:pt>
                <c:pt idx="426">
                  <c:v>42977</c:v>
                </c:pt>
                <c:pt idx="427">
                  <c:v>42978</c:v>
                </c:pt>
                <c:pt idx="428">
                  <c:v>42979</c:v>
                </c:pt>
                <c:pt idx="429">
                  <c:v>42982</c:v>
                </c:pt>
                <c:pt idx="430">
                  <c:v>42983</c:v>
                </c:pt>
                <c:pt idx="431">
                  <c:v>42984</c:v>
                </c:pt>
                <c:pt idx="432">
                  <c:v>42985</c:v>
                </c:pt>
                <c:pt idx="433">
                  <c:v>42986</c:v>
                </c:pt>
                <c:pt idx="434">
                  <c:v>42989</c:v>
                </c:pt>
                <c:pt idx="435">
                  <c:v>42990</c:v>
                </c:pt>
                <c:pt idx="436">
                  <c:v>42991</c:v>
                </c:pt>
                <c:pt idx="437">
                  <c:v>42992</c:v>
                </c:pt>
                <c:pt idx="438">
                  <c:v>42993</c:v>
                </c:pt>
                <c:pt idx="439">
                  <c:v>42996</c:v>
                </c:pt>
                <c:pt idx="440">
                  <c:v>42997</c:v>
                </c:pt>
                <c:pt idx="441">
                  <c:v>42998</c:v>
                </c:pt>
                <c:pt idx="442">
                  <c:v>42999</c:v>
                </c:pt>
                <c:pt idx="443">
                  <c:v>43000</c:v>
                </c:pt>
                <c:pt idx="444">
                  <c:v>43003</c:v>
                </c:pt>
                <c:pt idx="445">
                  <c:v>43004</c:v>
                </c:pt>
                <c:pt idx="446">
                  <c:v>43005</c:v>
                </c:pt>
                <c:pt idx="447">
                  <c:v>43006</c:v>
                </c:pt>
                <c:pt idx="448">
                  <c:v>43007</c:v>
                </c:pt>
                <c:pt idx="449">
                  <c:v>43010</c:v>
                </c:pt>
                <c:pt idx="450">
                  <c:v>43011</c:v>
                </c:pt>
                <c:pt idx="451">
                  <c:v>43012</c:v>
                </c:pt>
                <c:pt idx="452">
                  <c:v>43013</c:v>
                </c:pt>
                <c:pt idx="453">
                  <c:v>43014</c:v>
                </c:pt>
                <c:pt idx="454">
                  <c:v>43017</c:v>
                </c:pt>
                <c:pt idx="455">
                  <c:v>43018</c:v>
                </c:pt>
                <c:pt idx="456">
                  <c:v>43019</c:v>
                </c:pt>
                <c:pt idx="457">
                  <c:v>43020</c:v>
                </c:pt>
                <c:pt idx="458">
                  <c:v>43021</c:v>
                </c:pt>
                <c:pt idx="459">
                  <c:v>43024</c:v>
                </c:pt>
                <c:pt idx="460">
                  <c:v>43025</c:v>
                </c:pt>
                <c:pt idx="461">
                  <c:v>43026</c:v>
                </c:pt>
                <c:pt idx="462">
                  <c:v>43027</c:v>
                </c:pt>
                <c:pt idx="463">
                  <c:v>43028</c:v>
                </c:pt>
                <c:pt idx="464">
                  <c:v>43031</c:v>
                </c:pt>
                <c:pt idx="465">
                  <c:v>43032</c:v>
                </c:pt>
                <c:pt idx="466">
                  <c:v>43033</c:v>
                </c:pt>
                <c:pt idx="467">
                  <c:v>43034</c:v>
                </c:pt>
                <c:pt idx="468">
                  <c:v>43035</c:v>
                </c:pt>
                <c:pt idx="469">
                  <c:v>43038</c:v>
                </c:pt>
                <c:pt idx="470">
                  <c:v>43039</c:v>
                </c:pt>
                <c:pt idx="471">
                  <c:v>43040</c:v>
                </c:pt>
                <c:pt idx="472">
                  <c:v>43041</c:v>
                </c:pt>
                <c:pt idx="473">
                  <c:v>43042</c:v>
                </c:pt>
                <c:pt idx="474">
                  <c:v>43045</c:v>
                </c:pt>
                <c:pt idx="475">
                  <c:v>43046</c:v>
                </c:pt>
                <c:pt idx="476">
                  <c:v>43047</c:v>
                </c:pt>
                <c:pt idx="477">
                  <c:v>43048</c:v>
                </c:pt>
                <c:pt idx="478">
                  <c:v>43049</c:v>
                </c:pt>
                <c:pt idx="479">
                  <c:v>43052</c:v>
                </c:pt>
                <c:pt idx="480">
                  <c:v>43053</c:v>
                </c:pt>
                <c:pt idx="481">
                  <c:v>43054</c:v>
                </c:pt>
                <c:pt idx="482">
                  <c:v>43055</c:v>
                </c:pt>
                <c:pt idx="483">
                  <c:v>43056</c:v>
                </c:pt>
                <c:pt idx="484">
                  <c:v>43059</c:v>
                </c:pt>
                <c:pt idx="485">
                  <c:v>43060</c:v>
                </c:pt>
                <c:pt idx="486">
                  <c:v>43061</c:v>
                </c:pt>
                <c:pt idx="487">
                  <c:v>43062</c:v>
                </c:pt>
                <c:pt idx="488">
                  <c:v>43063</c:v>
                </c:pt>
                <c:pt idx="489">
                  <c:v>43066</c:v>
                </c:pt>
                <c:pt idx="490">
                  <c:v>43067</c:v>
                </c:pt>
                <c:pt idx="491">
                  <c:v>43068</c:v>
                </c:pt>
                <c:pt idx="492">
                  <c:v>43069</c:v>
                </c:pt>
                <c:pt idx="493">
                  <c:v>43070</c:v>
                </c:pt>
                <c:pt idx="494">
                  <c:v>43073</c:v>
                </c:pt>
                <c:pt idx="495">
                  <c:v>43074</c:v>
                </c:pt>
                <c:pt idx="496">
                  <c:v>43075</c:v>
                </c:pt>
                <c:pt idx="497">
                  <c:v>43076</c:v>
                </c:pt>
                <c:pt idx="498">
                  <c:v>43077</c:v>
                </c:pt>
                <c:pt idx="499">
                  <c:v>43080</c:v>
                </c:pt>
                <c:pt idx="500">
                  <c:v>43081</c:v>
                </c:pt>
                <c:pt idx="501">
                  <c:v>43082</c:v>
                </c:pt>
                <c:pt idx="502">
                  <c:v>43083</c:v>
                </c:pt>
                <c:pt idx="503">
                  <c:v>43084</c:v>
                </c:pt>
                <c:pt idx="504">
                  <c:v>43087</c:v>
                </c:pt>
                <c:pt idx="505">
                  <c:v>43088</c:v>
                </c:pt>
                <c:pt idx="506">
                  <c:v>43089</c:v>
                </c:pt>
                <c:pt idx="507">
                  <c:v>43090</c:v>
                </c:pt>
                <c:pt idx="508">
                  <c:v>43091</c:v>
                </c:pt>
                <c:pt idx="509">
                  <c:v>43096</c:v>
                </c:pt>
                <c:pt idx="510">
                  <c:v>43097</c:v>
                </c:pt>
                <c:pt idx="511">
                  <c:v>43098</c:v>
                </c:pt>
                <c:pt idx="512">
                  <c:v>43102</c:v>
                </c:pt>
                <c:pt idx="513">
                  <c:v>43103</c:v>
                </c:pt>
                <c:pt idx="514">
                  <c:v>43104</c:v>
                </c:pt>
                <c:pt idx="515">
                  <c:v>43105</c:v>
                </c:pt>
                <c:pt idx="516">
                  <c:v>43108</c:v>
                </c:pt>
                <c:pt idx="517">
                  <c:v>43109</c:v>
                </c:pt>
                <c:pt idx="518">
                  <c:v>43110</c:v>
                </c:pt>
                <c:pt idx="519">
                  <c:v>43111</c:v>
                </c:pt>
                <c:pt idx="520">
                  <c:v>43112</c:v>
                </c:pt>
                <c:pt idx="521">
                  <c:v>43115</c:v>
                </c:pt>
                <c:pt idx="522">
                  <c:v>43116</c:v>
                </c:pt>
                <c:pt idx="523">
                  <c:v>43117</c:v>
                </c:pt>
                <c:pt idx="524">
                  <c:v>43118</c:v>
                </c:pt>
                <c:pt idx="525">
                  <c:v>43119</c:v>
                </c:pt>
                <c:pt idx="526">
                  <c:v>43122</c:v>
                </c:pt>
                <c:pt idx="527">
                  <c:v>43123</c:v>
                </c:pt>
                <c:pt idx="528">
                  <c:v>43124</c:v>
                </c:pt>
                <c:pt idx="529">
                  <c:v>43125</c:v>
                </c:pt>
                <c:pt idx="530">
                  <c:v>43126</c:v>
                </c:pt>
                <c:pt idx="531">
                  <c:v>43129</c:v>
                </c:pt>
                <c:pt idx="532">
                  <c:v>43130</c:v>
                </c:pt>
                <c:pt idx="533">
                  <c:v>43131</c:v>
                </c:pt>
                <c:pt idx="534">
                  <c:v>43132</c:v>
                </c:pt>
                <c:pt idx="535">
                  <c:v>43133</c:v>
                </c:pt>
                <c:pt idx="536">
                  <c:v>43136</c:v>
                </c:pt>
                <c:pt idx="537">
                  <c:v>43137</c:v>
                </c:pt>
                <c:pt idx="538">
                  <c:v>43138</c:v>
                </c:pt>
                <c:pt idx="539">
                  <c:v>43139</c:v>
                </c:pt>
                <c:pt idx="540">
                  <c:v>43140</c:v>
                </c:pt>
                <c:pt idx="541">
                  <c:v>43143</c:v>
                </c:pt>
                <c:pt idx="542">
                  <c:v>43144</c:v>
                </c:pt>
                <c:pt idx="543">
                  <c:v>43145</c:v>
                </c:pt>
                <c:pt idx="544">
                  <c:v>43146</c:v>
                </c:pt>
                <c:pt idx="545">
                  <c:v>43147</c:v>
                </c:pt>
                <c:pt idx="546">
                  <c:v>43150</c:v>
                </c:pt>
                <c:pt idx="547">
                  <c:v>43151</c:v>
                </c:pt>
                <c:pt idx="548">
                  <c:v>43152</c:v>
                </c:pt>
                <c:pt idx="549">
                  <c:v>43153</c:v>
                </c:pt>
                <c:pt idx="550">
                  <c:v>43154</c:v>
                </c:pt>
                <c:pt idx="551">
                  <c:v>43157</c:v>
                </c:pt>
                <c:pt idx="552">
                  <c:v>43158</c:v>
                </c:pt>
                <c:pt idx="553">
                  <c:v>43159</c:v>
                </c:pt>
                <c:pt idx="554">
                  <c:v>43160</c:v>
                </c:pt>
                <c:pt idx="555">
                  <c:v>43161</c:v>
                </c:pt>
                <c:pt idx="556">
                  <c:v>43164</c:v>
                </c:pt>
                <c:pt idx="557">
                  <c:v>43165</c:v>
                </c:pt>
                <c:pt idx="558">
                  <c:v>43166</c:v>
                </c:pt>
                <c:pt idx="559">
                  <c:v>43167</c:v>
                </c:pt>
                <c:pt idx="560">
                  <c:v>43168</c:v>
                </c:pt>
                <c:pt idx="561">
                  <c:v>43171</c:v>
                </c:pt>
                <c:pt idx="562">
                  <c:v>43172</c:v>
                </c:pt>
                <c:pt idx="563">
                  <c:v>43173</c:v>
                </c:pt>
                <c:pt idx="564">
                  <c:v>43174</c:v>
                </c:pt>
                <c:pt idx="565">
                  <c:v>43175</c:v>
                </c:pt>
                <c:pt idx="566">
                  <c:v>43178</c:v>
                </c:pt>
                <c:pt idx="567">
                  <c:v>43179</c:v>
                </c:pt>
                <c:pt idx="568">
                  <c:v>43180</c:v>
                </c:pt>
                <c:pt idx="569">
                  <c:v>43181</c:v>
                </c:pt>
                <c:pt idx="570">
                  <c:v>43182</c:v>
                </c:pt>
                <c:pt idx="571">
                  <c:v>43185</c:v>
                </c:pt>
                <c:pt idx="572">
                  <c:v>43186</c:v>
                </c:pt>
                <c:pt idx="573">
                  <c:v>43187</c:v>
                </c:pt>
                <c:pt idx="574">
                  <c:v>43188</c:v>
                </c:pt>
                <c:pt idx="575">
                  <c:v>43193</c:v>
                </c:pt>
                <c:pt idx="576">
                  <c:v>43194</c:v>
                </c:pt>
                <c:pt idx="577">
                  <c:v>43195</c:v>
                </c:pt>
                <c:pt idx="578">
                  <c:v>43196</c:v>
                </c:pt>
                <c:pt idx="579">
                  <c:v>43199</c:v>
                </c:pt>
                <c:pt idx="580">
                  <c:v>43200</c:v>
                </c:pt>
                <c:pt idx="581">
                  <c:v>43201</c:v>
                </c:pt>
                <c:pt idx="582">
                  <c:v>43202</c:v>
                </c:pt>
                <c:pt idx="583">
                  <c:v>43203</c:v>
                </c:pt>
                <c:pt idx="584">
                  <c:v>43206</c:v>
                </c:pt>
                <c:pt idx="585">
                  <c:v>43207</c:v>
                </c:pt>
                <c:pt idx="586">
                  <c:v>43208</c:v>
                </c:pt>
                <c:pt idx="587">
                  <c:v>43209</c:v>
                </c:pt>
                <c:pt idx="588">
                  <c:v>43210</c:v>
                </c:pt>
                <c:pt idx="589">
                  <c:v>43213</c:v>
                </c:pt>
                <c:pt idx="590">
                  <c:v>43214</c:v>
                </c:pt>
                <c:pt idx="591">
                  <c:v>43215</c:v>
                </c:pt>
                <c:pt idx="592">
                  <c:v>43216</c:v>
                </c:pt>
                <c:pt idx="593">
                  <c:v>43217</c:v>
                </c:pt>
                <c:pt idx="594">
                  <c:v>43220</c:v>
                </c:pt>
                <c:pt idx="595">
                  <c:v>43222</c:v>
                </c:pt>
                <c:pt idx="596">
                  <c:v>43223</c:v>
                </c:pt>
                <c:pt idx="597">
                  <c:v>43224</c:v>
                </c:pt>
                <c:pt idx="598">
                  <c:v>43227</c:v>
                </c:pt>
                <c:pt idx="599">
                  <c:v>43228</c:v>
                </c:pt>
                <c:pt idx="600">
                  <c:v>43229</c:v>
                </c:pt>
                <c:pt idx="601">
                  <c:v>43230</c:v>
                </c:pt>
                <c:pt idx="602">
                  <c:v>43231</c:v>
                </c:pt>
                <c:pt idx="603">
                  <c:v>43234</c:v>
                </c:pt>
                <c:pt idx="604">
                  <c:v>43235</c:v>
                </c:pt>
                <c:pt idx="605">
                  <c:v>43236</c:v>
                </c:pt>
                <c:pt idx="606">
                  <c:v>43237</c:v>
                </c:pt>
                <c:pt idx="607">
                  <c:v>43238</c:v>
                </c:pt>
                <c:pt idx="608">
                  <c:v>43241</c:v>
                </c:pt>
                <c:pt idx="609">
                  <c:v>43242</c:v>
                </c:pt>
                <c:pt idx="610">
                  <c:v>43243</c:v>
                </c:pt>
                <c:pt idx="611">
                  <c:v>43244</c:v>
                </c:pt>
                <c:pt idx="612">
                  <c:v>43245</c:v>
                </c:pt>
                <c:pt idx="613">
                  <c:v>43248</c:v>
                </c:pt>
                <c:pt idx="614">
                  <c:v>43249</c:v>
                </c:pt>
                <c:pt idx="615">
                  <c:v>43250</c:v>
                </c:pt>
                <c:pt idx="616">
                  <c:v>43251</c:v>
                </c:pt>
                <c:pt idx="617">
                  <c:v>43252</c:v>
                </c:pt>
                <c:pt idx="618">
                  <c:v>43255</c:v>
                </c:pt>
                <c:pt idx="619">
                  <c:v>43256</c:v>
                </c:pt>
                <c:pt idx="620">
                  <c:v>43257</c:v>
                </c:pt>
                <c:pt idx="621">
                  <c:v>43258</c:v>
                </c:pt>
                <c:pt idx="622">
                  <c:v>43259</c:v>
                </c:pt>
                <c:pt idx="623">
                  <c:v>43262</c:v>
                </c:pt>
                <c:pt idx="624">
                  <c:v>43263</c:v>
                </c:pt>
                <c:pt idx="625">
                  <c:v>43264</c:v>
                </c:pt>
                <c:pt idx="626">
                  <c:v>43265</c:v>
                </c:pt>
                <c:pt idx="627">
                  <c:v>43266</c:v>
                </c:pt>
                <c:pt idx="628">
                  <c:v>43269</c:v>
                </c:pt>
                <c:pt idx="629">
                  <c:v>43270</c:v>
                </c:pt>
                <c:pt idx="630">
                  <c:v>43271</c:v>
                </c:pt>
                <c:pt idx="631">
                  <c:v>43272</c:v>
                </c:pt>
                <c:pt idx="632">
                  <c:v>43273</c:v>
                </c:pt>
                <c:pt idx="633">
                  <c:v>43276</c:v>
                </c:pt>
                <c:pt idx="634">
                  <c:v>43277</c:v>
                </c:pt>
                <c:pt idx="635">
                  <c:v>43278</c:v>
                </c:pt>
                <c:pt idx="636">
                  <c:v>43279</c:v>
                </c:pt>
                <c:pt idx="637">
                  <c:v>43280</c:v>
                </c:pt>
                <c:pt idx="638">
                  <c:v>43283</c:v>
                </c:pt>
                <c:pt idx="639">
                  <c:v>43284</c:v>
                </c:pt>
                <c:pt idx="640">
                  <c:v>43285</c:v>
                </c:pt>
                <c:pt idx="641">
                  <c:v>43286</c:v>
                </c:pt>
                <c:pt idx="642">
                  <c:v>43287</c:v>
                </c:pt>
                <c:pt idx="643">
                  <c:v>43290</c:v>
                </c:pt>
                <c:pt idx="644">
                  <c:v>43291</c:v>
                </c:pt>
                <c:pt idx="645">
                  <c:v>43292</c:v>
                </c:pt>
                <c:pt idx="646">
                  <c:v>43293</c:v>
                </c:pt>
                <c:pt idx="647">
                  <c:v>43294</c:v>
                </c:pt>
                <c:pt idx="648">
                  <c:v>43297</c:v>
                </c:pt>
                <c:pt idx="649">
                  <c:v>43298</c:v>
                </c:pt>
                <c:pt idx="650">
                  <c:v>43299</c:v>
                </c:pt>
                <c:pt idx="651">
                  <c:v>43300</c:v>
                </c:pt>
                <c:pt idx="652">
                  <c:v>43301</c:v>
                </c:pt>
                <c:pt idx="653">
                  <c:v>43304</c:v>
                </c:pt>
                <c:pt idx="654">
                  <c:v>43305</c:v>
                </c:pt>
                <c:pt idx="655">
                  <c:v>43306</c:v>
                </c:pt>
                <c:pt idx="656">
                  <c:v>43307</c:v>
                </c:pt>
                <c:pt idx="657">
                  <c:v>43308</c:v>
                </c:pt>
                <c:pt idx="658">
                  <c:v>43311</c:v>
                </c:pt>
                <c:pt idx="659">
                  <c:v>43312</c:v>
                </c:pt>
                <c:pt idx="660">
                  <c:v>43313</c:v>
                </c:pt>
                <c:pt idx="661">
                  <c:v>43314</c:v>
                </c:pt>
                <c:pt idx="662">
                  <c:v>43315</c:v>
                </c:pt>
                <c:pt idx="663">
                  <c:v>43318</c:v>
                </c:pt>
                <c:pt idx="664">
                  <c:v>43319</c:v>
                </c:pt>
                <c:pt idx="665">
                  <c:v>43320</c:v>
                </c:pt>
                <c:pt idx="666">
                  <c:v>43321</c:v>
                </c:pt>
                <c:pt idx="667">
                  <c:v>43322</c:v>
                </c:pt>
                <c:pt idx="668">
                  <c:v>43325</c:v>
                </c:pt>
                <c:pt idx="669">
                  <c:v>43326</c:v>
                </c:pt>
                <c:pt idx="670">
                  <c:v>43327</c:v>
                </c:pt>
                <c:pt idx="671">
                  <c:v>43328</c:v>
                </c:pt>
                <c:pt idx="672">
                  <c:v>43329</c:v>
                </c:pt>
                <c:pt idx="673">
                  <c:v>43332</c:v>
                </c:pt>
                <c:pt idx="674">
                  <c:v>43333</c:v>
                </c:pt>
                <c:pt idx="675">
                  <c:v>43334</c:v>
                </c:pt>
                <c:pt idx="676">
                  <c:v>43335</c:v>
                </c:pt>
                <c:pt idx="677">
                  <c:v>43336</c:v>
                </c:pt>
                <c:pt idx="678">
                  <c:v>43339</c:v>
                </c:pt>
                <c:pt idx="679">
                  <c:v>43340</c:v>
                </c:pt>
                <c:pt idx="680">
                  <c:v>43341</c:v>
                </c:pt>
                <c:pt idx="681">
                  <c:v>43342</c:v>
                </c:pt>
                <c:pt idx="682">
                  <c:v>43343</c:v>
                </c:pt>
                <c:pt idx="683">
                  <c:v>43346</c:v>
                </c:pt>
                <c:pt idx="684">
                  <c:v>43347</c:v>
                </c:pt>
                <c:pt idx="685">
                  <c:v>43348</c:v>
                </c:pt>
                <c:pt idx="686">
                  <c:v>43349</c:v>
                </c:pt>
                <c:pt idx="687">
                  <c:v>43350</c:v>
                </c:pt>
                <c:pt idx="688">
                  <c:v>43353</c:v>
                </c:pt>
                <c:pt idx="689">
                  <c:v>43354</c:v>
                </c:pt>
                <c:pt idx="690">
                  <c:v>43355</c:v>
                </c:pt>
                <c:pt idx="691">
                  <c:v>43356</c:v>
                </c:pt>
                <c:pt idx="692">
                  <c:v>43357</c:v>
                </c:pt>
                <c:pt idx="693">
                  <c:v>43360</c:v>
                </c:pt>
                <c:pt idx="694">
                  <c:v>43361</c:v>
                </c:pt>
                <c:pt idx="695">
                  <c:v>43362</c:v>
                </c:pt>
                <c:pt idx="696">
                  <c:v>43363</c:v>
                </c:pt>
                <c:pt idx="697">
                  <c:v>43364</c:v>
                </c:pt>
                <c:pt idx="698">
                  <c:v>43367</c:v>
                </c:pt>
                <c:pt idx="699">
                  <c:v>43368</c:v>
                </c:pt>
                <c:pt idx="700">
                  <c:v>43369</c:v>
                </c:pt>
                <c:pt idx="701">
                  <c:v>43370</c:v>
                </c:pt>
                <c:pt idx="702">
                  <c:v>43371</c:v>
                </c:pt>
                <c:pt idx="703">
                  <c:v>43374</c:v>
                </c:pt>
                <c:pt idx="704">
                  <c:v>43375</c:v>
                </c:pt>
                <c:pt idx="705">
                  <c:v>43376</c:v>
                </c:pt>
                <c:pt idx="706">
                  <c:v>43377</c:v>
                </c:pt>
                <c:pt idx="707">
                  <c:v>43378</c:v>
                </c:pt>
                <c:pt idx="708">
                  <c:v>43381</c:v>
                </c:pt>
                <c:pt idx="709">
                  <c:v>43382</c:v>
                </c:pt>
                <c:pt idx="710">
                  <c:v>43383</c:v>
                </c:pt>
                <c:pt idx="711">
                  <c:v>43384</c:v>
                </c:pt>
                <c:pt idx="712">
                  <c:v>43385</c:v>
                </c:pt>
                <c:pt idx="713">
                  <c:v>43388</c:v>
                </c:pt>
                <c:pt idx="714">
                  <c:v>43389</c:v>
                </c:pt>
                <c:pt idx="715">
                  <c:v>43390</c:v>
                </c:pt>
                <c:pt idx="716">
                  <c:v>43391</c:v>
                </c:pt>
                <c:pt idx="717">
                  <c:v>43392</c:v>
                </c:pt>
                <c:pt idx="718">
                  <c:v>43395</c:v>
                </c:pt>
                <c:pt idx="719">
                  <c:v>43396</c:v>
                </c:pt>
                <c:pt idx="720">
                  <c:v>43397</c:v>
                </c:pt>
                <c:pt idx="721">
                  <c:v>43398</c:v>
                </c:pt>
                <c:pt idx="722">
                  <c:v>43399</c:v>
                </c:pt>
                <c:pt idx="723">
                  <c:v>43402</c:v>
                </c:pt>
                <c:pt idx="724">
                  <c:v>43403</c:v>
                </c:pt>
                <c:pt idx="725">
                  <c:v>43404</c:v>
                </c:pt>
                <c:pt idx="726">
                  <c:v>43405</c:v>
                </c:pt>
                <c:pt idx="727">
                  <c:v>43406</c:v>
                </c:pt>
                <c:pt idx="728">
                  <c:v>43409</c:v>
                </c:pt>
                <c:pt idx="729">
                  <c:v>43410</c:v>
                </c:pt>
                <c:pt idx="730">
                  <c:v>43411</c:v>
                </c:pt>
                <c:pt idx="731">
                  <c:v>43412</c:v>
                </c:pt>
                <c:pt idx="732">
                  <c:v>43413</c:v>
                </c:pt>
                <c:pt idx="733">
                  <c:v>43416</c:v>
                </c:pt>
                <c:pt idx="734">
                  <c:v>43417</c:v>
                </c:pt>
                <c:pt idx="735">
                  <c:v>43418</c:v>
                </c:pt>
                <c:pt idx="736">
                  <c:v>43419</c:v>
                </c:pt>
                <c:pt idx="737">
                  <c:v>43420</c:v>
                </c:pt>
                <c:pt idx="738">
                  <c:v>43423</c:v>
                </c:pt>
                <c:pt idx="739">
                  <c:v>43424</c:v>
                </c:pt>
                <c:pt idx="740">
                  <c:v>43425</c:v>
                </c:pt>
                <c:pt idx="741">
                  <c:v>43426</c:v>
                </c:pt>
                <c:pt idx="742">
                  <c:v>43427</c:v>
                </c:pt>
                <c:pt idx="743">
                  <c:v>43430</c:v>
                </c:pt>
                <c:pt idx="744">
                  <c:v>43431</c:v>
                </c:pt>
                <c:pt idx="745">
                  <c:v>43432</c:v>
                </c:pt>
                <c:pt idx="746">
                  <c:v>43433</c:v>
                </c:pt>
                <c:pt idx="747">
                  <c:v>43434</c:v>
                </c:pt>
                <c:pt idx="748">
                  <c:v>43437</c:v>
                </c:pt>
                <c:pt idx="749">
                  <c:v>43438</c:v>
                </c:pt>
                <c:pt idx="750">
                  <c:v>43439</c:v>
                </c:pt>
                <c:pt idx="751">
                  <c:v>43440</c:v>
                </c:pt>
                <c:pt idx="752">
                  <c:v>43441</c:v>
                </c:pt>
                <c:pt idx="753">
                  <c:v>43444</c:v>
                </c:pt>
                <c:pt idx="754">
                  <c:v>43445</c:v>
                </c:pt>
                <c:pt idx="755">
                  <c:v>43446</c:v>
                </c:pt>
                <c:pt idx="756">
                  <c:v>43447</c:v>
                </c:pt>
                <c:pt idx="757">
                  <c:v>43448</c:v>
                </c:pt>
                <c:pt idx="758">
                  <c:v>43451</c:v>
                </c:pt>
                <c:pt idx="759">
                  <c:v>43452</c:v>
                </c:pt>
                <c:pt idx="760">
                  <c:v>43453</c:v>
                </c:pt>
                <c:pt idx="761">
                  <c:v>43454</c:v>
                </c:pt>
                <c:pt idx="762">
                  <c:v>43455</c:v>
                </c:pt>
                <c:pt idx="763">
                  <c:v>43458</c:v>
                </c:pt>
                <c:pt idx="764">
                  <c:v>43461</c:v>
                </c:pt>
                <c:pt idx="765">
                  <c:v>43462</c:v>
                </c:pt>
                <c:pt idx="766">
                  <c:v>43465</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43578</c:v>
                </c:pt>
                <c:pt idx="845">
                  <c:v>43579</c:v>
                </c:pt>
                <c:pt idx="846">
                  <c:v>43580</c:v>
                </c:pt>
                <c:pt idx="847">
                  <c:v>43581</c:v>
                </c:pt>
                <c:pt idx="848">
                  <c:v>43584</c:v>
                </c:pt>
                <c:pt idx="849">
                  <c:v>43585</c:v>
                </c:pt>
                <c:pt idx="850">
                  <c:v>43587</c:v>
                </c:pt>
                <c:pt idx="851">
                  <c:v>43588</c:v>
                </c:pt>
                <c:pt idx="852">
                  <c:v>43591</c:v>
                </c:pt>
                <c:pt idx="853">
                  <c:v>43592</c:v>
                </c:pt>
                <c:pt idx="854">
                  <c:v>43593</c:v>
                </c:pt>
                <c:pt idx="855">
                  <c:v>43594</c:v>
                </c:pt>
                <c:pt idx="856">
                  <c:v>43595</c:v>
                </c:pt>
                <c:pt idx="857">
                  <c:v>43598</c:v>
                </c:pt>
                <c:pt idx="858">
                  <c:v>43599</c:v>
                </c:pt>
                <c:pt idx="859">
                  <c:v>43600</c:v>
                </c:pt>
                <c:pt idx="860">
                  <c:v>43601</c:v>
                </c:pt>
                <c:pt idx="861">
                  <c:v>43602</c:v>
                </c:pt>
                <c:pt idx="862">
                  <c:v>43605</c:v>
                </c:pt>
                <c:pt idx="863">
                  <c:v>43606</c:v>
                </c:pt>
                <c:pt idx="864">
                  <c:v>43607</c:v>
                </c:pt>
                <c:pt idx="865">
                  <c:v>43608</c:v>
                </c:pt>
                <c:pt idx="866">
                  <c:v>43609</c:v>
                </c:pt>
                <c:pt idx="867">
                  <c:v>43612</c:v>
                </c:pt>
                <c:pt idx="868">
                  <c:v>43613</c:v>
                </c:pt>
                <c:pt idx="869">
                  <c:v>43614</c:v>
                </c:pt>
                <c:pt idx="870">
                  <c:v>43615</c:v>
                </c:pt>
                <c:pt idx="871">
                  <c:v>43616</c:v>
                </c:pt>
                <c:pt idx="872">
                  <c:v>43619</c:v>
                </c:pt>
                <c:pt idx="873">
                  <c:v>43620</c:v>
                </c:pt>
                <c:pt idx="874">
                  <c:v>43621</c:v>
                </c:pt>
                <c:pt idx="875">
                  <c:v>43622</c:v>
                </c:pt>
                <c:pt idx="876">
                  <c:v>43623</c:v>
                </c:pt>
                <c:pt idx="877">
                  <c:v>43626</c:v>
                </c:pt>
                <c:pt idx="878">
                  <c:v>43627</c:v>
                </c:pt>
                <c:pt idx="879">
                  <c:v>43628</c:v>
                </c:pt>
                <c:pt idx="880">
                  <c:v>43629</c:v>
                </c:pt>
                <c:pt idx="881">
                  <c:v>43630</c:v>
                </c:pt>
                <c:pt idx="882">
                  <c:v>43633</c:v>
                </c:pt>
                <c:pt idx="883">
                  <c:v>43634</c:v>
                </c:pt>
                <c:pt idx="884">
                  <c:v>43635</c:v>
                </c:pt>
                <c:pt idx="885">
                  <c:v>43636</c:v>
                </c:pt>
                <c:pt idx="886">
                  <c:v>43637</c:v>
                </c:pt>
                <c:pt idx="887">
                  <c:v>43640</c:v>
                </c:pt>
                <c:pt idx="888">
                  <c:v>43641</c:v>
                </c:pt>
                <c:pt idx="889">
                  <c:v>43642</c:v>
                </c:pt>
                <c:pt idx="890">
                  <c:v>43643</c:v>
                </c:pt>
                <c:pt idx="891">
                  <c:v>43644</c:v>
                </c:pt>
                <c:pt idx="892">
                  <c:v>43647</c:v>
                </c:pt>
                <c:pt idx="893">
                  <c:v>43648</c:v>
                </c:pt>
                <c:pt idx="894">
                  <c:v>43649</c:v>
                </c:pt>
                <c:pt idx="895">
                  <c:v>43650</c:v>
                </c:pt>
                <c:pt idx="896">
                  <c:v>43651</c:v>
                </c:pt>
                <c:pt idx="897">
                  <c:v>43654</c:v>
                </c:pt>
                <c:pt idx="898">
                  <c:v>43655</c:v>
                </c:pt>
                <c:pt idx="899">
                  <c:v>43656</c:v>
                </c:pt>
                <c:pt idx="900">
                  <c:v>43657</c:v>
                </c:pt>
                <c:pt idx="901">
                  <c:v>43658</c:v>
                </c:pt>
                <c:pt idx="902">
                  <c:v>43661</c:v>
                </c:pt>
                <c:pt idx="903">
                  <c:v>43662</c:v>
                </c:pt>
                <c:pt idx="904">
                  <c:v>43663</c:v>
                </c:pt>
                <c:pt idx="905">
                  <c:v>43664</c:v>
                </c:pt>
                <c:pt idx="906">
                  <c:v>43665</c:v>
                </c:pt>
                <c:pt idx="907">
                  <c:v>43668</c:v>
                </c:pt>
                <c:pt idx="908">
                  <c:v>43669</c:v>
                </c:pt>
                <c:pt idx="909">
                  <c:v>43670</c:v>
                </c:pt>
                <c:pt idx="910">
                  <c:v>43671</c:v>
                </c:pt>
                <c:pt idx="911">
                  <c:v>43672</c:v>
                </c:pt>
                <c:pt idx="912">
                  <c:v>43675</c:v>
                </c:pt>
                <c:pt idx="913">
                  <c:v>43676</c:v>
                </c:pt>
                <c:pt idx="914">
                  <c:v>43677</c:v>
                </c:pt>
                <c:pt idx="915">
                  <c:v>43678</c:v>
                </c:pt>
                <c:pt idx="916">
                  <c:v>43679</c:v>
                </c:pt>
                <c:pt idx="917">
                  <c:v>43682</c:v>
                </c:pt>
                <c:pt idx="918">
                  <c:v>43683</c:v>
                </c:pt>
                <c:pt idx="919">
                  <c:v>43684</c:v>
                </c:pt>
                <c:pt idx="920">
                  <c:v>43685</c:v>
                </c:pt>
                <c:pt idx="921">
                  <c:v>43686</c:v>
                </c:pt>
                <c:pt idx="922">
                  <c:v>43689</c:v>
                </c:pt>
                <c:pt idx="923">
                  <c:v>43690</c:v>
                </c:pt>
                <c:pt idx="924">
                  <c:v>43691</c:v>
                </c:pt>
                <c:pt idx="925">
                  <c:v>43692</c:v>
                </c:pt>
                <c:pt idx="926">
                  <c:v>43693</c:v>
                </c:pt>
                <c:pt idx="927">
                  <c:v>43696</c:v>
                </c:pt>
                <c:pt idx="928">
                  <c:v>43697</c:v>
                </c:pt>
                <c:pt idx="929">
                  <c:v>43698</c:v>
                </c:pt>
                <c:pt idx="930">
                  <c:v>43699</c:v>
                </c:pt>
                <c:pt idx="931">
                  <c:v>43700</c:v>
                </c:pt>
                <c:pt idx="932">
                  <c:v>43703</c:v>
                </c:pt>
                <c:pt idx="933">
                  <c:v>43704</c:v>
                </c:pt>
                <c:pt idx="934">
                  <c:v>43705</c:v>
                </c:pt>
                <c:pt idx="935">
                  <c:v>43706</c:v>
                </c:pt>
                <c:pt idx="936">
                  <c:v>43707</c:v>
                </c:pt>
                <c:pt idx="937">
                  <c:v>43710</c:v>
                </c:pt>
                <c:pt idx="938">
                  <c:v>43711</c:v>
                </c:pt>
                <c:pt idx="939">
                  <c:v>43712</c:v>
                </c:pt>
                <c:pt idx="940">
                  <c:v>43713</c:v>
                </c:pt>
                <c:pt idx="941">
                  <c:v>43714</c:v>
                </c:pt>
                <c:pt idx="942">
                  <c:v>43717</c:v>
                </c:pt>
                <c:pt idx="943">
                  <c:v>43718</c:v>
                </c:pt>
                <c:pt idx="944">
                  <c:v>43719</c:v>
                </c:pt>
                <c:pt idx="945">
                  <c:v>43720</c:v>
                </c:pt>
                <c:pt idx="946">
                  <c:v>43721</c:v>
                </c:pt>
                <c:pt idx="947">
                  <c:v>43724</c:v>
                </c:pt>
                <c:pt idx="948">
                  <c:v>43725</c:v>
                </c:pt>
                <c:pt idx="949">
                  <c:v>43726</c:v>
                </c:pt>
                <c:pt idx="950">
                  <c:v>43727</c:v>
                </c:pt>
                <c:pt idx="951">
                  <c:v>43728</c:v>
                </c:pt>
                <c:pt idx="952">
                  <c:v>43731</c:v>
                </c:pt>
                <c:pt idx="953">
                  <c:v>43732</c:v>
                </c:pt>
                <c:pt idx="954">
                  <c:v>43733</c:v>
                </c:pt>
                <c:pt idx="955">
                  <c:v>43734</c:v>
                </c:pt>
                <c:pt idx="956">
                  <c:v>43735</c:v>
                </c:pt>
                <c:pt idx="957">
                  <c:v>43738</c:v>
                </c:pt>
                <c:pt idx="958">
                  <c:v>43739</c:v>
                </c:pt>
                <c:pt idx="959">
                  <c:v>43740</c:v>
                </c:pt>
                <c:pt idx="960">
                  <c:v>43741</c:v>
                </c:pt>
                <c:pt idx="961">
                  <c:v>43742</c:v>
                </c:pt>
                <c:pt idx="962">
                  <c:v>43745</c:v>
                </c:pt>
                <c:pt idx="963">
                  <c:v>43746</c:v>
                </c:pt>
                <c:pt idx="964">
                  <c:v>43747</c:v>
                </c:pt>
                <c:pt idx="965">
                  <c:v>43748</c:v>
                </c:pt>
                <c:pt idx="966">
                  <c:v>43749</c:v>
                </c:pt>
                <c:pt idx="967">
                  <c:v>43752</c:v>
                </c:pt>
                <c:pt idx="968">
                  <c:v>43753</c:v>
                </c:pt>
                <c:pt idx="969">
                  <c:v>43754</c:v>
                </c:pt>
                <c:pt idx="970">
                  <c:v>43755</c:v>
                </c:pt>
                <c:pt idx="971">
                  <c:v>43756</c:v>
                </c:pt>
                <c:pt idx="972">
                  <c:v>43759</c:v>
                </c:pt>
                <c:pt idx="973">
                  <c:v>43760</c:v>
                </c:pt>
                <c:pt idx="974">
                  <c:v>43761</c:v>
                </c:pt>
                <c:pt idx="975">
                  <c:v>43762</c:v>
                </c:pt>
                <c:pt idx="976">
                  <c:v>43763</c:v>
                </c:pt>
                <c:pt idx="977">
                  <c:v>43766</c:v>
                </c:pt>
                <c:pt idx="978">
                  <c:v>43767</c:v>
                </c:pt>
                <c:pt idx="979">
                  <c:v>43768</c:v>
                </c:pt>
                <c:pt idx="980">
                  <c:v>43769</c:v>
                </c:pt>
                <c:pt idx="981">
                  <c:v>43770</c:v>
                </c:pt>
                <c:pt idx="982">
                  <c:v>43773</c:v>
                </c:pt>
                <c:pt idx="983">
                  <c:v>43774</c:v>
                </c:pt>
                <c:pt idx="984">
                  <c:v>43775</c:v>
                </c:pt>
                <c:pt idx="985">
                  <c:v>43776</c:v>
                </c:pt>
                <c:pt idx="986">
                  <c:v>43777</c:v>
                </c:pt>
                <c:pt idx="987">
                  <c:v>43780</c:v>
                </c:pt>
                <c:pt idx="988">
                  <c:v>43781</c:v>
                </c:pt>
                <c:pt idx="989">
                  <c:v>43782</c:v>
                </c:pt>
                <c:pt idx="990">
                  <c:v>43783</c:v>
                </c:pt>
                <c:pt idx="991">
                  <c:v>43784</c:v>
                </c:pt>
                <c:pt idx="992">
                  <c:v>43787</c:v>
                </c:pt>
                <c:pt idx="993">
                  <c:v>43788</c:v>
                </c:pt>
                <c:pt idx="994">
                  <c:v>43789</c:v>
                </c:pt>
                <c:pt idx="995">
                  <c:v>43790</c:v>
                </c:pt>
                <c:pt idx="996">
                  <c:v>43791</c:v>
                </c:pt>
                <c:pt idx="997">
                  <c:v>43794</c:v>
                </c:pt>
                <c:pt idx="998">
                  <c:v>43795</c:v>
                </c:pt>
                <c:pt idx="999">
                  <c:v>43796</c:v>
                </c:pt>
                <c:pt idx="1000">
                  <c:v>43797</c:v>
                </c:pt>
                <c:pt idx="1001">
                  <c:v>43798</c:v>
                </c:pt>
                <c:pt idx="1002">
                  <c:v>43801</c:v>
                </c:pt>
                <c:pt idx="1003">
                  <c:v>43802</c:v>
                </c:pt>
                <c:pt idx="1004">
                  <c:v>43803</c:v>
                </c:pt>
                <c:pt idx="1005">
                  <c:v>43804</c:v>
                </c:pt>
                <c:pt idx="1006">
                  <c:v>43805</c:v>
                </c:pt>
                <c:pt idx="1007">
                  <c:v>43808</c:v>
                </c:pt>
                <c:pt idx="1008">
                  <c:v>43809</c:v>
                </c:pt>
                <c:pt idx="1009">
                  <c:v>43810</c:v>
                </c:pt>
                <c:pt idx="1010">
                  <c:v>43811</c:v>
                </c:pt>
                <c:pt idx="1011">
                  <c:v>43812</c:v>
                </c:pt>
                <c:pt idx="1012">
                  <c:v>43815</c:v>
                </c:pt>
                <c:pt idx="1013">
                  <c:v>43816</c:v>
                </c:pt>
                <c:pt idx="1014">
                  <c:v>43817</c:v>
                </c:pt>
                <c:pt idx="1015">
                  <c:v>43818</c:v>
                </c:pt>
                <c:pt idx="1016">
                  <c:v>43819</c:v>
                </c:pt>
                <c:pt idx="1017">
                  <c:v>43822</c:v>
                </c:pt>
                <c:pt idx="1018">
                  <c:v>43823</c:v>
                </c:pt>
                <c:pt idx="1019">
                  <c:v>43826</c:v>
                </c:pt>
                <c:pt idx="1020">
                  <c:v>43829</c:v>
                </c:pt>
                <c:pt idx="1021">
                  <c:v>43830</c:v>
                </c:pt>
                <c:pt idx="1022">
                  <c:v>43832</c:v>
                </c:pt>
                <c:pt idx="1023">
                  <c:v>43833</c:v>
                </c:pt>
                <c:pt idx="1024">
                  <c:v>43836</c:v>
                </c:pt>
                <c:pt idx="1025">
                  <c:v>43837</c:v>
                </c:pt>
                <c:pt idx="1026">
                  <c:v>43838</c:v>
                </c:pt>
                <c:pt idx="1027">
                  <c:v>43839</c:v>
                </c:pt>
                <c:pt idx="1028">
                  <c:v>43840</c:v>
                </c:pt>
                <c:pt idx="1029">
                  <c:v>43843</c:v>
                </c:pt>
                <c:pt idx="1030">
                  <c:v>43844</c:v>
                </c:pt>
                <c:pt idx="1031">
                  <c:v>43845</c:v>
                </c:pt>
                <c:pt idx="1032">
                  <c:v>43846</c:v>
                </c:pt>
                <c:pt idx="1033">
                  <c:v>43847</c:v>
                </c:pt>
                <c:pt idx="1034">
                  <c:v>43850</c:v>
                </c:pt>
                <c:pt idx="1035">
                  <c:v>43851</c:v>
                </c:pt>
                <c:pt idx="1036">
                  <c:v>43852</c:v>
                </c:pt>
                <c:pt idx="1037">
                  <c:v>43853</c:v>
                </c:pt>
                <c:pt idx="1038">
                  <c:v>43854</c:v>
                </c:pt>
                <c:pt idx="1039">
                  <c:v>43857</c:v>
                </c:pt>
                <c:pt idx="1040">
                  <c:v>43858</c:v>
                </c:pt>
                <c:pt idx="1041">
                  <c:v>43859</c:v>
                </c:pt>
                <c:pt idx="1042">
                  <c:v>43860</c:v>
                </c:pt>
                <c:pt idx="1043">
                  <c:v>43861</c:v>
                </c:pt>
                <c:pt idx="1044">
                  <c:v>43864</c:v>
                </c:pt>
                <c:pt idx="1045">
                  <c:v>43865</c:v>
                </c:pt>
                <c:pt idx="1046">
                  <c:v>43866</c:v>
                </c:pt>
                <c:pt idx="1047">
                  <c:v>43867</c:v>
                </c:pt>
                <c:pt idx="1048">
                  <c:v>43868</c:v>
                </c:pt>
                <c:pt idx="1049">
                  <c:v>43871</c:v>
                </c:pt>
                <c:pt idx="1050">
                  <c:v>43872</c:v>
                </c:pt>
                <c:pt idx="1051">
                  <c:v>43873</c:v>
                </c:pt>
                <c:pt idx="1052">
                  <c:v>43874</c:v>
                </c:pt>
                <c:pt idx="1053">
                  <c:v>43875</c:v>
                </c:pt>
                <c:pt idx="1054">
                  <c:v>43878</c:v>
                </c:pt>
                <c:pt idx="1055">
                  <c:v>43879</c:v>
                </c:pt>
                <c:pt idx="1056">
                  <c:v>43880</c:v>
                </c:pt>
                <c:pt idx="1057">
                  <c:v>43881</c:v>
                </c:pt>
                <c:pt idx="1058">
                  <c:v>43882</c:v>
                </c:pt>
                <c:pt idx="1059">
                  <c:v>43885</c:v>
                </c:pt>
                <c:pt idx="1060">
                  <c:v>43886</c:v>
                </c:pt>
                <c:pt idx="1061">
                  <c:v>43887</c:v>
                </c:pt>
                <c:pt idx="1062">
                  <c:v>43888</c:v>
                </c:pt>
                <c:pt idx="1063">
                  <c:v>43889</c:v>
                </c:pt>
                <c:pt idx="1064">
                  <c:v>43892</c:v>
                </c:pt>
                <c:pt idx="1065">
                  <c:v>43893</c:v>
                </c:pt>
                <c:pt idx="1066">
                  <c:v>43894</c:v>
                </c:pt>
                <c:pt idx="1067">
                  <c:v>43895</c:v>
                </c:pt>
                <c:pt idx="1068">
                  <c:v>43896</c:v>
                </c:pt>
                <c:pt idx="1069">
                  <c:v>43899</c:v>
                </c:pt>
                <c:pt idx="1070">
                  <c:v>43900</c:v>
                </c:pt>
                <c:pt idx="1071">
                  <c:v>43901</c:v>
                </c:pt>
                <c:pt idx="1072">
                  <c:v>43902</c:v>
                </c:pt>
                <c:pt idx="1073">
                  <c:v>43903</c:v>
                </c:pt>
                <c:pt idx="1074">
                  <c:v>43906</c:v>
                </c:pt>
                <c:pt idx="1075">
                  <c:v>43907</c:v>
                </c:pt>
                <c:pt idx="1076">
                  <c:v>43908</c:v>
                </c:pt>
                <c:pt idx="1077">
                  <c:v>43909</c:v>
                </c:pt>
                <c:pt idx="1078">
                  <c:v>43910</c:v>
                </c:pt>
                <c:pt idx="1079">
                  <c:v>43913</c:v>
                </c:pt>
                <c:pt idx="1080">
                  <c:v>43914</c:v>
                </c:pt>
                <c:pt idx="1081">
                  <c:v>43915</c:v>
                </c:pt>
                <c:pt idx="1082">
                  <c:v>43916</c:v>
                </c:pt>
                <c:pt idx="1083">
                  <c:v>43917</c:v>
                </c:pt>
                <c:pt idx="1084">
                  <c:v>43920</c:v>
                </c:pt>
                <c:pt idx="1085">
                  <c:v>43921</c:v>
                </c:pt>
                <c:pt idx="1086">
                  <c:v>43922</c:v>
                </c:pt>
                <c:pt idx="1087">
                  <c:v>43923</c:v>
                </c:pt>
                <c:pt idx="1088">
                  <c:v>43924</c:v>
                </c:pt>
                <c:pt idx="1089">
                  <c:v>43927</c:v>
                </c:pt>
                <c:pt idx="1090">
                  <c:v>43928</c:v>
                </c:pt>
                <c:pt idx="1091">
                  <c:v>43929</c:v>
                </c:pt>
                <c:pt idx="1092">
                  <c:v>43930</c:v>
                </c:pt>
                <c:pt idx="1093">
                  <c:v>43935</c:v>
                </c:pt>
                <c:pt idx="1094">
                  <c:v>43936</c:v>
                </c:pt>
                <c:pt idx="1095">
                  <c:v>43937</c:v>
                </c:pt>
                <c:pt idx="1096">
                  <c:v>43938</c:v>
                </c:pt>
                <c:pt idx="1097">
                  <c:v>43941</c:v>
                </c:pt>
                <c:pt idx="1098">
                  <c:v>43942</c:v>
                </c:pt>
                <c:pt idx="1099">
                  <c:v>43943</c:v>
                </c:pt>
                <c:pt idx="1100">
                  <c:v>43944</c:v>
                </c:pt>
                <c:pt idx="1101">
                  <c:v>43945</c:v>
                </c:pt>
                <c:pt idx="1102">
                  <c:v>43948</c:v>
                </c:pt>
                <c:pt idx="1103">
                  <c:v>43949</c:v>
                </c:pt>
                <c:pt idx="1104">
                  <c:v>43950</c:v>
                </c:pt>
                <c:pt idx="1105">
                  <c:v>43951</c:v>
                </c:pt>
                <c:pt idx="1106">
                  <c:v>43955</c:v>
                </c:pt>
                <c:pt idx="1107">
                  <c:v>43956</c:v>
                </c:pt>
                <c:pt idx="1108">
                  <c:v>43957</c:v>
                </c:pt>
                <c:pt idx="1109">
                  <c:v>43958</c:v>
                </c:pt>
                <c:pt idx="1110">
                  <c:v>43959</c:v>
                </c:pt>
                <c:pt idx="1111">
                  <c:v>43962</c:v>
                </c:pt>
                <c:pt idx="1112">
                  <c:v>43963</c:v>
                </c:pt>
                <c:pt idx="1113">
                  <c:v>43964</c:v>
                </c:pt>
                <c:pt idx="1114">
                  <c:v>43965</c:v>
                </c:pt>
                <c:pt idx="1115">
                  <c:v>43966</c:v>
                </c:pt>
                <c:pt idx="1116">
                  <c:v>43969</c:v>
                </c:pt>
                <c:pt idx="1117">
                  <c:v>43970</c:v>
                </c:pt>
                <c:pt idx="1118">
                  <c:v>43971</c:v>
                </c:pt>
                <c:pt idx="1119">
                  <c:v>43972</c:v>
                </c:pt>
                <c:pt idx="1120">
                  <c:v>43973</c:v>
                </c:pt>
                <c:pt idx="1121">
                  <c:v>43976</c:v>
                </c:pt>
                <c:pt idx="1122">
                  <c:v>43977</c:v>
                </c:pt>
                <c:pt idx="1123">
                  <c:v>43978</c:v>
                </c:pt>
                <c:pt idx="1124">
                  <c:v>43979</c:v>
                </c:pt>
                <c:pt idx="1125">
                  <c:v>43980</c:v>
                </c:pt>
                <c:pt idx="1126">
                  <c:v>43983</c:v>
                </c:pt>
                <c:pt idx="1127">
                  <c:v>43984</c:v>
                </c:pt>
                <c:pt idx="1128">
                  <c:v>43985</c:v>
                </c:pt>
                <c:pt idx="1129">
                  <c:v>43986</c:v>
                </c:pt>
                <c:pt idx="1130">
                  <c:v>43987</c:v>
                </c:pt>
                <c:pt idx="1131">
                  <c:v>43990</c:v>
                </c:pt>
                <c:pt idx="1132">
                  <c:v>43991</c:v>
                </c:pt>
                <c:pt idx="1133">
                  <c:v>43992</c:v>
                </c:pt>
                <c:pt idx="1134">
                  <c:v>43993</c:v>
                </c:pt>
                <c:pt idx="1135">
                  <c:v>43994</c:v>
                </c:pt>
                <c:pt idx="1136">
                  <c:v>43997</c:v>
                </c:pt>
                <c:pt idx="1137">
                  <c:v>43998</c:v>
                </c:pt>
                <c:pt idx="1138">
                  <c:v>43999</c:v>
                </c:pt>
                <c:pt idx="1139">
                  <c:v>44000</c:v>
                </c:pt>
                <c:pt idx="1140">
                  <c:v>44001</c:v>
                </c:pt>
                <c:pt idx="1141">
                  <c:v>44004</c:v>
                </c:pt>
                <c:pt idx="1142">
                  <c:v>44005</c:v>
                </c:pt>
                <c:pt idx="1143">
                  <c:v>44006</c:v>
                </c:pt>
                <c:pt idx="1144">
                  <c:v>44007</c:v>
                </c:pt>
                <c:pt idx="1145">
                  <c:v>44008</c:v>
                </c:pt>
                <c:pt idx="1146">
                  <c:v>44011</c:v>
                </c:pt>
                <c:pt idx="1147">
                  <c:v>44012</c:v>
                </c:pt>
                <c:pt idx="1148">
                  <c:v>44013</c:v>
                </c:pt>
                <c:pt idx="1149">
                  <c:v>44014</c:v>
                </c:pt>
                <c:pt idx="1150">
                  <c:v>44015</c:v>
                </c:pt>
                <c:pt idx="1151">
                  <c:v>44018</c:v>
                </c:pt>
                <c:pt idx="1152">
                  <c:v>44019</c:v>
                </c:pt>
                <c:pt idx="1153">
                  <c:v>44020</c:v>
                </c:pt>
                <c:pt idx="1154">
                  <c:v>44021</c:v>
                </c:pt>
                <c:pt idx="1155">
                  <c:v>44022</c:v>
                </c:pt>
                <c:pt idx="1156">
                  <c:v>44025</c:v>
                </c:pt>
                <c:pt idx="1157">
                  <c:v>44026</c:v>
                </c:pt>
                <c:pt idx="1158">
                  <c:v>44027</c:v>
                </c:pt>
                <c:pt idx="1159">
                  <c:v>44028</c:v>
                </c:pt>
                <c:pt idx="1160">
                  <c:v>44029</c:v>
                </c:pt>
                <c:pt idx="1161">
                  <c:v>44032</c:v>
                </c:pt>
                <c:pt idx="1162">
                  <c:v>44033</c:v>
                </c:pt>
                <c:pt idx="1163">
                  <c:v>44034</c:v>
                </c:pt>
                <c:pt idx="1164">
                  <c:v>44035</c:v>
                </c:pt>
                <c:pt idx="1165">
                  <c:v>44036</c:v>
                </c:pt>
                <c:pt idx="1166">
                  <c:v>44039</c:v>
                </c:pt>
                <c:pt idx="1167">
                  <c:v>44040</c:v>
                </c:pt>
                <c:pt idx="1168">
                  <c:v>44041</c:v>
                </c:pt>
                <c:pt idx="1169">
                  <c:v>44042</c:v>
                </c:pt>
                <c:pt idx="1170">
                  <c:v>44043</c:v>
                </c:pt>
                <c:pt idx="1171">
                  <c:v>44046</c:v>
                </c:pt>
                <c:pt idx="1172">
                  <c:v>44047</c:v>
                </c:pt>
                <c:pt idx="1173">
                  <c:v>44048</c:v>
                </c:pt>
                <c:pt idx="1174">
                  <c:v>44049</c:v>
                </c:pt>
                <c:pt idx="1175">
                  <c:v>44050</c:v>
                </c:pt>
                <c:pt idx="1176">
                  <c:v>44053</c:v>
                </c:pt>
                <c:pt idx="1177">
                  <c:v>44054</c:v>
                </c:pt>
                <c:pt idx="1178">
                  <c:v>44055</c:v>
                </c:pt>
                <c:pt idx="1179">
                  <c:v>44056</c:v>
                </c:pt>
                <c:pt idx="1180">
                  <c:v>44057</c:v>
                </c:pt>
                <c:pt idx="1181">
                  <c:v>44060</c:v>
                </c:pt>
                <c:pt idx="1182">
                  <c:v>44061</c:v>
                </c:pt>
                <c:pt idx="1183">
                  <c:v>44062</c:v>
                </c:pt>
                <c:pt idx="1184">
                  <c:v>44063</c:v>
                </c:pt>
                <c:pt idx="1185">
                  <c:v>44064</c:v>
                </c:pt>
                <c:pt idx="1186">
                  <c:v>44067</c:v>
                </c:pt>
                <c:pt idx="1187">
                  <c:v>44068</c:v>
                </c:pt>
                <c:pt idx="1188">
                  <c:v>44069</c:v>
                </c:pt>
                <c:pt idx="1189">
                  <c:v>44070</c:v>
                </c:pt>
                <c:pt idx="1190">
                  <c:v>44071</c:v>
                </c:pt>
                <c:pt idx="1191">
                  <c:v>44074</c:v>
                </c:pt>
                <c:pt idx="1192">
                  <c:v>44075</c:v>
                </c:pt>
                <c:pt idx="1193">
                  <c:v>44076</c:v>
                </c:pt>
                <c:pt idx="1194">
                  <c:v>44077</c:v>
                </c:pt>
                <c:pt idx="1195">
                  <c:v>44078</c:v>
                </c:pt>
                <c:pt idx="1196">
                  <c:v>44081</c:v>
                </c:pt>
                <c:pt idx="1197">
                  <c:v>44082</c:v>
                </c:pt>
                <c:pt idx="1198">
                  <c:v>44083</c:v>
                </c:pt>
                <c:pt idx="1199">
                  <c:v>44084</c:v>
                </c:pt>
                <c:pt idx="1200">
                  <c:v>44085</c:v>
                </c:pt>
                <c:pt idx="1201">
                  <c:v>44088</c:v>
                </c:pt>
                <c:pt idx="1202">
                  <c:v>44089</c:v>
                </c:pt>
                <c:pt idx="1203">
                  <c:v>44090</c:v>
                </c:pt>
                <c:pt idx="1204">
                  <c:v>44091</c:v>
                </c:pt>
                <c:pt idx="1205">
                  <c:v>44092</c:v>
                </c:pt>
                <c:pt idx="1206">
                  <c:v>44095</c:v>
                </c:pt>
                <c:pt idx="1207">
                  <c:v>44096</c:v>
                </c:pt>
                <c:pt idx="1208">
                  <c:v>44097</c:v>
                </c:pt>
                <c:pt idx="1209">
                  <c:v>44098</c:v>
                </c:pt>
                <c:pt idx="1210">
                  <c:v>44099</c:v>
                </c:pt>
                <c:pt idx="1211">
                  <c:v>44102</c:v>
                </c:pt>
                <c:pt idx="1212">
                  <c:v>44103</c:v>
                </c:pt>
                <c:pt idx="1213">
                  <c:v>44104</c:v>
                </c:pt>
                <c:pt idx="1214">
                  <c:v>44105</c:v>
                </c:pt>
                <c:pt idx="1215">
                  <c:v>44106</c:v>
                </c:pt>
                <c:pt idx="1216">
                  <c:v>44109</c:v>
                </c:pt>
                <c:pt idx="1217">
                  <c:v>44110</c:v>
                </c:pt>
                <c:pt idx="1218">
                  <c:v>44111</c:v>
                </c:pt>
                <c:pt idx="1219">
                  <c:v>44112</c:v>
                </c:pt>
                <c:pt idx="1220">
                  <c:v>44113</c:v>
                </c:pt>
                <c:pt idx="1221">
                  <c:v>44116</c:v>
                </c:pt>
                <c:pt idx="1222">
                  <c:v>44117</c:v>
                </c:pt>
                <c:pt idx="1223">
                  <c:v>44118</c:v>
                </c:pt>
                <c:pt idx="1224">
                  <c:v>44119</c:v>
                </c:pt>
                <c:pt idx="1225">
                  <c:v>44120</c:v>
                </c:pt>
                <c:pt idx="1226">
                  <c:v>44123</c:v>
                </c:pt>
                <c:pt idx="1227">
                  <c:v>44124</c:v>
                </c:pt>
                <c:pt idx="1228">
                  <c:v>44125</c:v>
                </c:pt>
                <c:pt idx="1229">
                  <c:v>44126</c:v>
                </c:pt>
                <c:pt idx="1230">
                  <c:v>44127</c:v>
                </c:pt>
                <c:pt idx="1231">
                  <c:v>44130</c:v>
                </c:pt>
                <c:pt idx="1232">
                  <c:v>44131</c:v>
                </c:pt>
                <c:pt idx="1233">
                  <c:v>44132</c:v>
                </c:pt>
                <c:pt idx="1234">
                  <c:v>44133</c:v>
                </c:pt>
                <c:pt idx="1235">
                  <c:v>44134</c:v>
                </c:pt>
                <c:pt idx="1236">
                  <c:v>44137</c:v>
                </c:pt>
                <c:pt idx="1237">
                  <c:v>44138</c:v>
                </c:pt>
                <c:pt idx="1238">
                  <c:v>44139</c:v>
                </c:pt>
                <c:pt idx="1239">
                  <c:v>44140</c:v>
                </c:pt>
                <c:pt idx="1240">
                  <c:v>44141</c:v>
                </c:pt>
                <c:pt idx="1241">
                  <c:v>44144</c:v>
                </c:pt>
                <c:pt idx="1242">
                  <c:v>44145</c:v>
                </c:pt>
                <c:pt idx="1243">
                  <c:v>44146</c:v>
                </c:pt>
                <c:pt idx="1244">
                  <c:v>44147</c:v>
                </c:pt>
                <c:pt idx="1245">
                  <c:v>44148</c:v>
                </c:pt>
                <c:pt idx="1246">
                  <c:v>44151</c:v>
                </c:pt>
                <c:pt idx="1247">
                  <c:v>44152</c:v>
                </c:pt>
                <c:pt idx="1248">
                  <c:v>44153</c:v>
                </c:pt>
                <c:pt idx="1249">
                  <c:v>44154</c:v>
                </c:pt>
                <c:pt idx="1250">
                  <c:v>44155</c:v>
                </c:pt>
                <c:pt idx="1251">
                  <c:v>44158</c:v>
                </c:pt>
                <c:pt idx="1252">
                  <c:v>44159</c:v>
                </c:pt>
                <c:pt idx="1253">
                  <c:v>44160</c:v>
                </c:pt>
                <c:pt idx="1254">
                  <c:v>44161</c:v>
                </c:pt>
                <c:pt idx="1255">
                  <c:v>44162</c:v>
                </c:pt>
                <c:pt idx="1256">
                  <c:v>44165</c:v>
                </c:pt>
                <c:pt idx="1257">
                  <c:v>44166</c:v>
                </c:pt>
                <c:pt idx="1258">
                  <c:v>44167</c:v>
                </c:pt>
                <c:pt idx="1259">
                  <c:v>44168</c:v>
                </c:pt>
                <c:pt idx="1260">
                  <c:v>44169</c:v>
                </c:pt>
                <c:pt idx="1261">
                  <c:v>44172</c:v>
                </c:pt>
                <c:pt idx="1262">
                  <c:v>44173</c:v>
                </c:pt>
                <c:pt idx="1263">
                  <c:v>44174</c:v>
                </c:pt>
                <c:pt idx="1264">
                  <c:v>44175</c:v>
                </c:pt>
                <c:pt idx="1265">
                  <c:v>44176</c:v>
                </c:pt>
                <c:pt idx="1266">
                  <c:v>44179</c:v>
                </c:pt>
                <c:pt idx="1267">
                  <c:v>44180</c:v>
                </c:pt>
                <c:pt idx="1268">
                  <c:v>44181</c:v>
                </c:pt>
                <c:pt idx="1269">
                  <c:v>44182</c:v>
                </c:pt>
                <c:pt idx="1270">
                  <c:v>44183</c:v>
                </c:pt>
                <c:pt idx="1271">
                  <c:v>44186</c:v>
                </c:pt>
                <c:pt idx="1272">
                  <c:v>44187</c:v>
                </c:pt>
                <c:pt idx="1273">
                  <c:v>44188</c:v>
                </c:pt>
                <c:pt idx="1274">
                  <c:v>44189</c:v>
                </c:pt>
                <c:pt idx="1275">
                  <c:v>44193</c:v>
                </c:pt>
                <c:pt idx="1276">
                  <c:v>44194</c:v>
                </c:pt>
                <c:pt idx="1277">
                  <c:v>44195</c:v>
                </c:pt>
                <c:pt idx="1278">
                  <c:v>44196</c:v>
                </c:pt>
                <c:pt idx="1279">
                  <c:v>44200</c:v>
                </c:pt>
                <c:pt idx="1280">
                  <c:v>44201</c:v>
                </c:pt>
                <c:pt idx="1281">
                  <c:v>44202</c:v>
                </c:pt>
                <c:pt idx="1282">
                  <c:v>44203</c:v>
                </c:pt>
                <c:pt idx="1283">
                  <c:v>44204</c:v>
                </c:pt>
                <c:pt idx="1284">
                  <c:v>44207</c:v>
                </c:pt>
                <c:pt idx="1285">
                  <c:v>44208</c:v>
                </c:pt>
                <c:pt idx="1286">
                  <c:v>44209</c:v>
                </c:pt>
                <c:pt idx="1287">
                  <c:v>44210</c:v>
                </c:pt>
                <c:pt idx="1288">
                  <c:v>44211</c:v>
                </c:pt>
                <c:pt idx="1289">
                  <c:v>44214</c:v>
                </c:pt>
                <c:pt idx="1290">
                  <c:v>44215</c:v>
                </c:pt>
                <c:pt idx="1291">
                  <c:v>44216</c:v>
                </c:pt>
                <c:pt idx="1292">
                  <c:v>44217</c:v>
                </c:pt>
                <c:pt idx="1293">
                  <c:v>44218</c:v>
                </c:pt>
                <c:pt idx="1294">
                  <c:v>44221</c:v>
                </c:pt>
                <c:pt idx="1295">
                  <c:v>44222</c:v>
                </c:pt>
                <c:pt idx="1296">
                  <c:v>44223</c:v>
                </c:pt>
                <c:pt idx="1297">
                  <c:v>44224</c:v>
                </c:pt>
                <c:pt idx="1298">
                  <c:v>44225</c:v>
                </c:pt>
                <c:pt idx="1299">
                  <c:v>44228</c:v>
                </c:pt>
                <c:pt idx="1300">
                  <c:v>44229</c:v>
                </c:pt>
                <c:pt idx="1301">
                  <c:v>44230</c:v>
                </c:pt>
                <c:pt idx="1302">
                  <c:v>44231</c:v>
                </c:pt>
                <c:pt idx="1303">
                  <c:v>44232</c:v>
                </c:pt>
                <c:pt idx="1304">
                  <c:v>44235</c:v>
                </c:pt>
                <c:pt idx="1305">
                  <c:v>44236</c:v>
                </c:pt>
                <c:pt idx="1306">
                  <c:v>44237</c:v>
                </c:pt>
                <c:pt idx="1307">
                  <c:v>44238</c:v>
                </c:pt>
                <c:pt idx="1308">
                  <c:v>44239</c:v>
                </c:pt>
                <c:pt idx="1309">
                  <c:v>44242</c:v>
                </c:pt>
                <c:pt idx="1310">
                  <c:v>44243</c:v>
                </c:pt>
                <c:pt idx="1311">
                  <c:v>44244</c:v>
                </c:pt>
                <c:pt idx="1312">
                  <c:v>44245</c:v>
                </c:pt>
                <c:pt idx="1313">
                  <c:v>44246</c:v>
                </c:pt>
                <c:pt idx="1314">
                  <c:v>44249</c:v>
                </c:pt>
                <c:pt idx="1315">
                  <c:v>44250</c:v>
                </c:pt>
                <c:pt idx="1316">
                  <c:v>44251</c:v>
                </c:pt>
                <c:pt idx="1317">
                  <c:v>44252</c:v>
                </c:pt>
                <c:pt idx="1318">
                  <c:v>44253</c:v>
                </c:pt>
                <c:pt idx="1319">
                  <c:v>44256</c:v>
                </c:pt>
                <c:pt idx="1320">
                  <c:v>44257</c:v>
                </c:pt>
                <c:pt idx="1321">
                  <c:v>44258</c:v>
                </c:pt>
                <c:pt idx="1322">
                  <c:v>44259</c:v>
                </c:pt>
                <c:pt idx="1323">
                  <c:v>44260</c:v>
                </c:pt>
                <c:pt idx="1324">
                  <c:v>44263</c:v>
                </c:pt>
                <c:pt idx="1325">
                  <c:v>44264</c:v>
                </c:pt>
                <c:pt idx="1326">
                  <c:v>44265</c:v>
                </c:pt>
                <c:pt idx="1327">
                  <c:v>44266</c:v>
                </c:pt>
                <c:pt idx="1328">
                  <c:v>44267</c:v>
                </c:pt>
                <c:pt idx="1329">
                  <c:v>44270</c:v>
                </c:pt>
                <c:pt idx="1330">
                  <c:v>44271</c:v>
                </c:pt>
                <c:pt idx="1331">
                  <c:v>44272</c:v>
                </c:pt>
                <c:pt idx="1332">
                  <c:v>44273</c:v>
                </c:pt>
                <c:pt idx="1333">
                  <c:v>44274</c:v>
                </c:pt>
                <c:pt idx="1334">
                  <c:v>44277</c:v>
                </c:pt>
                <c:pt idx="1335">
                  <c:v>44278</c:v>
                </c:pt>
                <c:pt idx="1336">
                  <c:v>44279</c:v>
                </c:pt>
              </c:numCache>
            </c:numRef>
          </c:cat>
          <c:val>
            <c:numRef>
              <c:f>HEIA.AS!$C$3:$C$1339</c:f>
              <c:numCache>
                <c:formatCode>_(* #,##0.00_);_(* \(#,##0.00\);_(* "-"_);_(@_)</c:formatCode>
                <c:ptCount val="1337"/>
                <c:pt idx="0">
                  <c:v>0.6</c:v>
                </c:pt>
                <c:pt idx="1">
                  <c:v>0.5</c:v>
                </c:pt>
                <c:pt idx="2">
                  <c:v>0.7</c:v>
                </c:pt>
                <c:pt idx="3">
                  <c:v>0.8</c:v>
                </c:pt>
                <c:pt idx="4">
                  <c:v>0.6</c:v>
                </c:pt>
                <c:pt idx="5">
                  <c:v>0.7</c:v>
                </c:pt>
                <c:pt idx="6">
                  <c:v>0.6</c:v>
                </c:pt>
                <c:pt idx="7">
                  <c:v>0.8</c:v>
                </c:pt>
                <c:pt idx="8">
                  <c:v>0.9</c:v>
                </c:pt>
                <c:pt idx="9">
                  <c:v>1.2</c:v>
                </c:pt>
                <c:pt idx="10">
                  <c:v>0.8</c:v>
                </c:pt>
                <c:pt idx="11">
                  <c:v>0.5</c:v>
                </c:pt>
                <c:pt idx="12">
                  <c:v>0.7</c:v>
                </c:pt>
                <c:pt idx="13">
                  <c:v>1.1000000000000001</c:v>
                </c:pt>
                <c:pt idx="14">
                  <c:v>1.1000000000000001</c:v>
                </c:pt>
                <c:pt idx="15">
                  <c:v>0.7</c:v>
                </c:pt>
                <c:pt idx="16">
                  <c:v>0.7</c:v>
                </c:pt>
                <c:pt idx="17">
                  <c:v>0.7</c:v>
                </c:pt>
                <c:pt idx="18">
                  <c:v>0.5</c:v>
                </c:pt>
                <c:pt idx="19">
                  <c:v>0.9</c:v>
                </c:pt>
                <c:pt idx="20">
                  <c:v>0.7</c:v>
                </c:pt>
                <c:pt idx="21">
                  <c:v>0.7</c:v>
                </c:pt>
                <c:pt idx="22">
                  <c:v>1.2</c:v>
                </c:pt>
                <c:pt idx="23">
                  <c:v>1</c:v>
                </c:pt>
                <c:pt idx="24">
                  <c:v>0.9</c:v>
                </c:pt>
                <c:pt idx="25">
                  <c:v>1.1000000000000001</c:v>
                </c:pt>
                <c:pt idx="26">
                  <c:v>1.4</c:v>
                </c:pt>
                <c:pt idx="27">
                  <c:v>1.7</c:v>
                </c:pt>
                <c:pt idx="28">
                  <c:v>1</c:v>
                </c:pt>
                <c:pt idx="29">
                  <c:v>0.9</c:v>
                </c:pt>
                <c:pt idx="30">
                  <c:v>0.5</c:v>
                </c:pt>
                <c:pt idx="31">
                  <c:v>0.5</c:v>
                </c:pt>
                <c:pt idx="32">
                  <c:v>0.6</c:v>
                </c:pt>
                <c:pt idx="33">
                  <c:v>0.8</c:v>
                </c:pt>
                <c:pt idx="34">
                  <c:v>0.6</c:v>
                </c:pt>
                <c:pt idx="35">
                  <c:v>0.6</c:v>
                </c:pt>
                <c:pt idx="36">
                  <c:v>0.5</c:v>
                </c:pt>
                <c:pt idx="37">
                  <c:v>0.6</c:v>
                </c:pt>
                <c:pt idx="38">
                  <c:v>0.4</c:v>
                </c:pt>
                <c:pt idx="39">
                  <c:v>0.6</c:v>
                </c:pt>
                <c:pt idx="40">
                  <c:v>0.6</c:v>
                </c:pt>
                <c:pt idx="41">
                  <c:v>0.8</c:v>
                </c:pt>
                <c:pt idx="42">
                  <c:v>0.8</c:v>
                </c:pt>
                <c:pt idx="43">
                  <c:v>0.6</c:v>
                </c:pt>
                <c:pt idx="44">
                  <c:v>0.7</c:v>
                </c:pt>
                <c:pt idx="45">
                  <c:v>0.4</c:v>
                </c:pt>
                <c:pt idx="46">
                  <c:v>0.4</c:v>
                </c:pt>
                <c:pt idx="47">
                  <c:v>0.8</c:v>
                </c:pt>
                <c:pt idx="48">
                  <c:v>1</c:v>
                </c:pt>
                <c:pt idx="49">
                  <c:v>0.9</c:v>
                </c:pt>
                <c:pt idx="50">
                  <c:v>0.9</c:v>
                </c:pt>
                <c:pt idx="51">
                  <c:v>0.5</c:v>
                </c:pt>
                <c:pt idx="52">
                  <c:v>0.6</c:v>
                </c:pt>
                <c:pt idx="53">
                  <c:v>0.6</c:v>
                </c:pt>
                <c:pt idx="54">
                  <c:v>1.2</c:v>
                </c:pt>
                <c:pt idx="55">
                  <c:v>0.8</c:v>
                </c:pt>
                <c:pt idx="56">
                  <c:v>0.7</c:v>
                </c:pt>
                <c:pt idx="57">
                  <c:v>0.8</c:v>
                </c:pt>
                <c:pt idx="58">
                  <c:v>0.6</c:v>
                </c:pt>
                <c:pt idx="59">
                  <c:v>0.5</c:v>
                </c:pt>
                <c:pt idx="60">
                  <c:v>0.7</c:v>
                </c:pt>
                <c:pt idx="61">
                  <c:v>0.6</c:v>
                </c:pt>
                <c:pt idx="62">
                  <c:v>0.7</c:v>
                </c:pt>
                <c:pt idx="63">
                  <c:v>0.5</c:v>
                </c:pt>
                <c:pt idx="64">
                  <c:v>0.7</c:v>
                </c:pt>
                <c:pt idx="65">
                  <c:v>0.4</c:v>
                </c:pt>
                <c:pt idx="66">
                  <c:v>0.5</c:v>
                </c:pt>
                <c:pt idx="67">
                  <c:v>0.5</c:v>
                </c:pt>
                <c:pt idx="68">
                  <c:v>0.4</c:v>
                </c:pt>
                <c:pt idx="69">
                  <c:v>0.5</c:v>
                </c:pt>
                <c:pt idx="70">
                  <c:v>0.6</c:v>
                </c:pt>
                <c:pt idx="71">
                  <c:v>0.5</c:v>
                </c:pt>
                <c:pt idx="72">
                  <c:v>0.9</c:v>
                </c:pt>
                <c:pt idx="73">
                  <c:v>0.5</c:v>
                </c:pt>
                <c:pt idx="74">
                  <c:v>0.5</c:v>
                </c:pt>
                <c:pt idx="75">
                  <c:v>1.5</c:v>
                </c:pt>
                <c:pt idx="76">
                  <c:v>0.8</c:v>
                </c:pt>
                <c:pt idx="77">
                  <c:v>0.7</c:v>
                </c:pt>
                <c:pt idx="78">
                  <c:v>0.6</c:v>
                </c:pt>
                <c:pt idx="79">
                  <c:v>0.5</c:v>
                </c:pt>
                <c:pt idx="80">
                  <c:v>0.6</c:v>
                </c:pt>
                <c:pt idx="81">
                  <c:v>0.8</c:v>
                </c:pt>
                <c:pt idx="82">
                  <c:v>1.1000000000000001</c:v>
                </c:pt>
                <c:pt idx="83">
                  <c:v>0.3</c:v>
                </c:pt>
                <c:pt idx="84">
                  <c:v>0.7</c:v>
                </c:pt>
                <c:pt idx="85">
                  <c:v>0.8</c:v>
                </c:pt>
                <c:pt idx="86">
                  <c:v>0.5</c:v>
                </c:pt>
                <c:pt idx="87">
                  <c:v>0.7</c:v>
                </c:pt>
                <c:pt idx="88">
                  <c:v>0.6</c:v>
                </c:pt>
                <c:pt idx="89">
                  <c:v>0.5</c:v>
                </c:pt>
                <c:pt idx="90">
                  <c:v>0.5</c:v>
                </c:pt>
                <c:pt idx="91">
                  <c:v>0.5</c:v>
                </c:pt>
                <c:pt idx="92">
                  <c:v>0.6</c:v>
                </c:pt>
                <c:pt idx="93">
                  <c:v>0.3</c:v>
                </c:pt>
                <c:pt idx="94">
                  <c:v>0.6</c:v>
                </c:pt>
                <c:pt idx="95">
                  <c:v>0.6</c:v>
                </c:pt>
                <c:pt idx="96">
                  <c:v>0.8</c:v>
                </c:pt>
                <c:pt idx="97">
                  <c:v>0.4</c:v>
                </c:pt>
                <c:pt idx="98">
                  <c:v>0.5</c:v>
                </c:pt>
                <c:pt idx="99">
                  <c:v>0.7</c:v>
                </c:pt>
                <c:pt idx="100">
                  <c:v>0.8</c:v>
                </c:pt>
                <c:pt idx="101">
                  <c:v>0.4</c:v>
                </c:pt>
                <c:pt idx="102">
                  <c:v>0.6</c:v>
                </c:pt>
                <c:pt idx="103">
                  <c:v>0.2</c:v>
                </c:pt>
                <c:pt idx="104">
                  <c:v>0.8</c:v>
                </c:pt>
                <c:pt idx="105">
                  <c:v>0.5</c:v>
                </c:pt>
                <c:pt idx="106">
                  <c:v>0.4</c:v>
                </c:pt>
                <c:pt idx="107">
                  <c:v>0.4</c:v>
                </c:pt>
                <c:pt idx="108">
                  <c:v>0.3</c:v>
                </c:pt>
                <c:pt idx="109">
                  <c:v>0.4</c:v>
                </c:pt>
                <c:pt idx="110">
                  <c:v>0.4</c:v>
                </c:pt>
                <c:pt idx="111">
                  <c:v>0.4</c:v>
                </c:pt>
                <c:pt idx="112">
                  <c:v>0.7</c:v>
                </c:pt>
                <c:pt idx="113">
                  <c:v>0.6</c:v>
                </c:pt>
                <c:pt idx="114">
                  <c:v>0.7</c:v>
                </c:pt>
                <c:pt idx="115">
                  <c:v>1</c:v>
                </c:pt>
                <c:pt idx="116">
                  <c:v>0.7</c:v>
                </c:pt>
                <c:pt idx="117">
                  <c:v>1.3</c:v>
                </c:pt>
                <c:pt idx="118">
                  <c:v>0.7</c:v>
                </c:pt>
                <c:pt idx="119">
                  <c:v>0.5</c:v>
                </c:pt>
                <c:pt idx="120">
                  <c:v>0.6</c:v>
                </c:pt>
                <c:pt idx="121">
                  <c:v>0.6</c:v>
                </c:pt>
                <c:pt idx="122">
                  <c:v>1.4</c:v>
                </c:pt>
                <c:pt idx="123">
                  <c:v>1</c:v>
                </c:pt>
                <c:pt idx="124">
                  <c:v>1</c:v>
                </c:pt>
                <c:pt idx="125">
                  <c:v>0.7</c:v>
                </c:pt>
                <c:pt idx="126">
                  <c:v>1.2</c:v>
                </c:pt>
                <c:pt idx="127">
                  <c:v>0.7</c:v>
                </c:pt>
                <c:pt idx="128">
                  <c:v>0.4</c:v>
                </c:pt>
                <c:pt idx="129">
                  <c:v>0.6</c:v>
                </c:pt>
                <c:pt idx="130">
                  <c:v>0.9</c:v>
                </c:pt>
                <c:pt idx="131">
                  <c:v>0.6</c:v>
                </c:pt>
                <c:pt idx="132">
                  <c:v>0.5</c:v>
                </c:pt>
                <c:pt idx="133">
                  <c:v>0.4</c:v>
                </c:pt>
                <c:pt idx="134">
                  <c:v>0.4</c:v>
                </c:pt>
                <c:pt idx="135">
                  <c:v>0.6</c:v>
                </c:pt>
                <c:pt idx="136">
                  <c:v>0.6</c:v>
                </c:pt>
                <c:pt idx="137">
                  <c:v>0.5</c:v>
                </c:pt>
                <c:pt idx="138">
                  <c:v>0.4</c:v>
                </c:pt>
                <c:pt idx="139">
                  <c:v>0.4</c:v>
                </c:pt>
                <c:pt idx="140">
                  <c:v>0.6</c:v>
                </c:pt>
                <c:pt idx="141">
                  <c:v>0.6</c:v>
                </c:pt>
                <c:pt idx="142">
                  <c:v>0.6</c:v>
                </c:pt>
                <c:pt idx="143">
                  <c:v>0.4</c:v>
                </c:pt>
                <c:pt idx="144">
                  <c:v>0.4</c:v>
                </c:pt>
                <c:pt idx="145">
                  <c:v>0.5</c:v>
                </c:pt>
                <c:pt idx="146">
                  <c:v>0.5</c:v>
                </c:pt>
                <c:pt idx="147">
                  <c:v>0.8</c:v>
                </c:pt>
                <c:pt idx="148">
                  <c:v>1.2</c:v>
                </c:pt>
                <c:pt idx="149">
                  <c:v>0.7</c:v>
                </c:pt>
                <c:pt idx="150">
                  <c:v>0.7</c:v>
                </c:pt>
                <c:pt idx="151">
                  <c:v>0.8</c:v>
                </c:pt>
                <c:pt idx="152">
                  <c:v>0.5</c:v>
                </c:pt>
                <c:pt idx="153">
                  <c:v>0.5</c:v>
                </c:pt>
                <c:pt idx="154">
                  <c:v>0.8</c:v>
                </c:pt>
                <c:pt idx="155">
                  <c:v>0.8</c:v>
                </c:pt>
                <c:pt idx="156">
                  <c:v>0.7</c:v>
                </c:pt>
                <c:pt idx="157">
                  <c:v>0.6</c:v>
                </c:pt>
                <c:pt idx="158">
                  <c:v>0.8</c:v>
                </c:pt>
                <c:pt idx="159">
                  <c:v>0.7</c:v>
                </c:pt>
                <c:pt idx="160">
                  <c:v>0.6</c:v>
                </c:pt>
                <c:pt idx="161">
                  <c:v>0.6</c:v>
                </c:pt>
                <c:pt idx="162">
                  <c:v>0.4</c:v>
                </c:pt>
                <c:pt idx="163">
                  <c:v>0.6</c:v>
                </c:pt>
                <c:pt idx="164">
                  <c:v>0.6</c:v>
                </c:pt>
                <c:pt idx="165">
                  <c:v>0.5</c:v>
                </c:pt>
                <c:pt idx="166">
                  <c:v>0.5</c:v>
                </c:pt>
                <c:pt idx="167">
                  <c:v>0.4</c:v>
                </c:pt>
                <c:pt idx="168">
                  <c:v>0.3</c:v>
                </c:pt>
                <c:pt idx="169">
                  <c:v>0.8</c:v>
                </c:pt>
                <c:pt idx="170">
                  <c:v>0.8</c:v>
                </c:pt>
                <c:pt idx="171">
                  <c:v>0.8</c:v>
                </c:pt>
                <c:pt idx="172">
                  <c:v>1.1000000000000001</c:v>
                </c:pt>
                <c:pt idx="173">
                  <c:v>0.4</c:v>
                </c:pt>
                <c:pt idx="174">
                  <c:v>0.5</c:v>
                </c:pt>
                <c:pt idx="175">
                  <c:v>0.5</c:v>
                </c:pt>
                <c:pt idx="176">
                  <c:v>0.8</c:v>
                </c:pt>
                <c:pt idx="177">
                  <c:v>0.8</c:v>
                </c:pt>
                <c:pt idx="178">
                  <c:v>0.7</c:v>
                </c:pt>
                <c:pt idx="179">
                  <c:v>0.7</c:v>
                </c:pt>
                <c:pt idx="180">
                  <c:v>0.8</c:v>
                </c:pt>
                <c:pt idx="181">
                  <c:v>0.6</c:v>
                </c:pt>
                <c:pt idx="182">
                  <c:v>1.3</c:v>
                </c:pt>
                <c:pt idx="183">
                  <c:v>0.5</c:v>
                </c:pt>
                <c:pt idx="184">
                  <c:v>0.7</c:v>
                </c:pt>
                <c:pt idx="185">
                  <c:v>0.6</c:v>
                </c:pt>
                <c:pt idx="186">
                  <c:v>0.5</c:v>
                </c:pt>
                <c:pt idx="187">
                  <c:v>0.4</c:v>
                </c:pt>
                <c:pt idx="188">
                  <c:v>0.6</c:v>
                </c:pt>
                <c:pt idx="189">
                  <c:v>0.7</c:v>
                </c:pt>
                <c:pt idx="190">
                  <c:v>0.7</c:v>
                </c:pt>
                <c:pt idx="191">
                  <c:v>0.6</c:v>
                </c:pt>
                <c:pt idx="192">
                  <c:v>0.8</c:v>
                </c:pt>
                <c:pt idx="193">
                  <c:v>1.2</c:v>
                </c:pt>
                <c:pt idx="194">
                  <c:v>0.9</c:v>
                </c:pt>
                <c:pt idx="195">
                  <c:v>0.8</c:v>
                </c:pt>
                <c:pt idx="196">
                  <c:v>0.6</c:v>
                </c:pt>
                <c:pt idx="197">
                  <c:v>0.8</c:v>
                </c:pt>
                <c:pt idx="198">
                  <c:v>0.5</c:v>
                </c:pt>
                <c:pt idx="199">
                  <c:v>0.8</c:v>
                </c:pt>
                <c:pt idx="200">
                  <c:v>0.7</c:v>
                </c:pt>
                <c:pt idx="201">
                  <c:v>0.8</c:v>
                </c:pt>
                <c:pt idx="202">
                  <c:v>0.8</c:v>
                </c:pt>
                <c:pt idx="203">
                  <c:v>0.5</c:v>
                </c:pt>
                <c:pt idx="204">
                  <c:v>0.6</c:v>
                </c:pt>
                <c:pt idx="205">
                  <c:v>0.6</c:v>
                </c:pt>
                <c:pt idx="206">
                  <c:v>0.5</c:v>
                </c:pt>
                <c:pt idx="207">
                  <c:v>0.9</c:v>
                </c:pt>
                <c:pt idx="208">
                  <c:v>0.6</c:v>
                </c:pt>
                <c:pt idx="209">
                  <c:v>1</c:v>
                </c:pt>
                <c:pt idx="210">
                  <c:v>1.8</c:v>
                </c:pt>
                <c:pt idx="211">
                  <c:v>1.2</c:v>
                </c:pt>
                <c:pt idx="212">
                  <c:v>0.9</c:v>
                </c:pt>
                <c:pt idx="213">
                  <c:v>0.7</c:v>
                </c:pt>
                <c:pt idx="214">
                  <c:v>0.8</c:v>
                </c:pt>
                <c:pt idx="215">
                  <c:v>0.7</c:v>
                </c:pt>
                <c:pt idx="216">
                  <c:v>0.7</c:v>
                </c:pt>
                <c:pt idx="217">
                  <c:v>0.6</c:v>
                </c:pt>
                <c:pt idx="218">
                  <c:v>0.6</c:v>
                </c:pt>
                <c:pt idx="219">
                  <c:v>0.5</c:v>
                </c:pt>
                <c:pt idx="220">
                  <c:v>2.7</c:v>
                </c:pt>
                <c:pt idx="221">
                  <c:v>1.8</c:v>
                </c:pt>
                <c:pt idx="222">
                  <c:v>0.8</c:v>
                </c:pt>
                <c:pt idx="223">
                  <c:v>1</c:v>
                </c:pt>
                <c:pt idx="224">
                  <c:v>0.8</c:v>
                </c:pt>
                <c:pt idx="225">
                  <c:v>1</c:v>
                </c:pt>
                <c:pt idx="226">
                  <c:v>0.7</c:v>
                </c:pt>
                <c:pt idx="227">
                  <c:v>1</c:v>
                </c:pt>
                <c:pt idx="228">
                  <c:v>0.6</c:v>
                </c:pt>
                <c:pt idx="229">
                  <c:v>0.8</c:v>
                </c:pt>
                <c:pt idx="230">
                  <c:v>0.7</c:v>
                </c:pt>
                <c:pt idx="231">
                  <c:v>0.3</c:v>
                </c:pt>
                <c:pt idx="232">
                  <c:v>0.7</c:v>
                </c:pt>
                <c:pt idx="233">
                  <c:v>0.5</c:v>
                </c:pt>
                <c:pt idx="234">
                  <c:v>0.7</c:v>
                </c:pt>
                <c:pt idx="235">
                  <c:v>1.2</c:v>
                </c:pt>
                <c:pt idx="236">
                  <c:v>1.6</c:v>
                </c:pt>
                <c:pt idx="237">
                  <c:v>0.9</c:v>
                </c:pt>
                <c:pt idx="238">
                  <c:v>0.7</c:v>
                </c:pt>
                <c:pt idx="239">
                  <c:v>0.7</c:v>
                </c:pt>
                <c:pt idx="240">
                  <c:v>0.8</c:v>
                </c:pt>
                <c:pt idx="241">
                  <c:v>0.8</c:v>
                </c:pt>
                <c:pt idx="242">
                  <c:v>0.8</c:v>
                </c:pt>
                <c:pt idx="243">
                  <c:v>0.5</c:v>
                </c:pt>
                <c:pt idx="244">
                  <c:v>0.6</c:v>
                </c:pt>
                <c:pt idx="245">
                  <c:v>0.8</c:v>
                </c:pt>
                <c:pt idx="246">
                  <c:v>1.2</c:v>
                </c:pt>
                <c:pt idx="247">
                  <c:v>1</c:v>
                </c:pt>
                <c:pt idx="248">
                  <c:v>0.8</c:v>
                </c:pt>
                <c:pt idx="249">
                  <c:v>0.8</c:v>
                </c:pt>
                <c:pt idx="250">
                  <c:v>0.6</c:v>
                </c:pt>
                <c:pt idx="251">
                  <c:v>0.4</c:v>
                </c:pt>
                <c:pt idx="252">
                  <c:v>0.3</c:v>
                </c:pt>
                <c:pt idx="253">
                  <c:v>0.1</c:v>
                </c:pt>
                <c:pt idx="254">
                  <c:v>0.4</c:v>
                </c:pt>
                <c:pt idx="255">
                  <c:v>0.3</c:v>
                </c:pt>
                <c:pt idx="256">
                  <c:v>0.4</c:v>
                </c:pt>
                <c:pt idx="257">
                  <c:v>0.2</c:v>
                </c:pt>
                <c:pt idx="258">
                  <c:v>0.6</c:v>
                </c:pt>
                <c:pt idx="259">
                  <c:v>0.5</c:v>
                </c:pt>
                <c:pt idx="260">
                  <c:v>0.6</c:v>
                </c:pt>
                <c:pt idx="261">
                  <c:v>0.4</c:v>
                </c:pt>
                <c:pt idx="262">
                  <c:v>0.5</c:v>
                </c:pt>
                <c:pt idx="263">
                  <c:v>0.7</c:v>
                </c:pt>
                <c:pt idx="264">
                  <c:v>0.8</c:v>
                </c:pt>
                <c:pt idx="265">
                  <c:v>0.7</c:v>
                </c:pt>
                <c:pt idx="266">
                  <c:v>0.5</c:v>
                </c:pt>
                <c:pt idx="267">
                  <c:v>0.5</c:v>
                </c:pt>
                <c:pt idx="268">
                  <c:v>1</c:v>
                </c:pt>
                <c:pt idx="269">
                  <c:v>0.8</c:v>
                </c:pt>
                <c:pt idx="270">
                  <c:v>0.7</c:v>
                </c:pt>
                <c:pt idx="271">
                  <c:v>1</c:v>
                </c:pt>
                <c:pt idx="272">
                  <c:v>0.7</c:v>
                </c:pt>
                <c:pt idx="273">
                  <c:v>0.7</c:v>
                </c:pt>
                <c:pt idx="274">
                  <c:v>0.7</c:v>
                </c:pt>
                <c:pt idx="275">
                  <c:v>0.7</c:v>
                </c:pt>
                <c:pt idx="276">
                  <c:v>0.7</c:v>
                </c:pt>
                <c:pt idx="277">
                  <c:v>0.8</c:v>
                </c:pt>
                <c:pt idx="278">
                  <c:v>0.8</c:v>
                </c:pt>
                <c:pt idx="279">
                  <c:v>0.8</c:v>
                </c:pt>
                <c:pt idx="280">
                  <c:v>0.9</c:v>
                </c:pt>
                <c:pt idx="281">
                  <c:v>1.2</c:v>
                </c:pt>
                <c:pt idx="282">
                  <c:v>0.7</c:v>
                </c:pt>
                <c:pt idx="283">
                  <c:v>1.1000000000000001</c:v>
                </c:pt>
                <c:pt idx="284">
                  <c:v>1</c:v>
                </c:pt>
                <c:pt idx="285">
                  <c:v>0.9</c:v>
                </c:pt>
                <c:pt idx="286">
                  <c:v>0.9</c:v>
                </c:pt>
                <c:pt idx="287">
                  <c:v>0.8</c:v>
                </c:pt>
                <c:pt idx="288">
                  <c:v>0.9</c:v>
                </c:pt>
                <c:pt idx="289">
                  <c:v>2</c:v>
                </c:pt>
                <c:pt idx="290">
                  <c:v>1</c:v>
                </c:pt>
                <c:pt idx="291">
                  <c:v>1.4</c:v>
                </c:pt>
                <c:pt idx="292">
                  <c:v>0.6</c:v>
                </c:pt>
                <c:pt idx="293">
                  <c:v>1</c:v>
                </c:pt>
                <c:pt idx="294">
                  <c:v>0.8</c:v>
                </c:pt>
                <c:pt idx="295">
                  <c:v>0.6</c:v>
                </c:pt>
                <c:pt idx="296">
                  <c:v>0.9</c:v>
                </c:pt>
                <c:pt idx="297">
                  <c:v>0.8</c:v>
                </c:pt>
                <c:pt idx="298">
                  <c:v>1</c:v>
                </c:pt>
                <c:pt idx="299">
                  <c:v>0.9</c:v>
                </c:pt>
                <c:pt idx="300">
                  <c:v>0.8</c:v>
                </c:pt>
                <c:pt idx="301">
                  <c:v>0.6</c:v>
                </c:pt>
                <c:pt idx="302">
                  <c:v>0.4</c:v>
                </c:pt>
                <c:pt idx="303">
                  <c:v>0.6</c:v>
                </c:pt>
                <c:pt idx="304">
                  <c:v>0.8</c:v>
                </c:pt>
                <c:pt idx="305">
                  <c:v>0.7</c:v>
                </c:pt>
                <c:pt idx="306">
                  <c:v>0.6</c:v>
                </c:pt>
                <c:pt idx="307">
                  <c:v>0.4</c:v>
                </c:pt>
                <c:pt idx="308">
                  <c:v>0.5</c:v>
                </c:pt>
                <c:pt idx="309">
                  <c:v>0.4</c:v>
                </c:pt>
                <c:pt idx="310">
                  <c:v>0.6</c:v>
                </c:pt>
                <c:pt idx="311">
                  <c:v>1.1000000000000001</c:v>
                </c:pt>
                <c:pt idx="312">
                  <c:v>0.5</c:v>
                </c:pt>
                <c:pt idx="313">
                  <c:v>0.6</c:v>
                </c:pt>
                <c:pt idx="314">
                  <c:v>0.8</c:v>
                </c:pt>
                <c:pt idx="315">
                  <c:v>0.8</c:v>
                </c:pt>
                <c:pt idx="316">
                  <c:v>0.7</c:v>
                </c:pt>
                <c:pt idx="317">
                  <c:v>0.9</c:v>
                </c:pt>
                <c:pt idx="318">
                  <c:v>0.5</c:v>
                </c:pt>
                <c:pt idx="319">
                  <c:v>0.6</c:v>
                </c:pt>
                <c:pt idx="320">
                  <c:v>0.5</c:v>
                </c:pt>
                <c:pt idx="321">
                  <c:v>0.7</c:v>
                </c:pt>
                <c:pt idx="322">
                  <c:v>0.6</c:v>
                </c:pt>
                <c:pt idx="323">
                  <c:v>0.5</c:v>
                </c:pt>
                <c:pt idx="324">
                  <c:v>0.5</c:v>
                </c:pt>
                <c:pt idx="325">
                  <c:v>0.4</c:v>
                </c:pt>
                <c:pt idx="326">
                  <c:v>0.5</c:v>
                </c:pt>
                <c:pt idx="327">
                  <c:v>0.4</c:v>
                </c:pt>
                <c:pt idx="328">
                  <c:v>0.7</c:v>
                </c:pt>
                <c:pt idx="329">
                  <c:v>0.5</c:v>
                </c:pt>
                <c:pt idx="330">
                  <c:v>0.4</c:v>
                </c:pt>
                <c:pt idx="331">
                  <c:v>0.9</c:v>
                </c:pt>
                <c:pt idx="332">
                  <c:v>0.9</c:v>
                </c:pt>
                <c:pt idx="333">
                  <c:v>0.9</c:v>
                </c:pt>
                <c:pt idx="334">
                  <c:v>0.8</c:v>
                </c:pt>
                <c:pt idx="335">
                  <c:v>1</c:v>
                </c:pt>
                <c:pt idx="336">
                  <c:v>0.6</c:v>
                </c:pt>
                <c:pt idx="337">
                  <c:v>0.7</c:v>
                </c:pt>
                <c:pt idx="338">
                  <c:v>0.7</c:v>
                </c:pt>
                <c:pt idx="339">
                  <c:v>0.9</c:v>
                </c:pt>
                <c:pt idx="340">
                  <c:v>0.8</c:v>
                </c:pt>
                <c:pt idx="341">
                  <c:v>0.5</c:v>
                </c:pt>
                <c:pt idx="342">
                  <c:v>1</c:v>
                </c:pt>
                <c:pt idx="343">
                  <c:v>0.6</c:v>
                </c:pt>
                <c:pt idx="344">
                  <c:v>0.6</c:v>
                </c:pt>
                <c:pt idx="345">
                  <c:v>0.5</c:v>
                </c:pt>
                <c:pt idx="346">
                  <c:v>0.7</c:v>
                </c:pt>
                <c:pt idx="347">
                  <c:v>0.6</c:v>
                </c:pt>
                <c:pt idx="348">
                  <c:v>0.4</c:v>
                </c:pt>
                <c:pt idx="349">
                  <c:v>0.4</c:v>
                </c:pt>
                <c:pt idx="350">
                  <c:v>0.6</c:v>
                </c:pt>
                <c:pt idx="351">
                  <c:v>0.8</c:v>
                </c:pt>
                <c:pt idx="352">
                  <c:v>1.1000000000000001</c:v>
                </c:pt>
                <c:pt idx="353">
                  <c:v>0.5</c:v>
                </c:pt>
                <c:pt idx="354">
                  <c:v>0.5</c:v>
                </c:pt>
                <c:pt idx="355">
                  <c:v>0.5</c:v>
                </c:pt>
                <c:pt idx="356">
                  <c:v>0.5</c:v>
                </c:pt>
                <c:pt idx="357">
                  <c:v>0.4</c:v>
                </c:pt>
                <c:pt idx="358">
                  <c:v>0.5</c:v>
                </c:pt>
                <c:pt idx="359">
                  <c:v>0.3</c:v>
                </c:pt>
                <c:pt idx="360">
                  <c:v>0.7</c:v>
                </c:pt>
                <c:pt idx="361">
                  <c:v>0.8</c:v>
                </c:pt>
                <c:pt idx="362">
                  <c:v>0.6</c:v>
                </c:pt>
                <c:pt idx="363">
                  <c:v>0.6</c:v>
                </c:pt>
                <c:pt idx="364">
                  <c:v>0.3</c:v>
                </c:pt>
                <c:pt idx="365">
                  <c:v>0.6</c:v>
                </c:pt>
                <c:pt idx="366">
                  <c:v>0.7</c:v>
                </c:pt>
                <c:pt idx="367">
                  <c:v>0.7</c:v>
                </c:pt>
                <c:pt idx="368">
                  <c:v>0.6</c:v>
                </c:pt>
                <c:pt idx="369">
                  <c:v>0.7</c:v>
                </c:pt>
                <c:pt idx="370">
                  <c:v>0.8</c:v>
                </c:pt>
                <c:pt idx="371">
                  <c:v>0.9</c:v>
                </c:pt>
                <c:pt idx="372">
                  <c:v>0.7</c:v>
                </c:pt>
                <c:pt idx="373">
                  <c:v>1</c:v>
                </c:pt>
                <c:pt idx="374">
                  <c:v>0.4</c:v>
                </c:pt>
                <c:pt idx="375">
                  <c:v>0.5</c:v>
                </c:pt>
                <c:pt idx="376">
                  <c:v>0.5</c:v>
                </c:pt>
                <c:pt idx="377">
                  <c:v>0.5</c:v>
                </c:pt>
                <c:pt idx="378">
                  <c:v>0.7</c:v>
                </c:pt>
                <c:pt idx="379">
                  <c:v>0.6</c:v>
                </c:pt>
                <c:pt idx="380">
                  <c:v>0.7</c:v>
                </c:pt>
                <c:pt idx="381">
                  <c:v>0.8</c:v>
                </c:pt>
                <c:pt idx="382">
                  <c:v>0.8</c:v>
                </c:pt>
                <c:pt idx="383">
                  <c:v>0.9</c:v>
                </c:pt>
                <c:pt idx="384">
                  <c:v>0.6</c:v>
                </c:pt>
                <c:pt idx="385">
                  <c:v>0.4</c:v>
                </c:pt>
                <c:pt idx="386">
                  <c:v>0.5</c:v>
                </c:pt>
                <c:pt idx="387">
                  <c:v>0.7</c:v>
                </c:pt>
                <c:pt idx="388">
                  <c:v>0.5</c:v>
                </c:pt>
                <c:pt idx="389">
                  <c:v>0.3</c:v>
                </c:pt>
                <c:pt idx="390">
                  <c:v>0.6</c:v>
                </c:pt>
                <c:pt idx="391">
                  <c:v>0.6</c:v>
                </c:pt>
                <c:pt idx="392">
                  <c:v>0.5</c:v>
                </c:pt>
                <c:pt idx="393">
                  <c:v>0.4</c:v>
                </c:pt>
                <c:pt idx="394">
                  <c:v>0.3</c:v>
                </c:pt>
                <c:pt idx="395">
                  <c:v>0.5</c:v>
                </c:pt>
                <c:pt idx="396">
                  <c:v>0.5</c:v>
                </c:pt>
                <c:pt idx="397">
                  <c:v>0.7</c:v>
                </c:pt>
                <c:pt idx="398">
                  <c:v>0.7</c:v>
                </c:pt>
                <c:pt idx="399">
                  <c:v>0.6</c:v>
                </c:pt>
                <c:pt idx="400">
                  <c:v>0.6</c:v>
                </c:pt>
                <c:pt idx="401">
                  <c:v>0.7</c:v>
                </c:pt>
                <c:pt idx="402">
                  <c:v>0.7</c:v>
                </c:pt>
                <c:pt idx="403">
                  <c:v>0.7</c:v>
                </c:pt>
                <c:pt idx="404">
                  <c:v>1.1000000000000001</c:v>
                </c:pt>
                <c:pt idx="405">
                  <c:v>0.8</c:v>
                </c:pt>
                <c:pt idx="406">
                  <c:v>0.7</c:v>
                </c:pt>
                <c:pt idx="407">
                  <c:v>0.5</c:v>
                </c:pt>
                <c:pt idx="408">
                  <c:v>0.5</c:v>
                </c:pt>
                <c:pt idx="409">
                  <c:v>0.3</c:v>
                </c:pt>
                <c:pt idx="410">
                  <c:v>0.4</c:v>
                </c:pt>
                <c:pt idx="411">
                  <c:v>0.7</c:v>
                </c:pt>
                <c:pt idx="412">
                  <c:v>0.5</c:v>
                </c:pt>
                <c:pt idx="413">
                  <c:v>0.5</c:v>
                </c:pt>
                <c:pt idx="414">
                  <c:v>0.3</c:v>
                </c:pt>
                <c:pt idx="415">
                  <c:v>0.3</c:v>
                </c:pt>
                <c:pt idx="416">
                  <c:v>0.3</c:v>
                </c:pt>
                <c:pt idx="417">
                  <c:v>0.3</c:v>
                </c:pt>
                <c:pt idx="418">
                  <c:v>0.5</c:v>
                </c:pt>
                <c:pt idx="419">
                  <c:v>0.5</c:v>
                </c:pt>
                <c:pt idx="420">
                  <c:v>0.2</c:v>
                </c:pt>
                <c:pt idx="421">
                  <c:v>0.3</c:v>
                </c:pt>
                <c:pt idx="422">
                  <c:v>0.4</c:v>
                </c:pt>
                <c:pt idx="423">
                  <c:v>0.2</c:v>
                </c:pt>
                <c:pt idx="424">
                  <c:v>0.2</c:v>
                </c:pt>
                <c:pt idx="425">
                  <c:v>0.5</c:v>
                </c:pt>
                <c:pt idx="426">
                  <c:v>0.4</c:v>
                </c:pt>
                <c:pt idx="427">
                  <c:v>0.7</c:v>
                </c:pt>
                <c:pt idx="428">
                  <c:v>0.4</c:v>
                </c:pt>
                <c:pt idx="429">
                  <c:v>0.2</c:v>
                </c:pt>
                <c:pt idx="430">
                  <c:v>0.4</c:v>
                </c:pt>
                <c:pt idx="431">
                  <c:v>0.5</c:v>
                </c:pt>
                <c:pt idx="432">
                  <c:v>0.5</c:v>
                </c:pt>
                <c:pt idx="433">
                  <c:v>0.3</c:v>
                </c:pt>
                <c:pt idx="434">
                  <c:v>0.4</c:v>
                </c:pt>
                <c:pt idx="435">
                  <c:v>0.4</c:v>
                </c:pt>
                <c:pt idx="436">
                  <c:v>0.3</c:v>
                </c:pt>
                <c:pt idx="437">
                  <c:v>0.3</c:v>
                </c:pt>
                <c:pt idx="438">
                  <c:v>0.8</c:v>
                </c:pt>
                <c:pt idx="439">
                  <c:v>0.3</c:v>
                </c:pt>
                <c:pt idx="440">
                  <c:v>3.8</c:v>
                </c:pt>
                <c:pt idx="441">
                  <c:v>1.3</c:v>
                </c:pt>
                <c:pt idx="442">
                  <c:v>2.9</c:v>
                </c:pt>
                <c:pt idx="443">
                  <c:v>1</c:v>
                </c:pt>
                <c:pt idx="444">
                  <c:v>0.7</c:v>
                </c:pt>
                <c:pt idx="445">
                  <c:v>0.7</c:v>
                </c:pt>
                <c:pt idx="446">
                  <c:v>1.1000000000000001</c:v>
                </c:pt>
                <c:pt idx="447">
                  <c:v>0.8</c:v>
                </c:pt>
                <c:pt idx="448">
                  <c:v>0.9</c:v>
                </c:pt>
                <c:pt idx="449">
                  <c:v>0.9</c:v>
                </c:pt>
                <c:pt idx="450">
                  <c:v>0.4</c:v>
                </c:pt>
                <c:pt idx="451">
                  <c:v>0.6</c:v>
                </c:pt>
                <c:pt idx="452">
                  <c:v>0.7</c:v>
                </c:pt>
                <c:pt idx="453">
                  <c:v>0.6</c:v>
                </c:pt>
                <c:pt idx="454">
                  <c:v>0.5</c:v>
                </c:pt>
                <c:pt idx="455">
                  <c:v>0.4</c:v>
                </c:pt>
                <c:pt idx="456">
                  <c:v>0.5</c:v>
                </c:pt>
                <c:pt idx="457">
                  <c:v>0.6</c:v>
                </c:pt>
                <c:pt idx="458">
                  <c:v>0.5</c:v>
                </c:pt>
                <c:pt idx="459">
                  <c:v>0.5</c:v>
                </c:pt>
                <c:pt idx="460">
                  <c:v>0.8</c:v>
                </c:pt>
                <c:pt idx="461">
                  <c:v>1.2</c:v>
                </c:pt>
                <c:pt idx="462">
                  <c:v>0.9</c:v>
                </c:pt>
                <c:pt idx="463">
                  <c:v>0.7</c:v>
                </c:pt>
                <c:pt idx="464">
                  <c:v>0.5</c:v>
                </c:pt>
                <c:pt idx="465">
                  <c:v>0.7</c:v>
                </c:pt>
                <c:pt idx="466">
                  <c:v>1.5</c:v>
                </c:pt>
                <c:pt idx="467">
                  <c:v>1.1000000000000001</c:v>
                </c:pt>
                <c:pt idx="468">
                  <c:v>1</c:v>
                </c:pt>
                <c:pt idx="469">
                  <c:v>0.6</c:v>
                </c:pt>
                <c:pt idx="470">
                  <c:v>0.5</c:v>
                </c:pt>
                <c:pt idx="471">
                  <c:v>0.5</c:v>
                </c:pt>
                <c:pt idx="472">
                  <c:v>0.6</c:v>
                </c:pt>
                <c:pt idx="473">
                  <c:v>0.6</c:v>
                </c:pt>
                <c:pt idx="474">
                  <c:v>0.4</c:v>
                </c:pt>
                <c:pt idx="475">
                  <c:v>0.6</c:v>
                </c:pt>
                <c:pt idx="476">
                  <c:v>0.6</c:v>
                </c:pt>
                <c:pt idx="477">
                  <c:v>0.9</c:v>
                </c:pt>
                <c:pt idx="478">
                  <c:v>0.6</c:v>
                </c:pt>
                <c:pt idx="479">
                  <c:v>0.5</c:v>
                </c:pt>
                <c:pt idx="480">
                  <c:v>0.5</c:v>
                </c:pt>
                <c:pt idx="481">
                  <c:v>0.6</c:v>
                </c:pt>
                <c:pt idx="482">
                  <c:v>0.4</c:v>
                </c:pt>
                <c:pt idx="483">
                  <c:v>0.6</c:v>
                </c:pt>
                <c:pt idx="484">
                  <c:v>0.5</c:v>
                </c:pt>
                <c:pt idx="485">
                  <c:v>0.5</c:v>
                </c:pt>
                <c:pt idx="486">
                  <c:v>0.7</c:v>
                </c:pt>
                <c:pt idx="487">
                  <c:v>0.5</c:v>
                </c:pt>
                <c:pt idx="488">
                  <c:v>0.5</c:v>
                </c:pt>
                <c:pt idx="489">
                  <c:v>0.5</c:v>
                </c:pt>
                <c:pt idx="490">
                  <c:v>0.5</c:v>
                </c:pt>
                <c:pt idx="491">
                  <c:v>0.5</c:v>
                </c:pt>
                <c:pt idx="492">
                  <c:v>0.9</c:v>
                </c:pt>
                <c:pt idx="493">
                  <c:v>0.5</c:v>
                </c:pt>
                <c:pt idx="494">
                  <c:v>0.4</c:v>
                </c:pt>
                <c:pt idx="495">
                  <c:v>0.5</c:v>
                </c:pt>
                <c:pt idx="496">
                  <c:v>0.6</c:v>
                </c:pt>
                <c:pt idx="497">
                  <c:v>0.4</c:v>
                </c:pt>
                <c:pt idx="498">
                  <c:v>0.4</c:v>
                </c:pt>
                <c:pt idx="499">
                  <c:v>0.4</c:v>
                </c:pt>
                <c:pt idx="500">
                  <c:v>0.6</c:v>
                </c:pt>
                <c:pt idx="501">
                  <c:v>0.6</c:v>
                </c:pt>
                <c:pt idx="502">
                  <c:v>0.6</c:v>
                </c:pt>
                <c:pt idx="503">
                  <c:v>0.9</c:v>
                </c:pt>
                <c:pt idx="504">
                  <c:v>0.7</c:v>
                </c:pt>
                <c:pt idx="505">
                  <c:v>1</c:v>
                </c:pt>
                <c:pt idx="506">
                  <c:v>0.6</c:v>
                </c:pt>
                <c:pt idx="507">
                  <c:v>0.4</c:v>
                </c:pt>
                <c:pt idx="508">
                  <c:v>0.4</c:v>
                </c:pt>
                <c:pt idx="509">
                  <c:v>0.3</c:v>
                </c:pt>
                <c:pt idx="510">
                  <c:v>0.3</c:v>
                </c:pt>
                <c:pt idx="511">
                  <c:v>0.4</c:v>
                </c:pt>
                <c:pt idx="512">
                  <c:v>0.4</c:v>
                </c:pt>
                <c:pt idx="513">
                  <c:v>0.6</c:v>
                </c:pt>
                <c:pt idx="514">
                  <c:v>0.6</c:v>
                </c:pt>
                <c:pt idx="515">
                  <c:v>0.5</c:v>
                </c:pt>
                <c:pt idx="516">
                  <c:v>0.5</c:v>
                </c:pt>
                <c:pt idx="517">
                  <c:v>0.8</c:v>
                </c:pt>
                <c:pt idx="518">
                  <c:v>0.7</c:v>
                </c:pt>
                <c:pt idx="519">
                  <c:v>0.9</c:v>
                </c:pt>
                <c:pt idx="520">
                  <c:v>0.5</c:v>
                </c:pt>
                <c:pt idx="521">
                  <c:v>0.3</c:v>
                </c:pt>
                <c:pt idx="522">
                  <c:v>0.6</c:v>
                </c:pt>
                <c:pt idx="523">
                  <c:v>0.6</c:v>
                </c:pt>
                <c:pt idx="524">
                  <c:v>0.9</c:v>
                </c:pt>
                <c:pt idx="525">
                  <c:v>0.7</c:v>
                </c:pt>
                <c:pt idx="526">
                  <c:v>0.5</c:v>
                </c:pt>
                <c:pt idx="527">
                  <c:v>0.6</c:v>
                </c:pt>
                <c:pt idx="528">
                  <c:v>0.8</c:v>
                </c:pt>
                <c:pt idx="529">
                  <c:v>0.9</c:v>
                </c:pt>
                <c:pt idx="530">
                  <c:v>0.6</c:v>
                </c:pt>
                <c:pt idx="531">
                  <c:v>0.5</c:v>
                </c:pt>
                <c:pt idx="532">
                  <c:v>0.5</c:v>
                </c:pt>
                <c:pt idx="533">
                  <c:v>0.6</c:v>
                </c:pt>
                <c:pt idx="534">
                  <c:v>0.8</c:v>
                </c:pt>
                <c:pt idx="535">
                  <c:v>1</c:v>
                </c:pt>
                <c:pt idx="536">
                  <c:v>0.8</c:v>
                </c:pt>
                <c:pt idx="537">
                  <c:v>1.5</c:v>
                </c:pt>
                <c:pt idx="538">
                  <c:v>1</c:v>
                </c:pt>
                <c:pt idx="539">
                  <c:v>0.9</c:v>
                </c:pt>
                <c:pt idx="540">
                  <c:v>1.4</c:v>
                </c:pt>
                <c:pt idx="541">
                  <c:v>1.8</c:v>
                </c:pt>
                <c:pt idx="542">
                  <c:v>1</c:v>
                </c:pt>
                <c:pt idx="543">
                  <c:v>1.2</c:v>
                </c:pt>
                <c:pt idx="544">
                  <c:v>1.1000000000000001</c:v>
                </c:pt>
                <c:pt idx="545">
                  <c:v>0.9</c:v>
                </c:pt>
                <c:pt idx="546">
                  <c:v>0.4</c:v>
                </c:pt>
                <c:pt idx="547">
                  <c:v>0.5</c:v>
                </c:pt>
                <c:pt idx="548">
                  <c:v>0.6</c:v>
                </c:pt>
                <c:pt idx="549">
                  <c:v>0.8</c:v>
                </c:pt>
                <c:pt idx="550">
                  <c:v>0.6</c:v>
                </c:pt>
                <c:pt idx="551">
                  <c:v>0.8</c:v>
                </c:pt>
                <c:pt idx="552">
                  <c:v>0.7</c:v>
                </c:pt>
                <c:pt idx="553">
                  <c:v>0.8</c:v>
                </c:pt>
                <c:pt idx="554">
                  <c:v>0.8</c:v>
                </c:pt>
                <c:pt idx="555">
                  <c:v>1.3</c:v>
                </c:pt>
                <c:pt idx="556">
                  <c:v>0.7</c:v>
                </c:pt>
                <c:pt idx="557">
                  <c:v>0.8</c:v>
                </c:pt>
                <c:pt idx="558">
                  <c:v>0.5</c:v>
                </c:pt>
                <c:pt idx="559">
                  <c:v>1</c:v>
                </c:pt>
                <c:pt idx="560">
                  <c:v>0.6</c:v>
                </c:pt>
                <c:pt idx="561">
                  <c:v>0.4</c:v>
                </c:pt>
                <c:pt idx="562">
                  <c:v>0.6</c:v>
                </c:pt>
                <c:pt idx="563">
                  <c:v>0.6</c:v>
                </c:pt>
                <c:pt idx="564">
                  <c:v>0.5</c:v>
                </c:pt>
                <c:pt idx="565">
                  <c:v>0.9</c:v>
                </c:pt>
                <c:pt idx="566">
                  <c:v>0.5</c:v>
                </c:pt>
                <c:pt idx="567">
                  <c:v>0.5</c:v>
                </c:pt>
                <c:pt idx="568">
                  <c:v>0.5</c:v>
                </c:pt>
                <c:pt idx="569">
                  <c:v>0.8</c:v>
                </c:pt>
                <c:pt idx="570">
                  <c:v>0.7</c:v>
                </c:pt>
                <c:pt idx="571">
                  <c:v>0.9</c:v>
                </c:pt>
                <c:pt idx="572">
                  <c:v>0.7</c:v>
                </c:pt>
                <c:pt idx="573">
                  <c:v>0.7</c:v>
                </c:pt>
                <c:pt idx="574">
                  <c:v>0.6</c:v>
                </c:pt>
                <c:pt idx="575">
                  <c:v>0.6</c:v>
                </c:pt>
                <c:pt idx="576">
                  <c:v>0.8</c:v>
                </c:pt>
                <c:pt idx="577">
                  <c:v>0.8</c:v>
                </c:pt>
                <c:pt idx="578">
                  <c:v>0.7</c:v>
                </c:pt>
                <c:pt idx="579">
                  <c:v>0.7</c:v>
                </c:pt>
                <c:pt idx="580">
                  <c:v>0.8</c:v>
                </c:pt>
                <c:pt idx="581">
                  <c:v>0.5</c:v>
                </c:pt>
                <c:pt idx="582">
                  <c:v>0.7</c:v>
                </c:pt>
                <c:pt idx="583">
                  <c:v>0.6</c:v>
                </c:pt>
                <c:pt idx="584">
                  <c:v>0.5</c:v>
                </c:pt>
                <c:pt idx="585">
                  <c:v>1.3</c:v>
                </c:pt>
                <c:pt idx="586">
                  <c:v>1.5</c:v>
                </c:pt>
                <c:pt idx="587">
                  <c:v>0.8</c:v>
                </c:pt>
                <c:pt idx="588">
                  <c:v>0.9</c:v>
                </c:pt>
                <c:pt idx="589">
                  <c:v>0.9</c:v>
                </c:pt>
                <c:pt idx="590">
                  <c:v>0.9</c:v>
                </c:pt>
                <c:pt idx="591">
                  <c:v>0.6</c:v>
                </c:pt>
                <c:pt idx="592">
                  <c:v>0.6</c:v>
                </c:pt>
                <c:pt idx="593">
                  <c:v>0.5</c:v>
                </c:pt>
                <c:pt idx="594">
                  <c:v>0.5</c:v>
                </c:pt>
                <c:pt idx="595">
                  <c:v>0.9</c:v>
                </c:pt>
                <c:pt idx="596">
                  <c:v>0.7</c:v>
                </c:pt>
                <c:pt idx="597">
                  <c:v>0.4</c:v>
                </c:pt>
                <c:pt idx="598">
                  <c:v>0.3</c:v>
                </c:pt>
                <c:pt idx="599">
                  <c:v>0.5</c:v>
                </c:pt>
                <c:pt idx="600">
                  <c:v>0.6</c:v>
                </c:pt>
                <c:pt idx="601">
                  <c:v>0.4</c:v>
                </c:pt>
                <c:pt idx="602">
                  <c:v>0.3</c:v>
                </c:pt>
                <c:pt idx="603">
                  <c:v>0.5</c:v>
                </c:pt>
                <c:pt idx="604">
                  <c:v>0.5</c:v>
                </c:pt>
                <c:pt idx="605">
                  <c:v>0.6</c:v>
                </c:pt>
                <c:pt idx="606">
                  <c:v>0.8</c:v>
                </c:pt>
                <c:pt idx="607">
                  <c:v>0.7</c:v>
                </c:pt>
                <c:pt idx="608">
                  <c:v>0.3</c:v>
                </c:pt>
                <c:pt idx="609">
                  <c:v>0.8</c:v>
                </c:pt>
                <c:pt idx="610">
                  <c:v>0.7</c:v>
                </c:pt>
                <c:pt idx="611">
                  <c:v>0.5</c:v>
                </c:pt>
                <c:pt idx="612">
                  <c:v>0.6</c:v>
                </c:pt>
                <c:pt idx="613">
                  <c:v>0.3</c:v>
                </c:pt>
                <c:pt idx="614">
                  <c:v>0.5</c:v>
                </c:pt>
                <c:pt idx="615">
                  <c:v>0.6</c:v>
                </c:pt>
                <c:pt idx="616">
                  <c:v>1</c:v>
                </c:pt>
                <c:pt idx="617">
                  <c:v>0.5</c:v>
                </c:pt>
                <c:pt idx="618">
                  <c:v>0.8</c:v>
                </c:pt>
                <c:pt idx="619">
                  <c:v>0.6</c:v>
                </c:pt>
                <c:pt idx="620">
                  <c:v>0.9</c:v>
                </c:pt>
                <c:pt idx="621">
                  <c:v>0.6</c:v>
                </c:pt>
                <c:pt idx="622">
                  <c:v>0.7</c:v>
                </c:pt>
                <c:pt idx="623">
                  <c:v>0.6</c:v>
                </c:pt>
                <c:pt idx="624">
                  <c:v>0.6</c:v>
                </c:pt>
                <c:pt idx="625">
                  <c:v>0.8</c:v>
                </c:pt>
                <c:pt idx="626">
                  <c:v>0.7</c:v>
                </c:pt>
                <c:pt idx="627">
                  <c:v>1.3</c:v>
                </c:pt>
                <c:pt idx="628">
                  <c:v>0.5</c:v>
                </c:pt>
                <c:pt idx="629">
                  <c:v>0.7</c:v>
                </c:pt>
                <c:pt idx="630">
                  <c:v>0.6</c:v>
                </c:pt>
                <c:pt idx="631">
                  <c:v>0.6</c:v>
                </c:pt>
                <c:pt idx="632">
                  <c:v>0.4</c:v>
                </c:pt>
                <c:pt idx="633">
                  <c:v>0.4</c:v>
                </c:pt>
                <c:pt idx="634">
                  <c:v>0.6</c:v>
                </c:pt>
                <c:pt idx="635">
                  <c:v>0.8</c:v>
                </c:pt>
                <c:pt idx="636">
                  <c:v>0.8</c:v>
                </c:pt>
                <c:pt idx="637">
                  <c:v>0.7</c:v>
                </c:pt>
                <c:pt idx="638">
                  <c:v>0.7</c:v>
                </c:pt>
                <c:pt idx="639">
                  <c:v>0.8</c:v>
                </c:pt>
                <c:pt idx="640">
                  <c:v>0.5</c:v>
                </c:pt>
                <c:pt idx="641">
                  <c:v>0.6</c:v>
                </c:pt>
                <c:pt idx="642">
                  <c:v>0.6</c:v>
                </c:pt>
                <c:pt idx="643">
                  <c:v>0.4</c:v>
                </c:pt>
                <c:pt idx="644">
                  <c:v>0.6</c:v>
                </c:pt>
                <c:pt idx="645">
                  <c:v>0.5</c:v>
                </c:pt>
                <c:pt idx="646">
                  <c:v>0.7</c:v>
                </c:pt>
                <c:pt idx="647">
                  <c:v>0.9</c:v>
                </c:pt>
                <c:pt idx="648">
                  <c:v>0.7</c:v>
                </c:pt>
                <c:pt idx="649">
                  <c:v>0.6</c:v>
                </c:pt>
                <c:pt idx="650">
                  <c:v>0.7</c:v>
                </c:pt>
                <c:pt idx="651">
                  <c:v>0.5</c:v>
                </c:pt>
                <c:pt idx="652">
                  <c:v>1</c:v>
                </c:pt>
                <c:pt idx="653">
                  <c:v>0.8</c:v>
                </c:pt>
                <c:pt idx="654">
                  <c:v>0.8</c:v>
                </c:pt>
                <c:pt idx="655">
                  <c:v>0.6</c:v>
                </c:pt>
                <c:pt idx="656">
                  <c:v>0.8</c:v>
                </c:pt>
                <c:pt idx="657">
                  <c:v>0.8</c:v>
                </c:pt>
                <c:pt idx="658">
                  <c:v>1.9</c:v>
                </c:pt>
                <c:pt idx="659">
                  <c:v>1.3</c:v>
                </c:pt>
                <c:pt idx="660">
                  <c:v>1</c:v>
                </c:pt>
                <c:pt idx="661">
                  <c:v>0.9</c:v>
                </c:pt>
                <c:pt idx="662">
                  <c:v>1.2</c:v>
                </c:pt>
                <c:pt idx="663">
                  <c:v>0.5</c:v>
                </c:pt>
                <c:pt idx="664">
                  <c:v>0.4</c:v>
                </c:pt>
                <c:pt idx="665">
                  <c:v>0.4</c:v>
                </c:pt>
                <c:pt idx="666">
                  <c:v>0.4</c:v>
                </c:pt>
                <c:pt idx="667">
                  <c:v>0.5</c:v>
                </c:pt>
                <c:pt idx="668">
                  <c:v>0.4</c:v>
                </c:pt>
                <c:pt idx="669">
                  <c:v>0.5</c:v>
                </c:pt>
                <c:pt idx="670">
                  <c:v>0.8</c:v>
                </c:pt>
                <c:pt idx="671">
                  <c:v>0.5</c:v>
                </c:pt>
                <c:pt idx="672">
                  <c:v>0.9</c:v>
                </c:pt>
                <c:pt idx="673">
                  <c:v>0.4</c:v>
                </c:pt>
                <c:pt idx="674">
                  <c:v>0.5</c:v>
                </c:pt>
                <c:pt idx="675">
                  <c:v>0.5</c:v>
                </c:pt>
                <c:pt idx="676">
                  <c:v>0.4</c:v>
                </c:pt>
                <c:pt idx="677">
                  <c:v>0.4</c:v>
                </c:pt>
                <c:pt idx="678">
                  <c:v>0.2</c:v>
                </c:pt>
                <c:pt idx="679">
                  <c:v>0.5</c:v>
                </c:pt>
                <c:pt idx="680">
                  <c:v>0.4</c:v>
                </c:pt>
                <c:pt idx="681">
                  <c:v>0.5</c:v>
                </c:pt>
                <c:pt idx="682">
                  <c:v>0.8</c:v>
                </c:pt>
                <c:pt idx="683">
                  <c:v>0.4</c:v>
                </c:pt>
                <c:pt idx="684">
                  <c:v>0.7</c:v>
                </c:pt>
                <c:pt idx="685">
                  <c:v>1</c:v>
                </c:pt>
                <c:pt idx="686">
                  <c:v>0.8</c:v>
                </c:pt>
                <c:pt idx="687">
                  <c:v>0.7</c:v>
                </c:pt>
                <c:pt idx="688">
                  <c:v>0.5</c:v>
                </c:pt>
                <c:pt idx="689">
                  <c:v>1.1000000000000001</c:v>
                </c:pt>
                <c:pt idx="690">
                  <c:v>0.7</c:v>
                </c:pt>
                <c:pt idx="691">
                  <c:v>0.6</c:v>
                </c:pt>
                <c:pt idx="692">
                  <c:v>0.6</c:v>
                </c:pt>
                <c:pt idx="693">
                  <c:v>0.4</c:v>
                </c:pt>
                <c:pt idx="694">
                  <c:v>0.6</c:v>
                </c:pt>
                <c:pt idx="695">
                  <c:v>0.6</c:v>
                </c:pt>
                <c:pt idx="696">
                  <c:v>1</c:v>
                </c:pt>
                <c:pt idx="697">
                  <c:v>0.9</c:v>
                </c:pt>
                <c:pt idx="698">
                  <c:v>0.4</c:v>
                </c:pt>
                <c:pt idx="699">
                  <c:v>0.5</c:v>
                </c:pt>
                <c:pt idx="700">
                  <c:v>0.6</c:v>
                </c:pt>
                <c:pt idx="701">
                  <c:v>0.5</c:v>
                </c:pt>
                <c:pt idx="702">
                  <c:v>0.8</c:v>
                </c:pt>
                <c:pt idx="703">
                  <c:v>0.8</c:v>
                </c:pt>
                <c:pt idx="704">
                  <c:v>0.8</c:v>
                </c:pt>
                <c:pt idx="705">
                  <c:v>0.6</c:v>
                </c:pt>
                <c:pt idx="706">
                  <c:v>0.9</c:v>
                </c:pt>
                <c:pt idx="707">
                  <c:v>0.7</c:v>
                </c:pt>
                <c:pt idx="708">
                  <c:v>1</c:v>
                </c:pt>
                <c:pt idx="709">
                  <c:v>1</c:v>
                </c:pt>
                <c:pt idx="710">
                  <c:v>1</c:v>
                </c:pt>
                <c:pt idx="711">
                  <c:v>1.1000000000000001</c:v>
                </c:pt>
                <c:pt idx="712">
                  <c:v>1</c:v>
                </c:pt>
                <c:pt idx="713">
                  <c:v>0.6</c:v>
                </c:pt>
                <c:pt idx="714">
                  <c:v>0.8</c:v>
                </c:pt>
                <c:pt idx="715">
                  <c:v>0.7</c:v>
                </c:pt>
                <c:pt idx="716">
                  <c:v>0.8</c:v>
                </c:pt>
                <c:pt idx="717">
                  <c:v>1.2</c:v>
                </c:pt>
                <c:pt idx="718">
                  <c:v>0.7</c:v>
                </c:pt>
                <c:pt idx="719">
                  <c:v>0.7</c:v>
                </c:pt>
                <c:pt idx="720">
                  <c:v>1.1000000000000001</c:v>
                </c:pt>
                <c:pt idx="721">
                  <c:v>1</c:v>
                </c:pt>
                <c:pt idx="722">
                  <c:v>0.9</c:v>
                </c:pt>
                <c:pt idx="723">
                  <c:v>0.8</c:v>
                </c:pt>
                <c:pt idx="724">
                  <c:v>0.6</c:v>
                </c:pt>
                <c:pt idx="725">
                  <c:v>0.9</c:v>
                </c:pt>
                <c:pt idx="726">
                  <c:v>0.7</c:v>
                </c:pt>
                <c:pt idx="727">
                  <c:v>0.7</c:v>
                </c:pt>
                <c:pt idx="728">
                  <c:v>0.5</c:v>
                </c:pt>
                <c:pt idx="729">
                  <c:v>0.6</c:v>
                </c:pt>
                <c:pt idx="730">
                  <c:v>0.5</c:v>
                </c:pt>
                <c:pt idx="731">
                  <c:v>0.6</c:v>
                </c:pt>
                <c:pt idx="732">
                  <c:v>0.7</c:v>
                </c:pt>
                <c:pt idx="733">
                  <c:v>0.5</c:v>
                </c:pt>
                <c:pt idx="734">
                  <c:v>0.7</c:v>
                </c:pt>
                <c:pt idx="735">
                  <c:v>0.7</c:v>
                </c:pt>
                <c:pt idx="736">
                  <c:v>0.6</c:v>
                </c:pt>
                <c:pt idx="737">
                  <c:v>0.8</c:v>
                </c:pt>
                <c:pt idx="738">
                  <c:v>0.8</c:v>
                </c:pt>
                <c:pt idx="739">
                  <c:v>0.6</c:v>
                </c:pt>
                <c:pt idx="740">
                  <c:v>0.7</c:v>
                </c:pt>
                <c:pt idx="741">
                  <c:v>0.4</c:v>
                </c:pt>
                <c:pt idx="742">
                  <c:v>0.4</c:v>
                </c:pt>
                <c:pt idx="743">
                  <c:v>0.6</c:v>
                </c:pt>
                <c:pt idx="744">
                  <c:v>0.6</c:v>
                </c:pt>
                <c:pt idx="745">
                  <c:v>0.6</c:v>
                </c:pt>
                <c:pt idx="746">
                  <c:v>0.8</c:v>
                </c:pt>
                <c:pt idx="747">
                  <c:v>0.9</c:v>
                </c:pt>
                <c:pt idx="748">
                  <c:v>0.8</c:v>
                </c:pt>
                <c:pt idx="749">
                  <c:v>0.8</c:v>
                </c:pt>
                <c:pt idx="750">
                  <c:v>0.6</c:v>
                </c:pt>
                <c:pt idx="751">
                  <c:v>0.9</c:v>
                </c:pt>
                <c:pt idx="752">
                  <c:v>0.8</c:v>
                </c:pt>
                <c:pt idx="753">
                  <c:v>0.7</c:v>
                </c:pt>
                <c:pt idx="754">
                  <c:v>0.7</c:v>
                </c:pt>
                <c:pt idx="755">
                  <c:v>0.6</c:v>
                </c:pt>
                <c:pt idx="756">
                  <c:v>0.6</c:v>
                </c:pt>
                <c:pt idx="757">
                  <c:v>0.5</c:v>
                </c:pt>
                <c:pt idx="758">
                  <c:v>0.5</c:v>
                </c:pt>
                <c:pt idx="759">
                  <c:v>0.6</c:v>
                </c:pt>
                <c:pt idx="760">
                  <c:v>0.9</c:v>
                </c:pt>
                <c:pt idx="761">
                  <c:v>0.9</c:v>
                </c:pt>
                <c:pt idx="762">
                  <c:v>1.7</c:v>
                </c:pt>
                <c:pt idx="763">
                  <c:v>0.2</c:v>
                </c:pt>
                <c:pt idx="764">
                  <c:v>0.6</c:v>
                </c:pt>
                <c:pt idx="765">
                  <c:v>0.4</c:v>
                </c:pt>
                <c:pt idx="766">
                  <c:v>0.2</c:v>
                </c:pt>
                <c:pt idx="767">
                  <c:v>0.3</c:v>
                </c:pt>
                <c:pt idx="768">
                  <c:v>0.5</c:v>
                </c:pt>
                <c:pt idx="769">
                  <c:v>0.4</c:v>
                </c:pt>
                <c:pt idx="770">
                  <c:v>0.9</c:v>
                </c:pt>
                <c:pt idx="771">
                  <c:v>0.9</c:v>
                </c:pt>
                <c:pt idx="772">
                  <c:v>0.8</c:v>
                </c:pt>
                <c:pt idx="773">
                  <c:v>0.6</c:v>
                </c:pt>
                <c:pt idx="774">
                  <c:v>0.7</c:v>
                </c:pt>
                <c:pt idx="775">
                  <c:v>1.1000000000000001</c:v>
                </c:pt>
                <c:pt idx="776">
                  <c:v>0.8</c:v>
                </c:pt>
                <c:pt idx="777">
                  <c:v>0.7</c:v>
                </c:pt>
                <c:pt idx="778">
                  <c:v>1.1000000000000001</c:v>
                </c:pt>
                <c:pt idx="779">
                  <c:v>1.4</c:v>
                </c:pt>
                <c:pt idx="780">
                  <c:v>0.6</c:v>
                </c:pt>
                <c:pt idx="781">
                  <c:v>0.6</c:v>
                </c:pt>
                <c:pt idx="782">
                  <c:v>0.8</c:v>
                </c:pt>
                <c:pt idx="783">
                  <c:v>0.9</c:v>
                </c:pt>
                <c:pt idx="784">
                  <c:v>0.6</c:v>
                </c:pt>
                <c:pt idx="785">
                  <c:v>0.5</c:v>
                </c:pt>
                <c:pt idx="786">
                  <c:v>0.9</c:v>
                </c:pt>
                <c:pt idx="787">
                  <c:v>0.6</c:v>
                </c:pt>
                <c:pt idx="788">
                  <c:v>0.9</c:v>
                </c:pt>
                <c:pt idx="789">
                  <c:v>0.6</c:v>
                </c:pt>
                <c:pt idx="790">
                  <c:v>0.8</c:v>
                </c:pt>
                <c:pt idx="791">
                  <c:v>0.6</c:v>
                </c:pt>
                <c:pt idx="792">
                  <c:v>0.4</c:v>
                </c:pt>
                <c:pt idx="793">
                  <c:v>0.8</c:v>
                </c:pt>
                <c:pt idx="794">
                  <c:v>0.9</c:v>
                </c:pt>
                <c:pt idx="795">
                  <c:v>0.7</c:v>
                </c:pt>
                <c:pt idx="796">
                  <c:v>0.7</c:v>
                </c:pt>
                <c:pt idx="797">
                  <c:v>2.4</c:v>
                </c:pt>
                <c:pt idx="798">
                  <c:v>1.2</c:v>
                </c:pt>
                <c:pt idx="799">
                  <c:v>0.8</c:v>
                </c:pt>
                <c:pt idx="800">
                  <c:v>0.5</c:v>
                </c:pt>
                <c:pt idx="801">
                  <c:v>0.6</c:v>
                </c:pt>
                <c:pt idx="802">
                  <c:v>0.7</c:v>
                </c:pt>
                <c:pt idx="803">
                  <c:v>0.7</c:v>
                </c:pt>
                <c:pt idx="804">
                  <c:v>0.5</c:v>
                </c:pt>
                <c:pt idx="805">
                  <c:v>0.5</c:v>
                </c:pt>
                <c:pt idx="806">
                  <c:v>0.5</c:v>
                </c:pt>
                <c:pt idx="807">
                  <c:v>0.7</c:v>
                </c:pt>
                <c:pt idx="808">
                  <c:v>0.8</c:v>
                </c:pt>
                <c:pt idx="809">
                  <c:v>0.7</c:v>
                </c:pt>
                <c:pt idx="810">
                  <c:v>0.6</c:v>
                </c:pt>
                <c:pt idx="811">
                  <c:v>0.7</c:v>
                </c:pt>
                <c:pt idx="812">
                  <c:v>0.6</c:v>
                </c:pt>
                <c:pt idx="813">
                  <c:v>0.6</c:v>
                </c:pt>
                <c:pt idx="814">
                  <c:v>0.5</c:v>
                </c:pt>
                <c:pt idx="815">
                  <c:v>0.5</c:v>
                </c:pt>
                <c:pt idx="816">
                  <c:v>0.5</c:v>
                </c:pt>
                <c:pt idx="817">
                  <c:v>0.6</c:v>
                </c:pt>
                <c:pt idx="818">
                  <c:v>0.6</c:v>
                </c:pt>
                <c:pt idx="819">
                  <c:v>1.4</c:v>
                </c:pt>
                <c:pt idx="820">
                  <c:v>0.7</c:v>
                </c:pt>
                <c:pt idx="821">
                  <c:v>0.7</c:v>
                </c:pt>
                <c:pt idx="822">
                  <c:v>0.6</c:v>
                </c:pt>
                <c:pt idx="823">
                  <c:v>0.6</c:v>
                </c:pt>
                <c:pt idx="824">
                  <c:v>0.8</c:v>
                </c:pt>
                <c:pt idx="825">
                  <c:v>0.5</c:v>
                </c:pt>
                <c:pt idx="826">
                  <c:v>0.6</c:v>
                </c:pt>
                <c:pt idx="827">
                  <c:v>0.6</c:v>
                </c:pt>
                <c:pt idx="828">
                  <c:v>0.4</c:v>
                </c:pt>
                <c:pt idx="829">
                  <c:v>0.5</c:v>
                </c:pt>
                <c:pt idx="830">
                  <c:v>0.6</c:v>
                </c:pt>
                <c:pt idx="831">
                  <c:v>0.5</c:v>
                </c:pt>
                <c:pt idx="832">
                  <c:v>0.7</c:v>
                </c:pt>
                <c:pt idx="833">
                  <c:v>0.5</c:v>
                </c:pt>
                <c:pt idx="834">
                  <c:v>0.5</c:v>
                </c:pt>
                <c:pt idx="835">
                  <c:v>0.5</c:v>
                </c:pt>
                <c:pt idx="836">
                  <c:v>0.5</c:v>
                </c:pt>
                <c:pt idx="837">
                  <c:v>0.6</c:v>
                </c:pt>
                <c:pt idx="838">
                  <c:v>0.5</c:v>
                </c:pt>
                <c:pt idx="839">
                  <c:v>0.7</c:v>
                </c:pt>
                <c:pt idx="840">
                  <c:v>0.4</c:v>
                </c:pt>
                <c:pt idx="841">
                  <c:v>0.4</c:v>
                </c:pt>
                <c:pt idx="842">
                  <c:v>1</c:v>
                </c:pt>
                <c:pt idx="843">
                  <c:v>0.5</c:v>
                </c:pt>
                <c:pt idx="844">
                  <c:v>0.7</c:v>
                </c:pt>
                <c:pt idx="845">
                  <c:v>0.8</c:v>
                </c:pt>
                <c:pt idx="846">
                  <c:v>0.5</c:v>
                </c:pt>
                <c:pt idx="847">
                  <c:v>0.8</c:v>
                </c:pt>
                <c:pt idx="848">
                  <c:v>0.4</c:v>
                </c:pt>
                <c:pt idx="849">
                  <c:v>0.5</c:v>
                </c:pt>
                <c:pt idx="850">
                  <c:v>0.8</c:v>
                </c:pt>
                <c:pt idx="851">
                  <c:v>0.4</c:v>
                </c:pt>
                <c:pt idx="852">
                  <c:v>0.3</c:v>
                </c:pt>
                <c:pt idx="853">
                  <c:v>0.6</c:v>
                </c:pt>
                <c:pt idx="854">
                  <c:v>0.7</c:v>
                </c:pt>
                <c:pt idx="855">
                  <c:v>0.5</c:v>
                </c:pt>
                <c:pt idx="856">
                  <c:v>0.5</c:v>
                </c:pt>
                <c:pt idx="857">
                  <c:v>0.5</c:v>
                </c:pt>
                <c:pt idx="858">
                  <c:v>0.6</c:v>
                </c:pt>
                <c:pt idx="859">
                  <c:v>0.6</c:v>
                </c:pt>
                <c:pt idx="860">
                  <c:v>0.6</c:v>
                </c:pt>
                <c:pt idx="861">
                  <c:v>0.4</c:v>
                </c:pt>
                <c:pt idx="862">
                  <c:v>0.6</c:v>
                </c:pt>
                <c:pt idx="863">
                  <c:v>0.6</c:v>
                </c:pt>
                <c:pt idx="864">
                  <c:v>0.4</c:v>
                </c:pt>
                <c:pt idx="865">
                  <c:v>0.5</c:v>
                </c:pt>
                <c:pt idx="866">
                  <c:v>0.7</c:v>
                </c:pt>
                <c:pt idx="867">
                  <c:v>0.2</c:v>
                </c:pt>
                <c:pt idx="868">
                  <c:v>0.6</c:v>
                </c:pt>
                <c:pt idx="869">
                  <c:v>0.6</c:v>
                </c:pt>
                <c:pt idx="870">
                  <c:v>0.3</c:v>
                </c:pt>
                <c:pt idx="871">
                  <c:v>1.2</c:v>
                </c:pt>
                <c:pt idx="872">
                  <c:v>0.6</c:v>
                </c:pt>
                <c:pt idx="873">
                  <c:v>0.8</c:v>
                </c:pt>
                <c:pt idx="874">
                  <c:v>0.5</c:v>
                </c:pt>
                <c:pt idx="875">
                  <c:v>0.5</c:v>
                </c:pt>
                <c:pt idx="876">
                  <c:v>0.5</c:v>
                </c:pt>
                <c:pt idx="877">
                  <c:v>0.4</c:v>
                </c:pt>
                <c:pt idx="878">
                  <c:v>0.4</c:v>
                </c:pt>
                <c:pt idx="879">
                  <c:v>0.7</c:v>
                </c:pt>
                <c:pt idx="880">
                  <c:v>0.5</c:v>
                </c:pt>
                <c:pt idx="881">
                  <c:v>0.8</c:v>
                </c:pt>
                <c:pt idx="882">
                  <c:v>0.4</c:v>
                </c:pt>
                <c:pt idx="883">
                  <c:v>0.6</c:v>
                </c:pt>
                <c:pt idx="884">
                  <c:v>0.6</c:v>
                </c:pt>
                <c:pt idx="885">
                  <c:v>0.5</c:v>
                </c:pt>
                <c:pt idx="886">
                  <c:v>0.8</c:v>
                </c:pt>
                <c:pt idx="887">
                  <c:v>0.5</c:v>
                </c:pt>
                <c:pt idx="888">
                  <c:v>0.4</c:v>
                </c:pt>
                <c:pt idx="889">
                  <c:v>0.6</c:v>
                </c:pt>
                <c:pt idx="890">
                  <c:v>0.7</c:v>
                </c:pt>
                <c:pt idx="891">
                  <c:v>0.6</c:v>
                </c:pt>
                <c:pt idx="892">
                  <c:v>0.6</c:v>
                </c:pt>
                <c:pt idx="893">
                  <c:v>0.5</c:v>
                </c:pt>
                <c:pt idx="894">
                  <c:v>0.5</c:v>
                </c:pt>
                <c:pt idx="895">
                  <c:v>0.3</c:v>
                </c:pt>
                <c:pt idx="896">
                  <c:v>0.4</c:v>
                </c:pt>
                <c:pt idx="897">
                  <c:v>0.5</c:v>
                </c:pt>
                <c:pt idx="898">
                  <c:v>0.4</c:v>
                </c:pt>
                <c:pt idx="899">
                  <c:v>0.6</c:v>
                </c:pt>
                <c:pt idx="900">
                  <c:v>0.4</c:v>
                </c:pt>
                <c:pt idx="901">
                  <c:v>0.5</c:v>
                </c:pt>
                <c:pt idx="902">
                  <c:v>0.5</c:v>
                </c:pt>
                <c:pt idx="903">
                  <c:v>0.5</c:v>
                </c:pt>
                <c:pt idx="904">
                  <c:v>0.4</c:v>
                </c:pt>
                <c:pt idx="905">
                  <c:v>0.4</c:v>
                </c:pt>
                <c:pt idx="906">
                  <c:v>0.3</c:v>
                </c:pt>
                <c:pt idx="907">
                  <c:v>0.3</c:v>
                </c:pt>
                <c:pt idx="908">
                  <c:v>0.5</c:v>
                </c:pt>
                <c:pt idx="909">
                  <c:v>0.5</c:v>
                </c:pt>
                <c:pt idx="910">
                  <c:v>0.7</c:v>
                </c:pt>
                <c:pt idx="911">
                  <c:v>0.7</c:v>
                </c:pt>
                <c:pt idx="912">
                  <c:v>1.7</c:v>
                </c:pt>
                <c:pt idx="913">
                  <c:v>0.9</c:v>
                </c:pt>
                <c:pt idx="914">
                  <c:v>0.8</c:v>
                </c:pt>
                <c:pt idx="915">
                  <c:v>0.6</c:v>
                </c:pt>
                <c:pt idx="916">
                  <c:v>1</c:v>
                </c:pt>
                <c:pt idx="917">
                  <c:v>0.9</c:v>
                </c:pt>
                <c:pt idx="918">
                  <c:v>0.7</c:v>
                </c:pt>
                <c:pt idx="919">
                  <c:v>0.8</c:v>
                </c:pt>
                <c:pt idx="920">
                  <c:v>0.9</c:v>
                </c:pt>
                <c:pt idx="921">
                  <c:v>0.5</c:v>
                </c:pt>
                <c:pt idx="922">
                  <c:v>0.3</c:v>
                </c:pt>
                <c:pt idx="923">
                  <c:v>0.5</c:v>
                </c:pt>
                <c:pt idx="924">
                  <c:v>0.7</c:v>
                </c:pt>
                <c:pt idx="925">
                  <c:v>0.6</c:v>
                </c:pt>
                <c:pt idx="926">
                  <c:v>0.6</c:v>
                </c:pt>
                <c:pt idx="927">
                  <c:v>0.4</c:v>
                </c:pt>
                <c:pt idx="928">
                  <c:v>0.6</c:v>
                </c:pt>
                <c:pt idx="929">
                  <c:v>0.5</c:v>
                </c:pt>
                <c:pt idx="930">
                  <c:v>0.5</c:v>
                </c:pt>
                <c:pt idx="931">
                  <c:v>0.4</c:v>
                </c:pt>
                <c:pt idx="932">
                  <c:v>0.3</c:v>
                </c:pt>
                <c:pt idx="933">
                  <c:v>0.5</c:v>
                </c:pt>
                <c:pt idx="934">
                  <c:v>0.5</c:v>
                </c:pt>
                <c:pt idx="935">
                  <c:v>0.4</c:v>
                </c:pt>
                <c:pt idx="936">
                  <c:v>0.6</c:v>
                </c:pt>
                <c:pt idx="937">
                  <c:v>0.3</c:v>
                </c:pt>
                <c:pt idx="938">
                  <c:v>0.5</c:v>
                </c:pt>
                <c:pt idx="939">
                  <c:v>0.5</c:v>
                </c:pt>
                <c:pt idx="940">
                  <c:v>0.5</c:v>
                </c:pt>
                <c:pt idx="941">
                  <c:v>0.5</c:v>
                </c:pt>
                <c:pt idx="942">
                  <c:v>0.7</c:v>
                </c:pt>
                <c:pt idx="943">
                  <c:v>0.9</c:v>
                </c:pt>
                <c:pt idx="944">
                  <c:v>0.6</c:v>
                </c:pt>
                <c:pt idx="945">
                  <c:v>0.5</c:v>
                </c:pt>
                <c:pt idx="946">
                  <c:v>0.7</c:v>
                </c:pt>
                <c:pt idx="947">
                  <c:v>0.7</c:v>
                </c:pt>
                <c:pt idx="948">
                  <c:v>0.6</c:v>
                </c:pt>
                <c:pt idx="949">
                  <c:v>0.7</c:v>
                </c:pt>
                <c:pt idx="950">
                  <c:v>0.7</c:v>
                </c:pt>
                <c:pt idx="951">
                  <c:v>1</c:v>
                </c:pt>
                <c:pt idx="952">
                  <c:v>0.4</c:v>
                </c:pt>
                <c:pt idx="953">
                  <c:v>0.5</c:v>
                </c:pt>
                <c:pt idx="954">
                  <c:v>0.6</c:v>
                </c:pt>
                <c:pt idx="955">
                  <c:v>0.4</c:v>
                </c:pt>
                <c:pt idx="956">
                  <c:v>0.5</c:v>
                </c:pt>
                <c:pt idx="957">
                  <c:v>0.4</c:v>
                </c:pt>
                <c:pt idx="958">
                  <c:v>0.7</c:v>
                </c:pt>
                <c:pt idx="959">
                  <c:v>0.7</c:v>
                </c:pt>
                <c:pt idx="960">
                  <c:v>0.4</c:v>
                </c:pt>
                <c:pt idx="961">
                  <c:v>0.4</c:v>
                </c:pt>
                <c:pt idx="962">
                  <c:v>0.3</c:v>
                </c:pt>
                <c:pt idx="963">
                  <c:v>0.4</c:v>
                </c:pt>
                <c:pt idx="964">
                  <c:v>0.4</c:v>
                </c:pt>
                <c:pt idx="965">
                  <c:v>0.4</c:v>
                </c:pt>
                <c:pt idx="966">
                  <c:v>0.5</c:v>
                </c:pt>
                <c:pt idx="967">
                  <c:v>0.4</c:v>
                </c:pt>
                <c:pt idx="968">
                  <c:v>0.5</c:v>
                </c:pt>
                <c:pt idx="969">
                  <c:v>0.5</c:v>
                </c:pt>
                <c:pt idx="970">
                  <c:v>0.6</c:v>
                </c:pt>
                <c:pt idx="971">
                  <c:v>0.6</c:v>
                </c:pt>
                <c:pt idx="972">
                  <c:v>0.5</c:v>
                </c:pt>
                <c:pt idx="973">
                  <c:v>0.5</c:v>
                </c:pt>
                <c:pt idx="974">
                  <c:v>1.1000000000000001</c:v>
                </c:pt>
                <c:pt idx="975">
                  <c:v>1</c:v>
                </c:pt>
                <c:pt idx="976">
                  <c:v>0.9</c:v>
                </c:pt>
                <c:pt idx="977">
                  <c:v>1.4</c:v>
                </c:pt>
                <c:pt idx="978">
                  <c:v>0.6</c:v>
                </c:pt>
                <c:pt idx="979">
                  <c:v>0.7</c:v>
                </c:pt>
                <c:pt idx="980">
                  <c:v>0.6</c:v>
                </c:pt>
                <c:pt idx="981">
                  <c:v>0.5</c:v>
                </c:pt>
                <c:pt idx="982">
                  <c:v>0.8</c:v>
                </c:pt>
                <c:pt idx="983">
                  <c:v>1.1000000000000001</c:v>
                </c:pt>
                <c:pt idx="984">
                  <c:v>0.8</c:v>
                </c:pt>
                <c:pt idx="985">
                  <c:v>0.6</c:v>
                </c:pt>
                <c:pt idx="986">
                  <c:v>0.5</c:v>
                </c:pt>
                <c:pt idx="987">
                  <c:v>0.5</c:v>
                </c:pt>
                <c:pt idx="988">
                  <c:v>0.5</c:v>
                </c:pt>
                <c:pt idx="989">
                  <c:v>0.5</c:v>
                </c:pt>
                <c:pt idx="990">
                  <c:v>0.4</c:v>
                </c:pt>
                <c:pt idx="991">
                  <c:v>0.3</c:v>
                </c:pt>
                <c:pt idx="992">
                  <c:v>0.5</c:v>
                </c:pt>
                <c:pt idx="993">
                  <c:v>0.5</c:v>
                </c:pt>
                <c:pt idx="994">
                  <c:v>0.5</c:v>
                </c:pt>
                <c:pt idx="995">
                  <c:v>0.6</c:v>
                </c:pt>
                <c:pt idx="996">
                  <c:v>0.3</c:v>
                </c:pt>
                <c:pt idx="997">
                  <c:v>0.4</c:v>
                </c:pt>
                <c:pt idx="998">
                  <c:v>0.7</c:v>
                </c:pt>
                <c:pt idx="999">
                  <c:v>0.4</c:v>
                </c:pt>
                <c:pt idx="1000">
                  <c:v>0.2</c:v>
                </c:pt>
                <c:pt idx="1001">
                  <c:v>0.5</c:v>
                </c:pt>
                <c:pt idx="1002">
                  <c:v>1</c:v>
                </c:pt>
                <c:pt idx="1003">
                  <c:v>0.6</c:v>
                </c:pt>
                <c:pt idx="1004">
                  <c:v>0.5</c:v>
                </c:pt>
                <c:pt idx="1005">
                  <c:v>0.3</c:v>
                </c:pt>
                <c:pt idx="1006">
                  <c:v>0.6</c:v>
                </c:pt>
                <c:pt idx="1007">
                  <c:v>0.4</c:v>
                </c:pt>
                <c:pt idx="1008">
                  <c:v>0.5</c:v>
                </c:pt>
                <c:pt idx="1009">
                  <c:v>0.4</c:v>
                </c:pt>
                <c:pt idx="1010">
                  <c:v>0.8</c:v>
                </c:pt>
                <c:pt idx="1011">
                  <c:v>0.7</c:v>
                </c:pt>
                <c:pt idx="1012">
                  <c:v>0.6</c:v>
                </c:pt>
                <c:pt idx="1013">
                  <c:v>0.7</c:v>
                </c:pt>
                <c:pt idx="1014">
                  <c:v>0.8</c:v>
                </c:pt>
                <c:pt idx="1015">
                  <c:v>0.7</c:v>
                </c:pt>
                <c:pt idx="1016">
                  <c:v>0.8</c:v>
                </c:pt>
                <c:pt idx="1017">
                  <c:v>0.3</c:v>
                </c:pt>
                <c:pt idx="1018">
                  <c:v>0.1</c:v>
                </c:pt>
                <c:pt idx="1019">
                  <c:v>0.3</c:v>
                </c:pt>
                <c:pt idx="1020">
                  <c:v>0.2</c:v>
                </c:pt>
                <c:pt idx="1021">
                  <c:v>0.1</c:v>
                </c:pt>
                <c:pt idx="1022">
                  <c:v>0.4</c:v>
                </c:pt>
                <c:pt idx="1023">
                  <c:v>0.3</c:v>
                </c:pt>
                <c:pt idx="1024">
                  <c:v>0.7</c:v>
                </c:pt>
                <c:pt idx="1025">
                  <c:v>0.5</c:v>
                </c:pt>
                <c:pt idx="1026">
                  <c:v>0.6</c:v>
                </c:pt>
                <c:pt idx="1027">
                  <c:v>0.5</c:v>
                </c:pt>
                <c:pt idx="1028">
                  <c:v>0.4</c:v>
                </c:pt>
                <c:pt idx="1029">
                  <c:v>0.3</c:v>
                </c:pt>
                <c:pt idx="1030">
                  <c:v>0.6</c:v>
                </c:pt>
                <c:pt idx="1031">
                  <c:v>0.7</c:v>
                </c:pt>
                <c:pt idx="1032">
                  <c:v>0.7</c:v>
                </c:pt>
                <c:pt idx="1033">
                  <c:v>0.8</c:v>
                </c:pt>
                <c:pt idx="1034">
                  <c:v>0.5</c:v>
                </c:pt>
                <c:pt idx="1035">
                  <c:v>1</c:v>
                </c:pt>
                <c:pt idx="1036">
                  <c:v>0.6</c:v>
                </c:pt>
                <c:pt idx="1037">
                  <c:v>0.5</c:v>
                </c:pt>
                <c:pt idx="1038">
                  <c:v>0.4</c:v>
                </c:pt>
                <c:pt idx="1039">
                  <c:v>0.5</c:v>
                </c:pt>
                <c:pt idx="1040">
                  <c:v>0.5</c:v>
                </c:pt>
                <c:pt idx="1041">
                  <c:v>0.4</c:v>
                </c:pt>
                <c:pt idx="1042">
                  <c:v>0.6</c:v>
                </c:pt>
                <c:pt idx="1043">
                  <c:v>0.5</c:v>
                </c:pt>
                <c:pt idx="1044">
                  <c:v>0.6</c:v>
                </c:pt>
                <c:pt idx="1045">
                  <c:v>0.7</c:v>
                </c:pt>
                <c:pt idx="1046">
                  <c:v>0.7</c:v>
                </c:pt>
                <c:pt idx="1047">
                  <c:v>0.7</c:v>
                </c:pt>
                <c:pt idx="1048">
                  <c:v>0.8</c:v>
                </c:pt>
                <c:pt idx="1049">
                  <c:v>0.6</c:v>
                </c:pt>
                <c:pt idx="1050">
                  <c:v>0.7</c:v>
                </c:pt>
                <c:pt idx="1051">
                  <c:v>1.4</c:v>
                </c:pt>
                <c:pt idx="1052">
                  <c:v>0.7</c:v>
                </c:pt>
                <c:pt idx="1053">
                  <c:v>0.5</c:v>
                </c:pt>
                <c:pt idx="1054">
                  <c:v>0.5</c:v>
                </c:pt>
                <c:pt idx="1055">
                  <c:v>0.4</c:v>
                </c:pt>
                <c:pt idx="1056">
                  <c:v>0.4</c:v>
                </c:pt>
                <c:pt idx="1057">
                  <c:v>0.4</c:v>
                </c:pt>
                <c:pt idx="1058">
                  <c:v>0.6</c:v>
                </c:pt>
                <c:pt idx="1059">
                  <c:v>0.9</c:v>
                </c:pt>
                <c:pt idx="1060">
                  <c:v>0.6</c:v>
                </c:pt>
                <c:pt idx="1061">
                  <c:v>0.8</c:v>
                </c:pt>
                <c:pt idx="1062">
                  <c:v>1</c:v>
                </c:pt>
                <c:pt idx="1063">
                  <c:v>1.5</c:v>
                </c:pt>
                <c:pt idx="1064">
                  <c:v>1.2</c:v>
                </c:pt>
                <c:pt idx="1065">
                  <c:v>1.3</c:v>
                </c:pt>
                <c:pt idx="1066">
                  <c:v>0.9</c:v>
                </c:pt>
                <c:pt idx="1067">
                  <c:v>0.9</c:v>
                </c:pt>
                <c:pt idx="1068">
                  <c:v>1</c:v>
                </c:pt>
                <c:pt idx="1069">
                  <c:v>1.4</c:v>
                </c:pt>
                <c:pt idx="1070">
                  <c:v>1.5</c:v>
                </c:pt>
                <c:pt idx="1071">
                  <c:v>1.7</c:v>
                </c:pt>
                <c:pt idx="1072">
                  <c:v>2.7</c:v>
                </c:pt>
                <c:pt idx="1073">
                  <c:v>2.6</c:v>
                </c:pt>
                <c:pt idx="1074">
                  <c:v>3.3</c:v>
                </c:pt>
                <c:pt idx="1075">
                  <c:v>1.8</c:v>
                </c:pt>
                <c:pt idx="1076">
                  <c:v>1.5</c:v>
                </c:pt>
                <c:pt idx="1077">
                  <c:v>1.5</c:v>
                </c:pt>
                <c:pt idx="1078">
                  <c:v>1.7</c:v>
                </c:pt>
                <c:pt idx="1079">
                  <c:v>1.3</c:v>
                </c:pt>
                <c:pt idx="1080">
                  <c:v>1.2</c:v>
                </c:pt>
                <c:pt idx="1081">
                  <c:v>1.1000000000000001</c:v>
                </c:pt>
                <c:pt idx="1082">
                  <c:v>1.4</c:v>
                </c:pt>
                <c:pt idx="1083">
                  <c:v>1.3</c:v>
                </c:pt>
                <c:pt idx="1084">
                  <c:v>1.2</c:v>
                </c:pt>
                <c:pt idx="1085">
                  <c:v>1.1000000000000001</c:v>
                </c:pt>
                <c:pt idx="1086">
                  <c:v>0.8</c:v>
                </c:pt>
                <c:pt idx="1087">
                  <c:v>0.8</c:v>
                </c:pt>
                <c:pt idx="1088">
                  <c:v>1.5</c:v>
                </c:pt>
                <c:pt idx="1089">
                  <c:v>1.8</c:v>
                </c:pt>
                <c:pt idx="1090">
                  <c:v>0.9</c:v>
                </c:pt>
                <c:pt idx="1091">
                  <c:v>1.1000000000000001</c:v>
                </c:pt>
                <c:pt idx="1092">
                  <c:v>1</c:v>
                </c:pt>
                <c:pt idx="1093">
                  <c:v>0.8</c:v>
                </c:pt>
                <c:pt idx="1094">
                  <c:v>1.1000000000000001</c:v>
                </c:pt>
                <c:pt idx="1095">
                  <c:v>1</c:v>
                </c:pt>
                <c:pt idx="1096">
                  <c:v>1</c:v>
                </c:pt>
                <c:pt idx="1097">
                  <c:v>0.6</c:v>
                </c:pt>
                <c:pt idx="1098">
                  <c:v>0.8</c:v>
                </c:pt>
                <c:pt idx="1099">
                  <c:v>1.1000000000000001</c:v>
                </c:pt>
                <c:pt idx="1100">
                  <c:v>0.7</c:v>
                </c:pt>
                <c:pt idx="1101">
                  <c:v>0.8</c:v>
                </c:pt>
                <c:pt idx="1102">
                  <c:v>0.7</c:v>
                </c:pt>
                <c:pt idx="1103">
                  <c:v>0.7</c:v>
                </c:pt>
                <c:pt idx="1104">
                  <c:v>0.5</c:v>
                </c:pt>
                <c:pt idx="1105">
                  <c:v>0.8</c:v>
                </c:pt>
                <c:pt idx="1106">
                  <c:v>1.8</c:v>
                </c:pt>
                <c:pt idx="1107">
                  <c:v>1</c:v>
                </c:pt>
                <c:pt idx="1108">
                  <c:v>0.7</c:v>
                </c:pt>
                <c:pt idx="1109">
                  <c:v>0.7</c:v>
                </c:pt>
                <c:pt idx="1110">
                  <c:v>0.5</c:v>
                </c:pt>
                <c:pt idx="1111">
                  <c:v>0.6</c:v>
                </c:pt>
                <c:pt idx="1112">
                  <c:v>0.9</c:v>
                </c:pt>
                <c:pt idx="1113">
                  <c:v>1</c:v>
                </c:pt>
                <c:pt idx="1114">
                  <c:v>0.9</c:v>
                </c:pt>
                <c:pt idx="1115">
                  <c:v>0.8</c:v>
                </c:pt>
                <c:pt idx="1116">
                  <c:v>0.6</c:v>
                </c:pt>
                <c:pt idx="1117">
                  <c:v>1</c:v>
                </c:pt>
                <c:pt idx="1118">
                  <c:v>0.7</c:v>
                </c:pt>
                <c:pt idx="1119">
                  <c:v>0.5</c:v>
                </c:pt>
                <c:pt idx="1120">
                  <c:v>0.6</c:v>
                </c:pt>
                <c:pt idx="1121">
                  <c:v>0.3</c:v>
                </c:pt>
                <c:pt idx="1122">
                  <c:v>0.9</c:v>
                </c:pt>
                <c:pt idx="1123">
                  <c:v>1</c:v>
                </c:pt>
                <c:pt idx="1124">
                  <c:v>0.7</c:v>
                </c:pt>
                <c:pt idx="1125">
                  <c:v>0.9</c:v>
                </c:pt>
                <c:pt idx="1126">
                  <c:v>0.5</c:v>
                </c:pt>
                <c:pt idx="1127">
                  <c:v>0.7</c:v>
                </c:pt>
                <c:pt idx="1128">
                  <c:v>0.8</c:v>
                </c:pt>
                <c:pt idx="1129">
                  <c:v>0.7</c:v>
                </c:pt>
                <c:pt idx="1130">
                  <c:v>0.7</c:v>
                </c:pt>
                <c:pt idx="1131">
                  <c:v>0.5</c:v>
                </c:pt>
                <c:pt idx="1132">
                  <c:v>0.8</c:v>
                </c:pt>
                <c:pt idx="1133">
                  <c:v>0.7</c:v>
                </c:pt>
                <c:pt idx="1134">
                  <c:v>0.9</c:v>
                </c:pt>
                <c:pt idx="1135">
                  <c:v>0.7</c:v>
                </c:pt>
                <c:pt idx="1136">
                  <c:v>0.5</c:v>
                </c:pt>
                <c:pt idx="1137">
                  <c:v>1</c:v>
                </c:pt>
                <c:pt idx="1138">
                  <c:v>0.6</c:v>
                </c:pt>
                <c:pt idx="1139">
                  <c:v>0.5</c:v>
                </c:pt>
                <c:pt idx="1140">
                  <c:v>1.6</c:v>
                </c:pt>
                <c:pt idx="1141">
                  <c:v>0.5</c:v>
                </c:pt>
                <c:pt idx="1142">
                  <c:v>0.5</c:v>
                </c:pt>
                <c:pt idx="1143">
                  <c:v>0.5</c:v>
                </c:pt>
                <c:pt idx="1144">
                  <c:v>0.5</c:v>
                </c:pt>
                <c:pt idx="1145">
                  <c:v>0.4</c:v>
                </c:pt>
                <c:pt idx="1146">
                  <c:v>0.9</c:v>
                </c:pt>
                <c:pt idx="1147">
                  <c:v>0.7</c:v>
                </c:pt>
                <c:pt idx="1148">
                  <c:v>0.9</c:v>
                </c:pt>
                <c:pt idx="1149">
                  <c:v>0.9</c:v>
                </c:pt>
                <c:pt idx="1150">
                  <c:v>0.4</c:v>
                </c:pt>
                <c:pt idx="1151">
                  <c:v>0.5</c:v>
                </c:pt>
                <c:pt idx="1152">
                  <c:v>0.7</c:v>
                </c:pt>
                <c:pt idx="1153">
                  <c:v>0.6</c:v>
                </c:pt>
                <c:pt idx="1154">
                  <c:v>0.6</c:v>
                </c:pt>
                <c:pt idx="1155">
                  <c:v>0.6</c:v>
                </c:pt>
                <c:pt idx="1156">
                  <c:v>0.7</c:v>
                </c:pt>
                <c:pt idx="1157">
                  <c:v>0.4</c:v>
                </c:pt>
                <c:pt idx="1158">
                  <c:v>0.5</c:v>
                </c:pt>
                <c:pt idx="1159">
                  <c:v>1.1000000000000001</c:v>
                </c:pt>
                <c:pt idx="1160">
                  <c:v>0.7</c:v>
                </c:pt>
                <c:pt idx="1161">
                  <c:v>0.4</c:v>
                </c:pt>
                <c:pt idx="1162">
                  <c:v>0.6</c:v>
                </c:pt>
                <c:pt idx="1163">
                  <c:v>0.4</c:v>
                </c:pt>
                <c:pt idx="1164">
                  <c:v>0.5</c:v>
                </c:pt>
                <c:pt idx="1165">
                  <c:v>0.4</c:v>
                </c:pt>
                <c:pt idx="1166">
                  <c:v>0.5</c:v>
                </c:pt>
                <c:pt idx="1167">
                  <c:v>0.5</c:v>
                </c:pt>
                <c:pt idx="1168">
                  <c:v>0.6</c:v>
                </c:pt>
                <c:pt idx="1169">
                  <c:v>0.8</c:v>
                </c:pt>
                <c:pt idx="1170">
                  <c:v>0.7</c:v>
                </c:pt>
                <c:pt idx="1171">
                  <c:v>0.9</c:v>
                </c:pt>
                <c:pt idx="1172">
                  <c:v>0.6</c:v>
                </c:pt>
                <c:pt idx="1173">
                  <c:v>0.7</c:v>
                </c:pt>
                <c:pt idx="1174">
                  <c:v>0.5</c:v>
                </c:pt>
                <c:pt idx="1175">
                  <c:v>0.5</c:v>
                </c:pt>
                <c:pt idx="1176">
                  <c:v>0.5</c:v>
                </c:pt>
                <c:pt idx="1177">
                  <c:v>0.6</c:v>
                </c:pt>
                <c:pt idx="1178">
                  <c:v>0.5</c:v>
                </c:pt>
                <c:pt idx="1179">
                  <c:v>0.4</c:v>
                </c:pt>
                <c:pt idx="1180">
                  <c:v>0.5</c:v>
                </c:pt>
                <c:pt idx="1181">
                  <c:v>0.5</c:v>
                </c:pt>
                <c:pt idx="1182">
                  <c:v>0.6</c:v>
                </c:pt>
                <c:pt idx="1183">
                  <c:v>0.4</c:v>
                </c:pt>
                <c:pt idx="1184">
                  <c:v>0.5</c:v>
                </c:pt>
                <c:pt idx="1185">
                  <c:v>0.5</c:v>
                </c:pt>
                <c:pt idx="1186">
                  <c:v>0.5</c:v>
                </c:pt>
                <c:pt idx="1187">
                  <c:v>0.5</c:v>
                </c:pt>
                <c:pt idx="1188">
                  <c:v>0.3</c:v>
                </c:pt>
                <c:pt idx="1189">
                  <c:v>0.4</c:v>
                </c:pt>
                <c:pt idx="1190">
                  <c:v>0.4</c:v>
                </c:pt>
                <c:pt idx="1191">
                  <c:v>0.5</c:v>
                </c:pt>
                <c:pt idx="1192">
                  <c:v>0.6</c:v>
                </c:pt>
                <c:pt idx="1193">
                  <c:v>0.7</c:v>
                </c:pt>
                <c:pt idx="1194">
                  <c:v>0.8</c:v>
                </c:pt>
                <c:pt idx="1195">
                  <c:v>0.5</c:v>
                </c:pt>
                <c:pt idx="1196">
                  <c:v>0.4</c:v>
                </c:pt>
                <c:pt idx="1197">
                  <c:v>0.5</c:v>
                </c:pt>
                <c:pt idx="1198">
                  <c:v>0.4</c:v>
                </c:pt>
                <c:pt idx="1199">
                  <c:v>0.6</c:v>
                </c:pt>
                <c:pt idx="1200">
                  <c:v>0.5</c:v>
                </c:pt>
                <c:pt idx="1201">
                  <c:v>0.4</c:v>
                </c:pt>
                <c:pt idx="1202">
                  <c:v>0.5</c:v>
                </c:pt>
                <c:pt idx="1203">
                  <c:v>0.6</c:v>
                </c:pt>
                <c:pt idx="1204">
                  <c:v>0.6</c:v>
                </c:pt>
                <c:pt idx="1205">
                  <c:v>1.1000000000000001</c:v>
                </c:pt>
                <c:pt idx="1206">
                  <c:v>0.7</c:v>
                </c:pt>
                <c:pt idx="1207">
                  <c:v>0.6</c:v>
                </c:pt>
                <c:pt idx="1208">
                  <c:v>0.6</c:v>
                </c:pt>
                <c:pt idx="1209">
                  <c:v>0.8</c:v>
                </c:pt>
                <c:pt idx="1210">
                  <c:v>0.5</c:v>
                </c:pt>
                <c:pt idx="1211">
                  <c:v>0.7</c:v>
                </c:pt>
                <c:pt idx="1212">
                  <c:v>0.4</c:v>
                </c:pt>
                <c:pt idx="1213">
                  <c:v>0.5</c:v>
                </c:pt>
                <c:pt idx="1214">
                  <c:v>0.6</c:v>
                </c:pt>
                <c:pt idx="1215">
                  <c:v>0.7</c:v>
                </c:pt>
                <c:pt idx="1216">
                  <c:v>0.5</c:v>
                </c:pt>
                <c:pt idx="1217">
                  <c:v>0.5</c:v>
                </c:pt>
                <c:pt idx="1218">
                  <c:v>1</c:v>
                </c:pt>
                <c:pt idx="1219">
                  <c:v>0.8</c:v>
                </c:pt>
                <c:pt idx="1220">
                  <c:v>0.5</c:v>
                </c:pt>
                <c:pt idx="1221">
                  <c:v>0.3</c:v>
                </c:pt>
                <c:pt idx="1222">
                  <c:v>0.5</c:v>
                </c:pt>
                <c:pt idx="1223">
                  <c:v>0.5</c:v>
                </c:pt>
                <c:pt idx="1224">
                  <c:v>0.7</c:v>
                </c:pt>
                <c:pt idx="1225">
                  <c:v>0.4</c:v>
                </c:pt>
                <c:pt idx="1226">
                  <c:v>0.3</c:v>
                </c:pt>
                <c:pt idx="1227">
                  <c:v>0.5</c:v>
                </c:pt>
                <c:pt idx="1228">
                  <c:v>0.6</c:v>
                </c:pt>
                <c:pt idx="1229">
                  <c:v>0.7</c:v>
                </c:pt>
                <c:pt idx="1230">
                  <c:v>0.9</c:v>
                </c:pt>
                <c:pt idx="1231">
                  <c:v>0.6</c:v>
                </c:pt>
                <c:pt idx="1232">
                  <c:v>0.6</c:v>
                </c:pt>
                <c:pt idx="1233">
                  <c:v>1.1000000000000001</c:v>
                </c:pt>
                <c:pt idx="1234">
                  <c:v>0.7</c:v>
                </c:pt>
                <c:pt idx="1235">
                  <c:v>0.6</c:v>
                </c:pt>
                <c:pt idx="1236">
                  <c:v>0.7</c:v>
                </c:pt>
                <c:pt idx="1237">
                  <c:v>0.5</c:v>
                </c:pt>
                <c:pt idx="1238">
                  <c:v>0.7</c:v>
                </c:pt>
                <c:pt idx="1239">
                  <c:v>1.2</c:v>
                </c:pt>
                <c:pt idx="1240">
                  <c:v>0.6</c:v>
                </c:pt>
                <c:pt idx="1241">
                  <c:v>1.9</c:v>
                </c:pt>
                <c:pt idx="1242">
                  <c:v>1.6</c:v>
                </c:pt>
                <c:pt idx="1243">
                  <c:v>1</c:v>
                </c:pt>
                <c:pt idx="1244">
                  <c:v>1</c:v>
                </c:pt>
                <c:pt idx="1245">
                  <c:v>0.6</c:v>
                </c:pt>
                <c:pt idx="1246">
                  <c:v>1</c:v>
                </c:pt>
                <c:pt idx="1247">
                  <c:v>0.6</c:v>
                </c:pt>
                <c:pt idx="1248">
                  <c:v>0.5</c:v>
                </c:pt>
                <c:pt idx="1249">
                  <c:v>0.4</c:v>
                </c:pt>
                <c:pt idx="1250">
                  <c:v>0.6</c:v>
                </c:pt>
                <c:pt idx="1251">
                  <c:v>0.5</c:v>
                </c:pt>
                <c:pt idx="1252">
                  <c:v>0.4</c:v>
                </c:pt>
                <c:pt idx="1253">
                  <c:v>0.5</c:v>
                </c:pt>
                <c:pt idx="1254">
                  <c:v>0.3</c:v>
                </c:pt>
                <c:pt idx="1255">
                  <c:v>0.5</c:v>
                </c:pt>
                <c:pt idx="1256">
                  <c:v>0.9</c:v>
                </c:pt>
                <c:pt idx="1257">
                  <c:v>0.4</c:v>
                </c:pt>
                <c:pt idx="1258">
                  <c:v>0.8</c:v>
                </c:pt>
                <c:pt idx="1259">
                  <c:v>0.5</c:v>
                </c:pt>
                <c:pt idx="1260">
                  <c:v>0.6</c:v>
                </c:pt>
                <c:pt idx="1261">
                  <c:v>0.4</c:v>
                </c:pt>
                <c:pt idx="1262">
                  <c:v>0.5</c:v>
                </c:pt>
                <c:pt idx="1263">
                  <c:v>0.5</c:v>
                </c:pt>
                <c:pt idx="1264">
                  <c:v>0.9</c:v>
                </c:pt>
                <c:pt idx="1265">
                  <c:v>0.5</c:v>
                </c:pt>
                <c:pt idx="1266">
                  <c:v>0.6</c:v>
                </c:pt>
                <c:pt idx="1267">
                  <c:v>0.8</c:v>
                </c:pt>
                <c:pt idx="1268">
                  <c:v>0.5</c:v>
                </c:pt>
                <c:pt idx="1269">
                  <c:v>0.6</c:v>
                </c:pt>
                <c:pt idx="1270">
                  <c:v>0.7</c:v>
                </c:pt>
                <c:pt idx="1271">
                  <c:v>0.5</c:v>
                </c:pt>
                <c:pt idx="1272">
                  <c:v>0.4</c:v>
                </c:pt>
                <c:pt idx="1273">
                  <c:v>0.2</c:v>
                </c:pt>
                <c:pt idx="1274">
                  <c:v>0.1</c:v>
                </c:pt>
                <c:pt idx="1275">
                  <c:v>0.2</c:v>
                </c:pt>
                <c:pt idx="1276">
                  <c:v>0.4</c:v>
                </c:pt>
                <c:pt idx="1277">
                  <c:v>0.4</c:v>
                </c:pt>
                <c:pt idx="1278">
                  <c:v>0.4</c:v>
                </c:pt>
                <c:pt idx="1279">
                  <c:v>0.8</c:v>
                </c:pt>
                <c:pt idx="1280">
                  <c:v>0.5</c:v>
                </c:pt>
                <c:pt idx="1281">
                  <c:v>0.5</c:v>
                </c:pt>
                <c:pt idx="1282">
                  <c:v>0.7</c:v>
                </c:pt>
                <c:pt idx="1283">
                  <c:v>0.6</c:v>
                </c:pt>
                <c:pt idx="1284">
                  <c:v>0.5</c:v>
                </c:pt>
                <c:pt idx="1285">
                  <c:v>0.7</c:v>
                </c:pt>
                <c:pt idx="1286">
                  <c:v>0.7</c:v>
                </c:pt>
                <c:pt idx="1287">
                  <c:v>0.4</c:v>
                </c:pt>
                <c:pt idx="1288">
                  <c:v>0.5</c:v>
                </c:pt>
                <c:pt idx="1289">
                  <c:v>0.2</c:v>
                </c:pt>
                <c:pt idx="1290">
                  <c:v>0.4</c:v>
                </c:pt>
                <c:pt idx="1291">
                  <c:v>0.4</c:v>
                </c:pt>
                <c:pt idx="1292">
                  <c:v>0.3</c:v>
                </c:pt>
                <c:pt idx="1293">
                  <c:v>0.5</c:v>
                </c:pt>
                <c:pt idx="1294">
                  <c:v>0.4</c:v>
                </c:pt>
                <c:pt idx="1295">
                  <c:v>0.4</c:v>
                </c:pt>
                <c:pt idx="1296">
                  <c:v>0.6</c:v>
                </c:pt>
                <c:pt idx="1297">
                  <c:v>0.7</c:v>
                </c:pt>
                <c:pt idx="1298">
                  <c:v>0.7</c:v>
                </c:pt>
                <c:pt idx="1299">
                  <c:v>0.4</c:v>
                </c:pt>
                <c:pt idx="1300">
                  <c:v>0.5</c:v>
                </c:pt>
                <c:pt idx="1301">
                  <c:v>0.5</c:v>
                </c:pt>
                <c:pt idx="1302">
                  <c:v>0.5</c:v>
                </c:pt>
                <c:pt idx="1303">
                  <c:v>0.5</c:v>
                </c:pt>
                <c:pt idx="1304">
                  <c:v>0.7</c:v>
                </c:pt>
                <c:pt idx="1305">
                  <c:v>0.7</c:v>
                </c:pt>
                <c:pt idx="1306">
                  <c:v>1.4</c:v>
                </c:pt>
                <c:pt idx="1307">
                  <c:v>0.6</c:v>
                </c:pt>
                <c:pt idx="1308">
                  <c:v>0.5</c:v>
                </c:pt>
                <c:pt idx="1309">
                  <c:v>0.7</c:v>
                </c:pt>
                <c:pt idx="1310">
                  <c:v>0.6</c:v>
                </c:pt>
                <c:pt idx="1311">
                  <c:v>0.7</c:v>
                </c:pt>
                <c:pt idx="1312">
                  <c:v>0.5</c:v>
                </c:pt>
                <c:pt idx="1313">
                  <c:v>0.5</c:v>
                </c:pt>
                <c:pt idx="1314">
                  <c:v>0.6</c:v>
                </c:pt>
                <c:pt idx="1315">
                  <c:v>0.7</c:v>
                </c:pt>
                <c:pt idx="1316">
                  <c:v>0.5</c:v>
                </c:pt>
                <c:pt idx="1317">
                  <c:v>0.6</c:v>
                </c:pt>
                <c:pt idx="1318">
                  <c:v>1</c:v>
                </c:pt>
                <c:pt idx="1319">
                  <c:v>0.7</c:v>
                </c:pt>
                <c:pt idx="1320">
                  <c:v>0.6</c:v>
                </c:pt>
                <c:pt idx="1321">
                  <c:v>0.8</c:v>
                </c:pt>
                <c:pt idx="1322">
                  <c:v>1</c:v>
                </c:pt>
                <c:pt idx="1323">
                  <c:v>0.9</c:v>
                </c:pt>
                <c:pt idx="1324">
                  <c:v>0.7</c:v>
                </c:pt>
                <c:pt idx="1325">
                  <c:v>0.8</c:v>
                </c:pt>
                <c:pt idx="1326">
                  <c:v>0.6</c:v>
                </c:pt>
                <c:pt idx="1327">
                  <c:v>0.6</c:v>
                </c:pt>
                <c:pt idx="1328">
                  <c:v>0.7</c:v>
                </c:pt>
                <c:pt idx="1329">
                  <c:v>0.5</c:v>
                </c:pt>
                <c:pt idx="1330">
                  <c:v>0.5</c:v>
                </c:pt>
                <c:pt idx="1331">
                  <c:v>0.5</c:v>
                </c:pt>
                <c:pt idx="1332">
                  <c:v>0.6</c:v>
                </c:pt>
                <c:pt idx="1333">
                  <c:v>0.9</c:v>
                </c:pt>
                <c:pt idx="1334">
                  <c:v>0.7</c:v>
                </c:pt>
                <c:pt idx="1335">
                  <c:v>0.6</c:v>
                </c:pt>
                <c:pt idx="1336">
                  <c:v>0.7</c:v>
                </c:pt>
              </c:numCache>
            </c:numRef>
          </c:val>
          <c:extLst>
            <c:ext xmlns:c16="http://schemas.microsoft.com/office/drawing/2014/chart" uri="{C3380CC4-5D6E-409C-BE32-E72D297353CC}">
              <c16:uniqueId val="{00000000-624B-41D7-B05A-65C46EF64141}"/>
            </c:ext>
          </c:extLst>
        </c:ser>
        <c:dLbls>
          <c:showLegendKey val="0"/>
          <c:showVal val="0"/>
          <c:showCatName val="0"/>
          <c:showSerName val="0"/>
          <c:showPercent val="0"/>
          <c:showBubbleSize val="0"/>
        </c:dLbls>
        <c:gapWidth val="219"/>
        <c:axId val="189897343"/>
        <c:axId val="189904831"/>
      </c:barChart>
      <c:lineChart>
        <c:grouping val="standard"/>
        <c:varyColors val="0"/>
        <c:ser>
          <c:idx val="0"/>
          <c:order val="0"/>
          <c:tx>
            <c:strRef>
              <c:f>HEIA.AS!$B$2</c:f>
              <c:strCache>
                <c:ptCount val="1"/>
                <c:pt idx="0">
                  <c:v>Precio (EUR)</c:v>
                </c:pt>
              </c:strCache>
            </c:strRef>
          </c:tx>
          <c:spPr>
            <a:ln w="28575" cap="rnd">
              <a:solidFill>
                <a:srgbClr val="C00000"/>
              </a:solidFill>
              <a:round/>
            </a:ln>
            <a:effectLst/>
          </c:spPr>
          <c:marker>
            <c:symbol val="none"/>
          </c:marker>
          <c:cat>
            <c:numRef>
              <c:f>HEIA.AS!$A$3:$A$1339</c:f>
              <c:numCache>
                <c:formatCode>m/d/yyyy</c:formatCode>
                <c:ptCount val="1337"/>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42492</c:v>
                </c:pt>
                <c:pt idx="84">
                  <c:v>42493</c:v>
                </c:pt>
                <c:pt idx="85">
                  <c:v>42494</c:v>
                </c:pt>
                <c:pt idx="86">
                  <c:v>42495</c:v>
                </c:pt>
                <c:pt idx="87">
                  <c:v>42496</c:v>
                </c:pt>
                <c:pt idx="88">
                  <c:v>42499</c:v>
                </c:pt>
                <c:pt idx="89">
                  <c:v>42500</c:v>
                </c:pt>
                <c:pt idx="90">
                  <c:v>42501</c:v>
                </c:pt>
                <c:pt idx="91">
                  <c:v>42502</c:v>
                </c:pt>
                <c:pt idx="92">
                  <c:v>42503</c:v>
                </c:pt>
                <c:pt idx="93">
                  <c:v>42506</c:v>
                </c:pt>
                <c:pt idx="94">
                  <c:v>42507</c:v>
                </c:pt>
                <c:pt idx="95">
                  <c:v>42508</c:v>
                </c:pt>
                <c:pt idx="96">
                  <c:v>42509</c:v>
                </c:pt>
                <c:pt idx="97">
                  <c:v>42510</c:v>
                </c:pt>
                <c:pt idx="98">
                  <c:v>42513</c:v>
                </c:pt>
                <c:pt idx="99">
                  <c:v>42514</c:v>
                </c:pt>
                <c:pt idx="100">
                  <c:v>42515</c:v>
                </c:pt>
                <c:pt idx="101">
                  <c:v>42516</c:v>
                </c:pt>
                <c:pt idx="102">
                  <c:v>42517</c:v>
                </c:pt>
                <c:pt idx="103">
                  <c:v>42520</c:v>
                </c:pt>
                <c:pt idx="104">
                  <c:v>42521</c:v>
                </c:pt>
                <c:pt idx="105">
                  <c:v>42522</c:v>
                </c:pt>
                <c:pt idx="106">
                  <c:v>42523</c:v>
                </c:pt>
                <c:pt idx="107">
                  <c:v>42524</c:v>
                </c:pt>
                <c:pt idx="108">
                  <c:v>42527</c:v>
                </c:pt>
                <c:pt idx="109">
                  <c:v>42528</c:v>
                </c:pt>
                <c:pt idx="110">
                  <c:v>42529</c:v>
                </c:pt>
                <c:pt idx="111">
                  <c:v>42530</c:v>
                </c:pt>
                <c:pt idx="112">
                  <c:v>42531</c:v>
                </c:pt>
                <c:pt idx="113">
                  <c:v>42534</c:v>
                </c:pt>
                <c:pt idx="114">
                  <c:v>42535</c:v>
                </c:pt>
                <c:pt idx="115">
                  <c:v>42536</c:v>
                </c:pt>
                <c:pt idx="116">
                  <c:v>42537</c:v>
                </c:pt>
                <c:pt idx="117">
                  <c:v>42538</c:v>
                </c:pt>
                <c:pt idx="118">
                  <c:v>42541</c:v>
                </c:pt>
                <c:pt idx="119">
                  <c:v>42542</c:v>
                </c:pt>
                <c:pt idx="120">
                  <c:v>42543</c:v>
                </c:pt>
                <c:pt idx="121">
                  <c:v>42544</c:v>
                </c:pt>
                <c:pt idx="122">
                  <c:v>42545</c:v>
                </c:pt>
                <c:pt idx="123">
                  <c:v>42548</c:v>
                </c:pt>
                <c:pt idx="124">
                  <c:v>42549</c:v>
                </c:pt>
                <c:pt idx="125">
                  <c:v>42550</c:v>
                </c:pt>
                <c:pt idx="126">
                  <c:v>42551</c:v>
                </c:pt>
                <c:pt idx="127">
                  <c:v>42552</c:v>
                </c:pt>
                <c:pt idx="128">
                  <c:v>42555</c:v>
                </c:pt>
                <c:pt idx="129">
                  <c:v>42556</c:v>
                </c:pt>
                <c:pt idx="130">
                  <c:v>42557</c:v>
                </c:pt>
                <c:pt idx="131">
                  <c:v>42558</c:v>
                </c:pt>
                <c:pt idx="132">
                  <c:v>42559</c:v>
                </c:pt>
                <c:pt idx="133">
                  <c:v>42562</c:v>
                </c:pt>
                <c:pt idx="134">
                  <c:v>42563</c:v>
                </c:pt>
                <c:pt idx="135">
                  <c:v>42564</c:v>
                </c:pt>
                <c:pt idx="136">
                  <c:v>42565</c:v>
                </c:pt>
                <c:pt idx="137">
                  <c:v>42566</c:v>
                </c:pt>
                <c:pt idx="138">
                  <c:v>42569</c:v>
                </c:pt>
                <c:pt idx="139">
                  <c:v>42570</c:v>
                </c:pt>
                <c:pt idx="140">
                  <c:v>42571</c:v>
                </c:pt>
                <c:pt idx="141">
                  <c:v>42572</c:v>
                </c:pt>
                <c:pt idx="142">
                  <c:v>42573</c:v>
                </c:pt>
                <c:pt idx="143">
                  <c:v>42576</c:v>
                </c:pt>
                <c:pt idx="144">
                  <c:v>42577</c:v>
                </c:pt>
                <c:pt idx="145">
                  <c:v>42578</c:v>
                </c:pt>
                <c:pt idx="146">
                  <c:v>42579</c:v>
                </c:pt>
                <c:pt idx="147">
                  <c:v>42580</c:v>
                </c:pt>
                <c:pt idx="148">
                  <c:v>42583</c:v>
                </c:pt>
                <c:pt idx="149">
                  <c:v>42584</c:v>
                </c:pt>
                <c:pt idx="150">
                  <c:v>42585</c:v>
                </c:pt>
                <c:pt idx="151">
                  <c:v>42586</c:v>
                </c:pt>
                <c:pt idx="152">
                  <c:v>42587</c:v>
                </c:pt>
                <c:pt idx="153">
                  <c:v>42590</c:v>
                </c:pt>
                <c:pt idx="154">
                  <c:v>42591</c:v>
                </c:pt>
                <c:pt idx="155">
                  <c:v>42592</c:v>
                </c:pt>
                <c:pt idx="156">
                  <c:v>42593</c:v>
                </c:pt>
                <c:pt idx="157">
                  <c:v>42594</c:v>
                </c:pt>
                <c:pt idx="158">
                  <c:v>42597</c:v>
                </c:pt>
                <c:pt idx="159">
                  <c:v>42598</c:v>
                </c:pt>
                <c:pt idx="160">
                  <c:v>42599</c:v>
                </c:pt>
                <c:pt idx="161">
                  <c:v>42600</c:v>
                </c:pt>
                <c:pt idx="162">
                  <c:v>42601</c:v>
                </c:pt>
                <c:pt idx="163">
                  <c:v>42604</c:v>
                </c:pt>
                <c:pt idx="164">
                  <c:v>42605</c:v>
                </c:pt>
                <c:pt idx="165">
                  <c:v>42606</c:v>
                </c:pt>
                <c:pt idx="166">
                  <c:v>42607</c:v>
                </c:pt>
                <c:pt idx="167">
                  <c:v>42608</c:v>
                </c:pt>
                <c:pt idx="168">
                  <c:v>42611</c:v>
                </c:pt>
                <c:pt idx="169">
                  <c:v>42612</c:v>
                </c:pt>
                <c:pt idx="170">
                  <c:v>42613</c:v>
                </c:pt>
                <c:pt idx="171">
                  <c:v>42614</c:v>
                </c:pt>
                <c:pt idx="172">
                  <c:v>42615</c:v>
                </c:pt>
                <c:pt idx="173">
                  <c:v>42618</c:v>
                </c:pt>
                <c:pt idx="174">
                  <c:v>42619</c:v>
                </c:pt>
                <c:pt idx="175">
                  <c:v>42620</c:v>
                </c:pt>
                <c:pt idx="176">
                  <c:v>42621</c:v>
                </c:pt>
                <c:pt idx="177">
                  <c:v>42622</c:v>
                </c:pt>
                <c:pt idx="178">
                  <c:v>42625</c:v>
                </c:pt>
                <c:pt idx="179">
                  <c:v>42626</c:v>
                </c:pt>
                <c:pt idx="180">
                  <c:v>42627</c:v>
                </c:pt>
                <c:pt idx="181">
                  <c:v>42628</c:v>
                </c:pt>
                <c:pt idx="182">
                  <c:v>42629</c:v>
                </c:pt>
                <c:pt idx="183">
                  <c:v>42632</c:v>
                </c:pt>
                <c:pt idx="184">
                  <c:v>42633</c:v>
                </c:pt>
                <c:pt idx="185">
                  <c:v>42634</c:v>
                </c:pt>
                <c:pt idx="186">
                  <c:v>42635</c:v>
                </c:pt>
                <c:pt idx="187">
                  <c:v>42636</c:v>
                </c:pt>
                <c:pt idx="188">
                  <c:v>42639</c:v>
                </c:pt>
                <c:pt idx="189">
                  <c:v>42640</c:v>
                </c:pt>
                <c:pt idx="190">
                  <c:v>42641</c:v>
                </c:pt>
                <c:pt idx="191">
                  <c:v>42642</c:v>
                </c:pt>
                <c:pt idx="192">
                  <c:v>42643</c:v>
                </c:pt>
                <c:pt idx="193">
                  <c:v>42646</c:v>
                </c:pt>
                <c:pt idx="194">
                  <c:v>42647</c:v>
                </c:pt>
                <c:pt idx="195">
                  <c:v>42648</c:v>
                </c:pt>
                <c:pt idx="196">
                  <c:v>42649</c:v>
                </c:pt>
                <c:pt idx="197">
                  <c:v>42650</c:v>
                </c:pt>
                <c:pt idx="198">
                  <c:v>42653</c:v>
                </c:pt>
                <c:pt idx="199">
                  <c:v>42654</c:v>
                </c:pt>
                <c:pt idx="200">
                  <c:v>42655</c:v>
                </c:pt>
                <c:pt idx="201">
                  <c:v>42656</c:v>
                </c:pt>
                <c:pt idx="202">
                  <c:v>42657</c:v>
                </c:pt>
                <c:pt idx="203">
                  <c:v>42660</c:v>
                </c:pt>
                <c:pt idx="204">
                  <c:v>42661</c:v>
                </c:pt>
                <c:pt idx="205">
                  <c:v>42662</c:v>
                </c:pt>
                <c:pt idx="206">
                  <c:v>42663</c:v>
                </c:pt>
                <c:pt idx="207">
                  <c:v>42664</c:v>
                </c:pt>
                <c:pt idx="208">
                  <c:v>42667</c:v>
                </c:pt>
                <c:pt idx="209">
                  <c:v>42668</c:v>
                </c:pt>
                <c:pt idx="210">
                  <c:v>42669</c:v>
                </c:pt>
                <c:pt idx="211">
                  <c:v>42670</c:v>
                </c:pt>
                <c:pt idx="212">
                  <c:v>42671</c:v>
                </c:pt>
                <c:pt idx="213">
                  <c:v>42674</c:v>
                </c:pt>
                <c:pt idx="214">
                  <c:v>42675</c:v>
                </c:pt>
                <c:pt idx="215">
                  <c:v>42676</c:v>
                </c:pt>
                <c:pt idx="216">
                  <c:v>42677</c:v>
                </c:pt>
                <c:pt idx="217">
                  <c:v>42678</c:v>
                </c:pt>
                <c:pt idx="218">
                  <c:v>42681</c:v>
                </c:pt>
                <c:pt idx="219">
                  <c:v>42682</c:v>
                </c:pt>
                <c:pt idx="220">
                  <c:v>42683</c:v>
                </c:pt>
                <c:pt idx="221">
                  <c:v>42684</c:v>
                </c:pt>
                <c:pt idx="222">
                  <c:v>42685</c:v>
                </c:pt>
                <c:pt idx="223">
                  <c:v>42688</c:v>
                </c:pt>
                <c:pt idx="224">
                  <c:v>42689</c:v>
                </c:pt>
                <c:pt idx="225">
                  <c:v>42690</c:v>
                </c:pt>
                <c:pt idx="226">
                  <c:v>42691</c:v>
                </c:pt>
                <c:pt idx="227">
                  <c:v>42692</c:v>
                </c:pt>
                <c:pt idx="228">
                  <c:v>42695</c:v>
                </c:pt>
                <c:pt idx="229">
                  <c:v>42696</c:v>
                </c:pt>
                <c:pt idx="230">
                  <c:v>42697</c:v>
                </c:pt>
                <c:pt idx="231">
                  <c:v>42698</c:v>
                </c:pt>
                <c:pt idx="232">
                  <c:v>42699</c:v>
                </c:pt>
                <c:pt idx="233">
                  <c:v>42702</c:v>
                </c:pt>
                <c:pt idx="234">
                  <c:v>42703</c:v>
                </c:pt>
                <c:pt idx="235">
                  <c:v>42704</c:v>
                </c:pt>
                <c:pt idx="236">
                  <c:v>42705</c:v>
                </c:pt>
                <c:pt idx="237">
                  <c:v>42706</c:v>
                </c:pt>
                <c:pt idx="238">
                  <c:v>42709</c:v>
                </c:pt>
                <c:pt idx="239">
                  <c:v>42710</c:v>
                </c:pt>
                <c:pt idx="240">
                  <c:v>42711</c:v>
                </c:pt>
                <c:pt idx="241">
                  <c:v>42712</c:v>
                </c:pt>
                <c:pt idx="242">
                  <c:v>42713</c:v>
                </c:pt>
                <c:pt idx="243">
                  <c:v>42716</c:v>
                </c:pt>
                <c:pt idx="244">
                  <c:v>42717</c:v>
                </c:pt>
                <c:pt idx="245">
                  <c:v>42718</c:v>
                </c:pt>
                <c:pt idx="246">
                  <c:v>42719</c:v>
                </c:pt>
                <c:pt idx="247">
                  <c:v>42720</c:v>
                </c:pt>
                <c:pt idx="248">
                  <c:v>42723</c:v>
                </c:pt>
                <c:pt idx="249">
                  <c:v>42724</c:v>
                </c:pt>
                <c:pt idx="250">
                  <c:v>42725</c:v>
                </c:pt>
                <c:pt idx="251">
                  <c:v>42726</c:v>
                </c:pt>
                <c:pt idx="252">
                  <c:v>42727</c:v>
                </c:pt>
                <c:pt idx="253">
                  <c:v>42731</c:v>
                </c:pt>
                <c:pt idx="254">
                  <c:v>42732</c:v>
                </c:pt>
                <c:pt idx="255">
                  <c:v>42733</c:v>
                </c:pt>
                <c:pt idx="256">
                  <c:v>42734</c:v>
                </c:pt>
                <c:pt idx="257">
                  <c:v>42737</c:v>
                </c:pt>
                <c:pt idx="258">
                  <c:v>42738</c:v>
                </c:pt>
                <c:pt idx="259">
                  <c:v>42739</c:v>
                </c:pt>
                <c:pt idx="260">
                  <c:v>42740</c:v>
                </c:pt>
                <c:pt idx="261">
                  <c:v>42741</c:v>
                </c:pt>
                <c:pt idx="262">
                  <c:v>42744</c:v>
                </c:pt>
                <c:pt idx="263">
                  <c:v>42745</c:v>
                </c:pt>
                <c:pt idx="264">
                  <c:v>42746</c:v>
                </c:pt>
                <c:pt idx="265">
                  <c:v>42747</c:v>
                </c:pt>
                <c:pt idx="266">
                  <c:v>42748</c:v>
                </c:pt>
                <c:pt idx="267">
                  <c:v>42751</c:v>
                </c:pt>
                <c:pt idx="268">
                  <c:v>42752</c:v>
                </c:pt>
                <c:pt idx="269">
                  <c:v>42753</c:v>
                </c:pt>
                <c:pt idx="270">
                  <c:v>42754</c:v>
                </c:pt>
                <c:pt idx="271">
                  <c:v>42755</c:v>
                </c:pt>
                <c:pt idx="272">
                  <c:v>42758</c:v>
                </c:pt>
                <c:pt idx="273">
                  <c:v>42759</c:v>
                </c:pt>
                <c:pt idx="274">
                  <c:v>42760</c:v>
                </c:pt>
                <c:pt idx="275">
                  <c:v>42761</c:v>
                </c:pt>
                <c:pt idx="276">
                  <c:v>42762</c:v>
                </c:pt>
                <c:pt idx="277">
                  <c:v>42765</c:v>
                </c:pt>
                <c:pt idx="278">
                  <c:v>42766</c:v>
                </c:pt>
                <c:pt idx="279">
                  <c:v>42767</c:v>
                </c:pt>
                <c:pt idx="280">
                  <c:v>42768</c:v>
                </c:pt>
                <c:pt idx="281">
                  <c:v>42769</c:v>
                </c:pt>
                <c:pt idx="282">
                  <c:v>42772</c:v>
                </c:pt>
                <c:pt idx="283">
                  <c:v>42773</c:v>
                </c:pt>
                <c:pt idx="284">
                  <c:v>42774</c:v>
                </c:pt>
                <c:pt idx="285">
                  <c:v>42775</c:v>
                </c:pt>
                <c:pt idx="286">
                  <c:v>42776</c:v>
                </c:pt>
                <c:pt idx="287">
                  <c:v>42779</c:v>
                </c:pt>
                <c:pt idx="288">
                  <c:v>42780</c:v>
                </c:pt>
                <c:pt idx="289">
                  <c:v>42781</c:v>
                </c:pt>
                <c:pt idx="290">
                  <c:v>42782</c:v>
                </c:pt>
                <c:pt idx="291">
                  <c:v>42783</c:v>
                </c:pt>
                <c:pt idx="292">
                  <c:v>42786</c:v>
                </c:pt>
                <c:pt idx="293">
                  <c:v>42787</c:v>
                </c:pt>
                <c:pt idx="294">
                  <c:v>42788</c:v>
                </c:pt>
                <c:pt idx="295">
                  <c:v>42789</c:v>
                </c:pt>
                <c:pt idx="296">
                  <c:v>42790</c:v>
                </c:pt>
                <c:pt idx="297">
                  <c:v>42793</c:v>
                </c:pt>
                <c:pt idx="298">
                  <c:v>42794</c:v>
                </c:pt>
                <c:pt idx="299">
                  <c:v>42795</c:v>
                </c:pt>
                <c:pt idx="300">
                  <c:v>42796</c:v>
                </c:pt>
                <c:pt idx="301">
                  <c:v>42797</c:v>
                </c:pt>
                <c:pt idx="302">
                  <c:v>42800</c:v>
                </c:pt>
                <c:pt idx="303">
                  <c:v>42801</c:v>
                </c:pt>
                <c:pt idx="304">
                  <c:v>42802</c:v>
                </c:pt>
                <c:pt idx="305">
                  <c:v>42803</c:v>
                </c:pt>
                <c:pt idx="306">
                  <c:v>42804</c:v>
                </c:pt>
                <c:pt idx="307">
                  <c:v>42807</c:v>
                </c:pt>
                <c:pt idx="308">
                  <c:v>42808</c:v>
                </c:pt>
                <c:pt idx="309">
                  <c:v>42809</c:v>
                </c:pt>
                <c:pt idx="310">
                  <c:v>42810</c:v>
                </c:pt>
                <c:pt idx="311">
                  <c:v>42811</c:v>
                </c:pt>
                <c:pt idx="312">
                  <c:v>42814</c:v>
                </c:pt>
                <c:pt idx="313">
                  <c:v>42815</c:v>
                </c:pt>
                <c:pt idx="314">
                  <c:v>42816</c:v>
                </c:pt>
                <c:pt idx="315">
                  <c:v>42817</c:v>
                </c:pt>
                <c:pt idx="316">
                  <c:v>42818</c:v>
                </c:pt>
                <c:pt idx="317">
                  <c:v>42821</c:v>
                </c:pt>
                <c:pt idx="318">
                  <c:v>42822</c:v>
                </c:pt>
                <c:pt idx="319">
                  <c:v>42823</c:v>
                </c:pt>
                <c:pt idx="320">
                  <c:v>42824</c:v>
                </c:pt>
                <c:pt idx="321">
                  <c:v>42825</c:v>
                </c:pt>
                <c:pt idx="322">
                  <c:v>42828</c:v>
                </c:pt>
                <c:pt idx="323">
                  <c:v>42829</c:v>
                </c:pt>
                <c:pt idx="324">
                  <c:v>42830</c:v>
                </c:pt>
                <c:pt idx="325">
                  <c:v>42831</c:v>
                </c:pt>
                <c:pt idx="326">
                  <c:v>42832</c:v>
                </c:pt>
                <c:pt idx="327">
                  <c:v>42835</c:v>
                </c:pt>
                <c:pt idx="328">
                  <c:v>42836</c:v>
                </c:pt>
                <c:pt idx="329">
                  <c:v>42837</c:v>
                </c:pt>
                <c:pt idx="330">
                  <c:v>42838</c:v>
                </c:pt>
                <c:pt idx="331">
                  <c:v>42843</c:v>
                </c:pt>
                <c:pt idx="332">
                  <c:v>42844</c:v>
                </c:pt>
                <c:pt idx="333">
                  <c:v>42845</c:v>
                </c:pt>
                <c:pt idx="334">
                  <c:v>42846</c:v>
                </c:pt>
                <c:pt idx="335">
                  <c:v>42849</c:v>
                </c:pt>
                <c:pt idx="336">
                  <c:v>42850</c:v>
                </c:pt>
                <c:pt idx="337">
                  <c:v>42851</c:v>
                </c:pt>
                <c:pt idx="338">
                  <c:v>42852</c:v>
                </c:pt>
                <c:pt idx="339">
                  <c:v>42853</c:v>
                </c:pt>
                <c:pt idx="340">
                  <c:v>42857</c:v>
                </c:pt>
                <c:pt idx="341">
                  <c:v>42858</c:v>
                </c:pt>
                <c:pt idx="342">
                  <c:v>42859</c:v>
                </c:pt>
                <c:pt idx="343">
                  <c:v>42860</c:v>
                </c:pt>
                <c:pt idx="344">
                  <c:v>42863</c:v>
                </c:pt>
                <c:pt idx="345">
                  <c:v>42864</c:v>
                </c:pt>
                <c:pt idx="346">
                  <c:v>42865</c:v>
                </c:pt>
                <c:pt idx="347">
                  <c:v>42866</c:v>
                </c:pt>
                <c:pt idx="348">
                  <c:v>42867</c:v>
                </c:pt>
                <c:pt idx="349">
                  <c:v>42870</c:v>
                </c:pt>
                <c:pt idx="350">
                  <c:v>42871</c:v>
                </c:pt>
                <c:pt idx="351">
                  <c:v>42872</c:v>
                </c:pt>
                <c:pt idx="352">
                  <c:v>42873</c:v>
                </c:pt>
                <c:pt idx="353">
                  <c:v>42874</c:v>
                </c:pt>
                <c:pt idx="354">
                  <c:v>42877</c:v>
                </c:pt>
                <c:pt idx="355">
                  <c:v>42878</c:v>
                </c:pt>
                <c:pt idx="356">
                  <c:v>42879</c:v>
                </c:pt>
                <c:pt idx="357">
                  <c:v>42880</c:v>
                </c:pt>
                <c:pt idx="358">
                  <c:v>42881</c:v>
                </c:pt>
                <c:pt idx="359">
                  <c:v>42884</c:v>
                </c:pt>
                <c:pt idx="360">
                  <c:v>42885</c:v>
                </c:pt>
                <c:pt idx="361">
                  <c:v>42886</c:v>
                </c:pt>
                <c:pt idx="362">
                  <c:v>42887</c:v>
                </c:pt>
                <c:pt idx="363">
                  <c:v>42888</c:v>
                </c:pt>
                <c:pt idx="364">
                  <c:v>42891</c:v>
                </c:pt>
                <c:pt idx="365">
                  <c:v>42892</c:v>
                </c:pt>
                <c:pt idx="366">
                  <c:v>42893</c:v>
                </c:pt>
                <c:pt idx="367">
                  <c:v>42894</c:v>
                </c:pt>
                <c:pt idx="368">
                  <c:v>42895</c:v>
                </c:pt>
                <c:pt idx="369">
                  <c:v>42898</c:v>
                </c:pt>
                <c:pt idx="370">
                  <c:v>42899</c:v>
                </c:pt>
                <c:pt idx="371">
                  <c:v>42900</c:v>
                </c:pt>
                <c:pt idx="372">
                  <c:v>42901</c:v>
                </c:pt>
                <c:pt idx="373">
                  <c:v>42902</c:v>
                </c:pt>
                <c:pt idx="374">
                  <c:v>42905</c:v>
                </c:pt>
                <c:pt idx="375">
                  <c:v>42906</c:v>
                </c:pt>
                <c:pt idx="376">
                  <c:v>42907</c:v>
                </c:pt>
                <c:pt idx="377">
                  <c:v>42908</c:v>
                </c:pt>
                <c:pt idx="378">
                  <c:v>42909</c:v>
                </c:pt>
                <c:pt idx="379">
                  <c:v>42912</c:v>
                </c:pt>
                <c:pt idx="380">
                  <c:v>42913</c:v>
                </c:pt>
                <c:pt idx="381">
                  <c:v>42914</c:v>
                </c:pt>
                <c:pt idx="382">
                  <c:v>42915</c:v>
                </c:pt>
                <c:pt idx="383">
                  <c:v>42916</c:v>
                </c:pt>
                <c:pt idx="384">
                  <c:v>42919</c:v>
                </c:pt>
                <c:pt idx="385">
                  <c:v>42920</c:v>
                </c:pt>
                <c:pt idx="386">
                  <c:v>42921</c:v>
                </c:pt>
                <c:pt idx="387">
                  <c:v>42922</c:v>
                </c:pt>
                <c:pt idx="388">
                  <c:v>42923</c:v>
                </c:pt>
                <c:pt idx="389">
                  <c:v>42926</c:v>
                </c:pt>
                <c:pt idx="390">
                  <c:v>42927</c:v>
                </c:pt>
                <c:pt idx="391">
                  <c:v>42928</c:v>
                </c:pt>
                <c:pt idx="392">
                  <c:v>42929</c:v>
                </c:pt>
                <c:pt idx="393">
                  <c:v>42930</c:v>
                </c:pt>
                <c:pt idx="394">
                  <c:v>42933</c:v>
                </c:pt>
                <c:pt idx="395">
                  <c:v>42934</c:v>
                </c:pt>
                <c:pt idx="396">
                  <c:v>42935</c:v>
                </c:pt>
                <c:pt idx="397">
                  <c:v>42936</c:v>
                </c:pt>
                <c:pt idx="398">
                  <c:v>42937</c:v>
                </c:pt>
                <c:pt idx="399">
                  <c:v>42940</c:v>
                </c:pt>
                <c:pt idx="400">
                  <c:v>42941</c:v>
                </c:pt>
                <c:pt idx="401">
                  <c:v>42942</c:v>
                </c:pt>
                <c:pt idx="402">
                  <c:v>42943</c:v>
                </c:pt>
                <c:pt idx="403">
                  <c:v>42944</c:v>
                </c:pt>
                <c:pt idx="404">
                  <c:v>42947</c:v>
                </c:pt>
                <c:pt idx="405">
                  <c:v>42948</c:v>
                </c:pt>
                <c:pt idx="406">
                  <c:v>42949</c:v>
                </c:pt>
                <c:pt idx="407">
                  <c:v>42950</c:v>
                </c:pt>
                <c:pt idx="408">
                  <c:v>42951</c:v>
                </c:pt>
                <c:pt idx="409">
                  <c:v>42954</c:v>
                </c:pt>
                <c:pt idx="410">
                  <c:v>42955</c:v>
                </c:pt>
                <c:pt idx="411">
                  <c:v>42956</c:v>
                </c:pt>
                <c:pt idx="412">
                  <c:v>42957</c:v>
                </c:pt>
                <c:pt idx="413">
                  <c:v>42958</c:v>
                </c:pt>
                <c:pt idx="414">
                  <c:v>42961</c:v>
                </c:pt>
                <c:pt idx="415">
                  <c:v>42962</c:v>
                </c:pt>
                <c:pt idx="416">
                  <c:v>42963</c:v>
                </c:pt>
                <c:pt idx="417">
                  <c:v>42964</c:v>
                </c:pt>
                <c:pt idx="418">
                  <c:v>42965</c:v>
                </c:pt>
                <c:pt idx="419">
                  <c:v>42968</c:v>
                </c:pt>
                <c:pt idx="420">
                  <c:v>42969</c:v>
                </c:pt>
                <c:pt idx="421">
                  <c:v>42970</c:v>
                </c:pt>
                <c:pt idx="422">
                  <c:v>42971</c:v>
                </c:pt>
                <c:pt idx="423">
                  <c:v>42972</c:v>
                </c:pt>
                <c:pt idx="424">
                  <c:v>42975</c:v>
                </c:pt>
                <c:pt idx="425">
                  <c:v>42976</c:v>
                </c:pt>
                <c:pt idx="426">
                  <c:v>42977</c:v>
                </c:pt>
                <c:pt idx="427">
                  <c:v>42978</c:v>
                </c:pt>
                <c:pt idx="428">
                  <c:v>42979</c:v>
                </c:pt>
                <c:pt idx="429">
                  <c:v>42982</c:v>
                </c:pt>
                <c:pt idx="430">
                  <c:v>42983</c:v>
                </c:pt>
                <c:pt idx="431">
                  <c:v>42984</c:v>
                </c:pt>
                <c:pt idx="432">
                  <c:v>42985</c:v>
                </c:pt>
                <c:pt idx="433">
                  <c:v>42986</c:v>
                </c:pt>
                <c:pt idx="434">
                  <c:v>42989</c:v>
                </c:pt>
                <c:pt idx="435">
                  <c:v>42990</c:v>
                </c:pt>
                <c:pt idx="436">
                  <c:v>42991</c:v>
                </c:pt>
                <c:pt idx="437">
                  <c:v>42992</c:v>
                </c:pt>
                <c:pt idx="438">
                  <c:v>42993</c:v>
                </c:pt>
                <c:pt idx="439">
                  <c:v>42996</c:v>
                </c:pt>
                <c:pt idx="440">
                  <c:v>42997</c:v>
                </c:pt>
                <c:pt idx="441">
                  <c:v>42998</c:v>
                </c:pt>
                <c:pt idx="442">
                  <c:v>42999</c:v>
                </c:pt>
                <c:pt idx="443">
                  <c:v>43000</c:v>
                </c:pt>
                <c:pt idx="444">
                  <c:v>43003</c:v>
                </c:pt>
                <c:pt idx="445">
                  <c:v>43004</c:v>
                </c:pt>
                <c:pt idx="446">
                  <c:v>43005</c:v>
                </c:pt>
                <c:pt idx="447">
                  <c:v>43006</c:v>
                </c:pt>
                <c:pt idx="448">
                  <c:v>43007</c:v>
                </c:pt>
                <c:pt idx="449">
                  <c:v>43010</c:v>
                </c:pt>
                <c:pt idx="450">
                  <c:v>43011</c:v>
                </c:pt>
                <c:pt idx="451">
                  <c:v>43012</c:v>
                </c:pt>
                <c:pt idx="452">
                  <c:v>43013</c:v>
                </c:pt>
                <c:pt idx="453">
                  <c:v>43014</c:v>
                </c:pt>
                <c:pt idx="454">
                  <c:v>43017</c:v>
                </c:pt>
                <c:pt idx="455">
                  <c:v>43018</c:v>
                </c:pt>
                <c:pt idx="456">
                  <c:v>43019</c:v>
                </c:pt>
                <c:pt idx="457">
                  <c:v>43020</c:v>
                </c:pt>
                <c:pt idx="458">
                  <c:v>43021</c:v>
                </c:pt>
                <c:pt idx="459">
                  <c:v>43024</c:v>
                </c:pt>
                <c:pt idx="460">
                  <c:v>43025</c:v>
                </c:pt>
                <c:pt idx="461">
                  <c:v>43026</c:v>
                </c:pt>
                <c:pt idx="462">
                  <c:v>43027</c:v>
                </c:pt>
                <c:pt idx="463">
                  <c:v>43028</c:v>
                </c:pt>
                <c:pt idx="464">
                  <c:v>43031</c:v>
                </c:pt>
                <c:pt idx="465">
                  <c:v>43032</c:v>
                </c:pt>
                <c:pt idx="466">
                  <c:v>43033</c:v>
                </c:pt>
                <c:pt idx="467">
                  <c:v>43034</c:v>
                </c:pt>
                <c:pt idx="468">
                  <c:v>43035</c:v>
                </c:pt>
                <c:pt idx="469">
                  <c:v>43038</c:v>
                </c:pt>
                <c:pt idx="470">
                  <c:v>43039</c:v>
                </c:pt>
                <c:pt idx="471">
                  <c:v>43040</c:v>
                </c:pt>
                <c:pt idx="472">
                  <c:v>43041</c:v>
                </c:pt>
                <c:pt idx="473">
                  <c:v>43042</c:v>
                </c:pt>
                <c:pt idx="474">
                  <c:v>43045</c:v>
                </c:pt>
                <c:pt idx="475">
                  <c:v>43046</c:v>
                </c:pt>
                <c:pt idx="476">
                  <c:v>43047</c:v>
                </c:pt>
                <c:pt idx="477">
                  <c:v>43048</c:v>
                </c:pt>
                <c:pt idx="478">
                  <c:v>43049</c:v>
                </c:pt>
                <c:pt idx="479">
                  <c:v>43052</c:v>
                </c:pt>
                <c:pt idx="480">
                  <c:v>43053</c:v>
                </c:pt>
                <c:pt idx="481">
                  <c:v>43054</c:v>
                </c:pt>
                <c:pt idx="482">
                  <c:v>43055</c:v>
                </c:pt>
                <c:pt idx="483">
                  <c:v>43056</c:v>
                </c:pt>
                <c:pt idx="484">
                  <c:v>43059</c:v>
                </c:pt>
                <c:pt idx="485">
                  <c:v>43060</c:v>
                </c:pt>
                <c:pt idx="486">
                  <c:v>43061</c:v>
                </c:pt>
                <c:pt idx="487">
                  <c:v>43062</c:v>
                </c:pt>
                <c:pt idx="488">
                  <c:v>43063</c:v>
                </c:pt>
                <c:pt idx="489">
                  <c:v>43066</c:v>
                </c:pt>
                <c:pt idx="490">
                  <c:v>43067</c:v>
                </c:pt>
                <c:pt idx="491">
                  <c:v>43068</c:v>
                </c:pt>
                <c:pt idx="492">
                  <c:v>43069</c:v>
                </c:pt>
                <c:pt idx="493">
                  <c:v>43070</c:v>
                </c:pt>
                <c:pt idx="494">
                  <c:v>43073</c:v>
                </c:pt>
                <c:pt idx="495">
                  <c:v>43074</c:v>
                </c:pt>
                <c:pt idx="496">
                  <c:v>43075</c:v>
                </c:pt>
                <c:pt idx="497">
                  <c:v>43076</c:v>
                </c:pt>
                <c:pt idx="498">
                  <c:v>43077</c:v>
                </c:pt>
                <c:pt idx="499">
                  <c:v>43080</c:v>
                </c:pt>
                <c:pt idx="500">
                  <c:v>43081</c:v>
                </c:pt>
                <c:pt idx="501">
                  <c:v>43082</c:v>
                </c:pt>
                <c:pt idx="502">
                  <c:v>43083</c:v>
                </c:pt>
                <c:pt idx="503">
                  <c:v>43084</c:v>
                </c:pt>
                <c:pt idx="504">
                  <c:v>43087</c:v>
                </c:pt>
                <c:pt idx="505">
                  <c:v>43088</c:v>
                </c:pt>
                <c:pt idx="506">
                  <c:v>43089</c:v>
                </c:pt>
                <c:pt idx="507">
                  <c:v>43090</c:v>
                </c:pt>
                <c:pt idx="508">
                  <c:v>43091</c:v>
                </c:pt>
                <c:pt idx="509">
                  <c:v>43096</c:v>
                </c:pt>
                <c:pt idx="510">
                  <c:v>43097</c:v>
                </c:pt>
                <c:pt idx="511">
                  <c:v>43098</c:v>
                </c:pt>
                <c:pt idx="512">
                  <c:v>43102</c:v>
                </c:pt>
                <c:pt idx="513">
                  <c:v>43103</c:v>
                </c:pt>
                <c:pt idx="514">
                  <c:v>43104</c:v>
                </c:pt>
                <c:pt idx="515">
                  <c:v>43105</c:v>
                </c:pt>
                <c:pt idx="516">
                  <c:v>43108</c:v>
                </c:pt>
                <c:pt idx="517">
                  <c:v>43109</c:v>
                </c:pt>
                <c:pt idx="518">
                  <c:v>43110</c:v>
                </c:pt>
                <c:pt idx="519">
                  <c:v>43111</c:v>
                </c:pt>
                <c:pt idx="520">
                  <c:v>43112</c:v>
                </c:pt>
                <c:pt idx="521">
                  <c:v>43115</c:v>
                </c:pt>
                <c:pt idx="522">
                  <c:v>43116</c:v>
                </c:pt>
                <c:pt idx="523">
                  <c:v>43117</c:v>
                </c:pt>
                <c:pt idx="524">
                  <c:v>43118</c:v>
                </c:pt>
                <c:pt idx="525">
                  <c:v>43119</c:v>
                </c:pt>
                <c:pt idx="526">
                  <c:v>43122</c:v>
                </c:pt>
                <c:pt idx="527">
                  <c:v>43123</c:v>
                </c:pt>
                <c:pt idx="528">
                  <c:v>43124</c:v>
                </c:pt>
                <c:pt idx="529">
                  <c:v>43125</c:v>
                </c:pt>
                <c:pt idx="530">
                  <c:v>43126</c:v>
                </c:pt>
                <c:pt idx="531">
                  <c:v>43129</c:v>
                </c:pt>
                <c:pt idx="532">
                  <c:v>43130</c:v>
                </c:pt>
                <c:pt idx="533">
                  <c:v>43131</c:v>
                </c:pt>
                <c:pt idx="534">
                  <c:v>43132</c:v>
                </c:pt>
                <c:pt idx="535">
                  <c:v>43133</c:v>
                </c:pt>
                <c:pt idx="536">
                  <c:v>43136</c:v>
                </c:pt>
                <c:pt idx="537">
                  <c:v>43137</c:v>
                </c:pt>
                <c:pt idx="538">
                  <c:v>43138</c:v>
                </c:pt>
                <c:pt idx="539">
                  <c:v>43139</c:v>
                </c:pt>
                <c:pt idx="540">
                  <c:v>43140</c:v>
                </c:pt>
                <c:pt idx="541">
                  <c:v>43143</c:v>
                </c:pt>
                <c:pt idx="542">
                  <c:v>43144</c:v>
                </c:pt>
                <c:pt idx="543">
                  <c:v>43145</c:v>
                </c:pt>
                <c:pt idx="544">
                  <c:v>43146</c:v>
                </c:pt>
                <c:pt idx="545">
                  <c:v>43147</c:v>
                </c:pt>
                <c:pt idx="546">
                  <c:v>43150</c:v>
                </c:pt>
                <c:pt idx="547">
                  <c:v>43151</c:v>
                </c:pt>
                <c:pt idx="548">
                  <c:v>43152</c:v>
                </c:pt>
                <c:pt idx="549">
                  <c:v>43153</c:v>
                </c:pt>
                <c:pt idx="550">
                  <c:v>43154</c:v>
                </c:pt>
                <c:pt idx="551">
                  <c:v>43157</c:v>
                </c:pt>
                <c:pt idx="552">
                  <c:v>43158</c:v>
                </c:pt>
                <c:pt idx="553">
                  <c:v>43159</c:v>
                </c:pt>
                <c:pt idx="554">
                  <c:v>43160</c:v>
                </c:pt>
                <c:pt idx="555">
                  <c:v>43161</c:v>
                </c:pt>
                <c:pt idx="556">
                  <c:v>43164</c:v>
                </c:pt>
                <c:pt idx="557">
                  <c:v>43165</c:v>
                </c:pt>
                <c:pt idx="558">
                  <c:v>43166</c:v>
                </c:pt>
                <c:pt idx="559">
                  <c:v>43167</c:v>
                </c:pt>
                <c:pt idx="560">
                  <c:v>43168</c:v>
                </c:pt>
                <c:pt idx="561">
                  <c:v>43171</c:v>
                </c:pt>
                <c:pt idx="562">
                  <c:v>43172</c:v>
                </c:pt>
                <c:pt idx="563">
                  <c:v>43173</c:v>
                </c:pt>
                <c:pt idx="564">
                  <c:v>43174</c:v>
                </c:pt>
                <c:pt idx="565">
                  <c:v>43175</c:v>
                </c:pt>
                <c:pt idx="566">
                  <c:v>43178</c:v>
                </c:pt>
                <c:pt idx="567">
                  <c:v>43179</c:v>
                </c:pt>
                <c:pt idx="568">
                  <c:v>43180</c:v>
                </c:pt>
                <c:pt idx="569">
                  <c:v>43181</c:v>
                </c:pt>
                <c:pt idx="570">
                  <c:v>43182</c:v>
                </c:pt>
                <c:pt idx="571">
                  <c:v>43185</c:v>
                </c:pt>
                <c:pt idx="572">
                  <c:v>43186</c:v>
                </c:pt>
                <c:pt idx="573">
                  <c:v>43187</c:v>
                </c:pt>
                <c:pt idx="574">
                  <c:v>43188</c:v>
                </c:pt>
                <c:pt idx="575">
                  <c:v>43193</c:v>
                </c:pt>
                <c:pt idx="576">
                  <c:v>43194</c:v>
                </c:pt>
                <c:pt idx="577">
                  <c:v>43195</c:v>
                </c:pt>
                <c:pt idx="578">
                  <c:v>43196</c:v>
                </c:pt>
                <c:pt idx="579">
                  <c:v>43199</c:v>
                </c:pt>
                <c:pt idx="580">
                  <c:v>43200</c:v>
                </c:pt>
                <c:pt idx="581">
                  <c:v>43201</c:v>
                </c:pt>
                <c:pt idx="582">
                  <c:v>43202</c:v>
                </c:pt>
                <c:pt idx="583">
                  <c:v>43203</c:v>
                </c:pt>
                <c:pt idx="584">
                  <c:v>43206</c:v>
                </c:pt>
                <c:pt idx="585">
                  <c:v>43207</c:v>
                </c:pt>
                <c:pt idx="586">
                  <c:v>43208</c:v>
                </c:pt>
                <c:pt idx="587">
                  <c:v>43209</c:v>
                </c:pt>
                <c:pt idx="588">
                  <c:v>43210</c:v>
                </c:pt>
                <c:pt idx="589">
                  <c:v>43213</c:v>
                </c:pt>
                <c:pt idx="590">
                  <c:v>43214</c:v>
                </c:pt>
                <c:pt idx="591">
                  <c:v>43215</c:v>
                </c:pt>
                <c:pt idx="592">
                  <c:v>43216</c:v>
                </c:pt>
                <c:pt idx="593">
                  <c:v>43217</c:v>
                </c:pt>
                <c:pt idx="594">
                  <c:v>43220</c:v>
                </c:pt>
                <c:pt idx="595">
                  <c:v>43222</c:v>
                </c:pt>
                <c:pt idx="596">
                  <c:v>43223</c:v>
                </c:pt>
                <c:pt idx="597">
                  <c:v>43224</c:v>
                </c:pt>
                <c:pt idx="598">
                  <c:v>43227</c:v>
                </c:pt>
                <c:pt idx="599">
                  <c:v>43228</c:v>
                </c:pt>
                <c:pt idx="600">
                  <c:v>43229</c:v>
                </c:pt>
                <c:pt idx="601">
                  <c:v>43230</c:v>
                </c:pt>
                <c:pt idx="602">
                  <c:v>43231</c:v>
                </c:pt>
                <c:pt idx="603">
                  <c:v>43234</c:v>
                </c:pt>
                <c:pt idx="604">
                  <c:v>43235</c:v>
                </c:pt>
                <c:pt idx="605">
                  <c:v>43236</c:v>
                </c:pt>
                <c:pt idx="606">
                  <c:v>43237</c:v>
                </c:pt>
                <c:pt idx="607">
                  <c:v>43238</c:v>
                </c:pt>
                <c:pt idx="608">
                  <c:v>43241</c:v>
                </c:pt>
                <c:pt idx="609">
                  <c:v>43242</c:v>
                </c:pt>
                <c:pt idx="610">
                  <c:v>43243</c:v>
                </c:pt>
                <c:pt idx="611">
                  <c:v>43244</c:v>
                </c:pt>
                <c:pt idx="612">
                  <c:v>43245</c:v>
                </c:pt>
                <c:pt idx="613">
                  <c:v>43248</c:v>
                </c:pt>
                <c:pt idx="614">
                  <c:v>43249</c:v>
                </c:pt>
                <c:pt idx="615">
                  <c:v>43250</c:v>
                </c:pt>
                <c:pt idx="616">
                  <c:v>43251</c:v>
                </c:pt>
                <c:pt idx="617">
                  <c:v>43252</c:v>
                </c:pt>
                <c:pt idx="618">
                  <c:v>43255</c:v>
                </c:pt>
                <c:pt idx="619">
                  <c:v>43256</c:v>
                </c:pt>
                <c:pt idx="620">
                  <c:v>43257</c:v>
                </c:pt>
                <c:pt idx="621">
                  <c:v>43258</c:v>
                </c:pt>
                <c:pt idx="622">
                  <c:v>43259</c:v>
                </c:pt>
                <c:pt idx="623">
                  <c:v>43262</c:v>
                </c:pt>
                <c:pt idx="624">
                  <c:v>43263</c:v>
                </c:pt>
                <c:pt idx="625">
                  <c:v>43264</c:v>
                </c:pt>
                <c:pt idx="626">
                  <c:v>43265</c:v>
                </c:pt>
                <c:pt idx="627">
                  <c:v>43266</c:v>
                </c:pt>
                <c:pt idx="628">
                  <c:v>43269</c:v>
                </c:pt>
                <c:pt idx="629">
                  <c:v>43270</c:v>
                </c:pt>
                <c:pt idx="630">
                  <c:v>43271</c:v>
                </c:pt>
                <c:pt idx="631">
                  <c:v>43272</c:v>
                </c:pt>
                <c:pt idx="632">
                  <c:v>43273</c:v>
                </c:pt>
                <c:pt idx="633">
                  <c:v>43276</c:v>
                </c:pt>
                <c:pt idx="634">
                  <c:v>43277</c:v>
                </c:pt>
                <c:pt idx="635">
                  <c:v>43278</c:v>
                </c:pt>
                <c:pt idx="636">
                  <c:v>43279</c:v>
                </c:pt>
                <c:pt idx="637">
                  <c:v>43280</c:v>
                </c:pt>
                <c:pt idx="638">
                  <c:v>43283</c:v>
                </c:pt>
                <c:pt idx="639">
                  <c:v>43284</c:v>
                </c:pt>
                <c:pt idx="640">
                  <c:v>43285</c:v>
                </c:pt>
                <c:pt idx="641">
                  <c:v>43286</c:v>
                </c:pt>
                <c:pt idx="642">
                  <c:v>43287</c:v>
                </c:pt>
                <c:pt idx="643">
                  <c:v>43290</c:v>
                </c:pt>
                <c:pt idx="644">
                  <c:v>43291</c:v>
                </c:pt>
                <c:pt idx="645">
                  <c:v>43292</c:v>
                </c:pt>
                <c:pt idx="646">
                  <c:v>43293</c:v>
                </c:pt>
                <c:pt idx="647">
                  <c:v>43294</c:v>
                </c:pt>
                <c:pt idx="648">
                  <c:v>43297</c:v>
                </c:pt>
                <c:pt idx="649">
                  <c:v>43298</c:v>
                </c:pt>
                <c:pt idx="650">
                  <c:v>43299</c:v>
                </c:pt>
                <c:pt idx="651">
                  <c:v>43300</c:v>
                </c:pt>
                <c:pt idx="652">
                  <c:v>43301</c:v>
                </c:pt>
                <c:pt idx="653">
                  <c:v>43304</c:v>
                </c:pt>
                <c:pt idx="654">
                  <c:v>43305</c:v>
                </c:pt>
                <c:pt idx="655">
                  <c:v>43306</c:v>
                </c:pt>
                <c:pt idx="656">
                  <c:v>43307</c:v>
                </c:pt>
                <c:pt idx="657">
                  <c:v>43308</c:v>
                </c:pt>
                <c:pt idx="658">
                  <c:v>43311</c:v>
                </c:pt>
                <c:pt idx="659">
                  <c:v>43312</c:v>
                </c:pt>
                <c:pt idx="660">
                  <c:v>43313</c:v>
                </c:pt>
                <c:pt idx="661">
                  <c:v>43314</c:v>
                </c:pt>
                <c:pt idx="662">
                  <c:v>43315</c:v>
                </c:pt>
                <c:pt idx="663">
                  <c:v>43318</c:v>
                </c:pt>
                <c:pt idx="664">
                  <c:v>43319</c:v>
                </c:pt>
                <c:pt idx="665">
                  <c:v>43320</c:v>
                </c:pt>
                <c:pt idx="666">
                  <c:v>43321</c:v>
                </c:pt>
                <c:pt idx="667">
                  <c:v>43322</c:v>
                </c:pt>
                <c:pt idx="668">
                  <c:v>43325</c:v>
                </c:pt>
                <c:pt idx="669">
                  <c:v>43326</c:v>
                </c:pt>
                <c:pt idx="670">
                  <c:v>43327</c:v>
                </c:pt>
                <c:pt idx="671">
                  <c:v>43328</c:v>
                </c:pt>
                <c:pt idx="672">
                  <c:v>43329</c:v>
                </c:pt>
                <c:pt idx="673">
                  <c:v>43332</c:v>
                </c:pt>
                <c:pt idx="674">
                  <c:v>43333</c:v>
                </c:pt>
                <c:pt idx="675">
                  <c:v>43334</c:v>
                </c:pt>
                <c:pt idx="676">
                  <c:v>43335</c:v>
                </c:pt>
                <c:pt idx="677">
                  <c:v>43336</c:v>
                </c:pt>
                <c:pt idx="678">
                  <c:v>43339</c:v>
                </c:pt>
                <c:pt idx="679">
                  <c:v>43340</c:v>
                </c:pt>
                <c:pt idx="680">
                  <c:v>43341</c:v>
                </c:pt>
                <c:pt idx="681">
                  <c:v>43342</c:v>
                </c:pt>
                <c:pt idx="682">
                  <c:v>43343</c:v>
                </c:pt>
                <c:pt idx="683">
                  <c:v>43346</c:v>
                </c:pt>
                <c:pt idx="684">
                  <c:v>43347</c:v>
                </c:pt>
                <c:pt idx="685">
                  <c:v>43348</c:v>
                </c:pt>
                <c:pt idx="686">
                  <c:v>43349</c:v>
                </c:pt>
                <c:pt idx="687">
                  <c:v>43350</c:v>
                </c:pt>
                <c:pt idx="688">
                  <c:v>43353</c:v>
                </c:pt>
                <c:pt idx="689">
                  <c:v>43354</c:v>
                </c:pt>
                <c:pt idx="690">
                  <c:v>43355</c:v>
                </c:pt>
                <c:pt idx="691">
                  <c:v>43356</c:v>
                </c:pt>
                <c:pt idx="692">
                  <c:v>43357</c:v>
                </c:pt>
                <c:pt idx="693">
                  <c:v>43360</c:v>
                </c:pt>
                <c:pt idx="694">
                  <c:v>43361</c:v>
                </c:pt>
                <c:pt idx="695">
                  <c:v>43362</c:v>
                </c:pt>
                <c:pt idx="696">
                  <c:v>43363</c:v>
                </c:pt>
                <c:pt idx="697">
                  <c:v>43364</c:v>
                </c:pt>
                <c:pt idx="698">
                  <c:v>43367</c:v>
                </c:pt>
                <c:pt idx="699">
                  <c:v>43368</c:v>
                </c:pt>
                <c:pt idx="700">
                  <c:v>43369</c:v>
                </c:pt>
                <c:pt idx="701">
                  <c:v>43370</c:v>
                </c:pt>
                <c:pt idx="702">
                  <c:v>43371</c:v>
                </c:pt>
                <c:pt idx="703">
                  <c:v>43374</c:v>
                </c:pt>
                <c:pt idx="704">
                  <c:v>43375</c:v>
                </c:pt>
                <c:pt idx="705">
                  <c:v>43376</c:v>
                </c:pt>
                <c:pt idx="706">
                  <c:v>43377</c:v>
                </c:pt>
                <c:pt idx="707">
                  <c:v>43378</c:v>
                </c:pt>
                <c:pt idx="708">
                  <c:v>43381</c:v>
                </c:pt>
                <c:pt idx="709">
                  <c:v>43382</c:v>
                </c:pt>
                <c:pt idx="710">
                  <c:v>43383</c:v>
                </c:pt>
                <c:pt idx="711">
                  <c:v>43384</c:v>
                </c:pt>
                <c:pt idx="712">
                  <c:v>43385</c:v>
                </c:pt>
                <c:pt idx="713">
                  <c:v>43388</c:v>
                </c:pt>
                <c:pt idx="714">
                  <c:v>43389</c:v>
                </c:pt>
                <c:pt idx="715">
                  <c:v>43390</c:v>
                </c:pt>
                <c:pt idx="716">
                  <c:v>43391</c:v>
                </c:pt>
                <c:pt idx="717">
                  <c:v>43392</c:v>
                </c:pt>
                <c:pt idx="718">
                  <c:v>43395</c:v>
                </c:pt>
                <c:pt idx="719">
                  <c:v>43396</c:v>
                </c:pt>
                <c:pt idx="720">
                  <c:v>43397</c:v>
                </c:pt>
                <c:pt idx="721">
                  <c:v>43398</c:v>
                </c:pt>
                <c:pt idx="722">
                  <c:v>43399</c:v>
                </c:pt>
                <c:pt idx="723">
                  <c:v>43402</c:v>
                </c:pt>
                <c:pt idx="724">
                  <c:v>43403</c:v>
                </c:pt>
                <c:pt idx="725">
                  <c:v>43404</c:v>
                </c:pt>
                <c:pt idx="726">
                  <c:v>43405</c:v>
                </c:pt>
                <c:pt idx="727">
                  <c:v>43406</c:v>
                </c:pt>
                <c:pt idx="728">
                  <c:v>43409</c:v>
                </c:pt>
                <c:pt idx="729">
                  <c:v>43410</c:v>
                </c:pt>
                <c:pt idx="730">
                  <c:v>43411</c:v>
                </c:pt>
                <c:pt idx="731">
                  <c:v>43412</c:v>
                </c:pt>
                <c:pt idx="732">
                  <c:v>43413</c:v>
                </c:pt>
                <c:pt idx="733">
                  <c:v>43416</c:v>
                </c:pt>
                <c:pt idx="734">
                  <c:v>43417</c:v>
                </c:pt>
                <c:pt idx="735">
                  <c:v>43418</c:v>
                </c:pt>
                <c:pt idx="736">
                  <c:v>43419</c:v>
                </c:pt>
                <c:pt idx="737">
                  <c:v>43420</c:v>
                </c:pt>
                <c:pt idx="738">
                  <c:v>43423</c:v>
                </c:pt>
                <c:pt idx="739">
                  <c:v>43424</c:v>
                </c:pt>
                <c:pt idx="740">
                  <c:v>43425</c:v>
                </c:pt>
                <c:pt idx="741">
                  <c:v>43426</c:v>
                </c:pt>
                <c:pt idx="742">
                  <c:v>43427</c:v>
                </c:pt>
                <c:pt idx="743">
                  <c:v>43430</c:v>
                </c:pt>
                <c:pt idx="744">
                  <c:v>43431</c:v>
                </c:pt>
                <c:pt idx="745">
                  <c:v>43432</c:v>
                </c:pt>
                <c:pt idx="746">
                  <c:v>43433</c:v>
                </c:pt>
                <c:pt idx="747">
                  <c:v>43434</c:v>
                </c:pt>
                <c:pt idx="748">
                  <c:v>43437</c:v>
                </c:pt>
                <c:pt idx="749">
                  <c:v>43438</c:v>
                </c:pt>
                <c:pt idx="750">
                  <c:v>43439</c:v>
                </c:pt>
                <c:pt idx="751">
                  <c:v>43440</c:v>
                </c:pt>
                <c:pt idx="752">
                  <c:v>43441</c:v>
                </c:pt>
                <c:pt idx="753">
                  <c:v>43444</c:v>
                </c:pt>
                <c:pt idx="754">
                  <c:v>43445</c:v>
                </c:pt>
                <c:pt idx="755">
                  <c:v>43446</c:v>
                </c:pt>
                <c:pt idx="756">
                  <c:v>43447</c:v>
                </c:pt>
                <c:pt idx="757">
                  <c:v>43448</c:v>
                </c:pt>
                <c:pt idx="758">
                  <c:v>43451</c:v>
                </c:pt>
                <c:pt idx="759">
                  <c:v>43452</c:v>
                </c:pt>
                <c:pt idx="760">
                  <c:v>43453</c:v>
                </c:pt>
                <c:pt idx="761">
                  <c:v>43454</c:v>
                </c:pt>
                <c:pt idx="762">
                  <c:v>43455</c:v>
                </c:pt>
                <c:pt idx="763">
                  <c:v>43458</c:v>
                </c:pt>
                <c:pt idx="764">
                  <c:v>43461</c:v>
                </c:pt>
                <c:pt idx="765">
                  <c:v>43462</c:v>
                </c:pt>
                <c:pt idx="766">
                  <c:v>43465</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43578</c:v>
                </c:pt>
                <c:pt idx="845">
                  <c:v>43579</c:v>
                </c:pt>
                <c:pt idx="846">
                  <c:v>43580</c:v>
                </c:pt>
                <c:pt idx="847">
                  <c:v>43581</c:v>
                </c:pt>
                <c:pt idx="848">
                  <c:v>43584</c:v>
                </c:pt>
                <c:pt idx="849">
                  <c:v>43585</c:v>
                </c:pt>
                <c:pt idx="850">
                  <c:v>43587</c:v>
                </c:pt>
                <c:pt idx="851">
                  <c:v>43588</c:v>
                </c:pt>
                <c:pt idx="852">
                  <c:v>43591</c:v>
                </c:pt>
                <c:pt idx="853">
                  <c:v>43592</c:v>
                </c:pt>
                <c:pt idx="854">
                  <c:v>43593</c:v>
                </c:pt>
                <c:pt idx="855">
                  <c:v>43594</c:v>
                </c:pt>
                <c:pt idx="856">
                  <c:v>43595</c:v>
                </c:pt>
                <c:pt idx="857">
                  <c:v>43598</c:v>
                </c:pt>
                <c:pt idx="858">
                  <c:v>43599</c:v>
                </c:pt>
                <c:pt idx="859">
                  <c:v>43600</c:v>
                </c:pt>
                <c:pt idx="860">
                  <c:v>43601</c:v>
                </c:pt>
                <c:pt idx="861">
                  <c:v>43602</c:v>
                </c:pt>
                <c:pt idx="862">
                  <c:v>43605</c:v>
                </c:pt>
                <c:pt idx="863">
                  <c:v>43606</c:v>
                </c:pt>
                <c:pt idx="864">
                  <c:v>43607</c:v>
                </c:pt>
                <c:pt idx="865">
                  <c:v>43608</c:v>
                </c:pt>
                <c:pt idx="866">
                  <c:v>43609</c:v>
                </c:pt>
                <c:pt idx="867">
                  <c:v>43612</c:v>
                </c:pt>
                <c:pt idx="868">
                  <c:v>43613</c:v>
                </c:pt>
                <c:pt idx="869">
                  <c:v>43614</c:v>
                </c:pt>
                <c:pt idx="870">
                  <c:v>43615</c:v>
                </c:pt>
                <c:pt idx="871">
                  <c:v>43616</c:v>
                </c:pt>
                <c:pt idx="872">
                  <c:v>43619</c:v>
                </c:pt>
                <c:pt idx="873">
                  <c:v>43620</c:v>
                </c:pt>
                <c:pt idx="874">
                  <c:v>43621</c:v>
                </c:pt>
                <c:pt idx="875">
                  <c:v>43622</c:v>
                </c:pt>
                <c:pt idx="876">
                  <c:v>43623</c:v>
                </c:pt>
                <c:pt idx="877">
                  <c:v>43626</c:v>
                </c:pt>
                <c:pt idx="878">
                  <c:v>43627</c:v>
                </c:pt>
                <c:pt idx="879">
                  <c:v>43628</c:v>
                </c:pt>
                <c:pt idx="880">
                  <c:v>43629</c:v>
                </c:pt>
                <c:pt idx="881">
                  <c:v>43630</c:v>
                </c:pt>
                <c:pt idx="882">
                  <c:v>43633</c:v>
                </c:pt>
                <c:pt idx="883">
                  <c:v>43634</c:v>
                </c:pt>
                <c:pt idx="884">
                  <c:v>43635</c:v>
                </c:pt>
                <c:pt idx="885">
                  <c:v>43636</c:v>
                </c:pt>
                <c:pt idx="886">
                  <c:v>43637</c:v>
                </c:pt>
                <c:pt idx="887">
                  <c:v>43640</c:v>
                </c:pt>
                <c:pt idx="888">
                  <c:v>43641</c:v>
                </c:pt>
                <c:pt idx="889">
                  <c:v>43642</c:v>
                </c:pt>
                <c:pt idx="890">
                  <c:v>43643</c:v>
                </c:pt>
                <c:pt idx="891">
                  <c:v>43644</c:v>
                </c:pt>
                <c:pt idx="892">
                  <c:v>43647</c:v>
                </c:pt>
                <c:pt idx="893">
                  <c:v>43648</c:v>
                </c:pt>
                <c:pt idx="894">
                  <c:v>43649</c:v>
                </c:pt>
                <c:pt idx="895">
                  <c:v>43650</c:v>
                </c:pt>
                <c:pt idx="896">
                  <c:v>43651</c:v>
                </c:pt>
                <c:pt idx="897">
                  <c:v>43654</c:v>
                </c:pt>
                <c:pt idx="898">
                  <c:v>43655</c:v>
                </c:pt>
                <c:pt idx="899">
                  <c:v>43656</c:v>
                </c:pt>
                <c:pt idx="900">
                  <c:v>43657</c:v>
                </c:pt>
                <c:pt idx="901">
                  <c:v>43658</c:v>
                </c:pt>
                <c:pt idx="902">
                  <c:v>43661</c:v>
                </c:pt>
                <c:pt idx="903">
                  <c:v>43662</c:v>
                </c:pt>
                <c:pt idx="904">
                  <c:v>43663</c:v>
                </c:pt>
                <c:pt idx="905">
                  <c:v>43664</c:v>
                </c:pt>
                <c:pt idx="906">
                  <c:v>43665</c:v>
                </c:pt>
                <c:pt idx="907">
                  <c:v>43668</c:v>
                </c:pt>
                <c:pt idx="908">
                  <c:v>43669</c:v>
                </c:pt>
                <c:pt idx="909">
                  <c:v>43670</c:v>
                </c:pt>
                <c:pt idx="910">
                  <c:v>43671</c:v>
                </c:pt>
                <c:pt idx="911">
                  <c:v>43672</c:v>
                </c:pt>
                <c:pt idx="912">
                  <c:v>43675</c:v>
                </c:pt>
                <c:pt idx="913">
                  <c:v>43676</c:v>
                </c:pt>
                <c:pt idx="914">
                  <c:v>43677</c:v>
                </c:pt>
                <c:pt idx="915">
                  <c:v>43678</c:v>
                </c:pt>
                <c:pt idx="916">
                  <c:v>43679</c:v>
                </c:pt>
                <c:pt idx="917">
                  <c:v>43682</c:v>
                </c:pt>
                <c:pt idx="918">
                  <c:v>43683</c:v>
                </c:pt>
                <c:pt idx="919">
                  <c:v>43684</c:v>
                </c:pt>
                <c:pt idx="920">
                  <c:v>43685</c:v>
                </c:pt>
                <c:pt idx="921">
                  <c:v>43686</c:v>
                </c:pt>
                <c:pt idx="922">
                  <c:v>43689</c:v>
                </c:pt>
                <c:pt idx="923">
                  <c:v>43690</c:v>
                </c:pt>
                <c:pt idx="924">
                  <c:v>43691</c:v>
                </c:pt>
                <c:pt idx="925">
                  <c:v>43692</c:v>
                </c:pt>
                <c:pt idx="926">
                  <c:v>43693</c:v>
                </c:pt>
                <c:pt idx="927">
                  <c:v>43696</c:v>
                </c:pt>
                <c:pt idx="928">
                  <c:v>43697</c:v>
                </c:pt>
                <c:pt idx="929">
                  <c:v>43698</c:v>
                </c:pt>
                <c:pt idx="930">
                  <c:v>43699</c:v>
                </c:pt>
                <c:pt idx="931">
                  <c:v>43700</c:v>
                </c:pt>
                <c:pt idx="932">
                  <c:v>43703</c:v>
                </c:pt>
                <c:pt idx="933">
                  <c:v>43704</c:v>
                </c:pt>
                <c:pt idx="934">
                  <c:v>43705</c:v>
                </c:pt>
                <c:pt idx="935">
                  <c:v>43706</c:v>
                </c:pt>
                <c:pt idx="936">
                  <c:v>43707</c:v>
                </c:pt>
                <c:pt idx="937">
                  <c:v>43710</c:v>
                </c:pt>
                <c:pt idx="938">
                  <c:v>43711</c:v>
                </c:pt>
                <c:pt idx="939">
                  <c:v>43712</c:v>
                </c:pt>
                <c:pt idx="940">
                  <c:v>43713</c:v>
                </c:pt>
                <c:pt idx="941">
                  <c:v>43714</c:v>
                </c:pt>
                <c:pt idx="942">
                  <c:v>43717</c:v>
                </c:pt>
                <c:pt idx="943">
                  <c:v>43718</c:v>
                </c:pt>
                <c:pt idx="944">
                  <c:v>43719</c:v>
                </c:pt>
                <c:pt idx="945">
                  <c:v>43720</c:v>
                </c:pt>
                <c:pt idx="946">
                  <c:v>43721</c:v>
                </c:pt>
                <c:pt idx="947">
                  <c:v>43724</c:v>
                </c:pt>
                <c:pt idx="948">
                  <c:v>43725</c:v>
                </c:pt>
                <c:pt idx="949">
                  <c:v>43726</c:v>
                </c:pt>
                <c:pt idx="950">
                  <c:v>43727</c:v>
                </c:pt>
                <c:pt idx="951">
                  <c:v>43728</c:v>
                </c:pt>
                <c:pt idx="952">
                  <c:v>43731</c:v>
                </c:pt>
                <c:pt idx="953">
                  <c:v>43732</c:v>
                </c:pt>
                <c:pt idx="954">
                  <c:v>43733</c:v>
                </c:pt>
                <c:pt idx="955">
                  <c:v>43734</c:v>
                </c:pt>
                <c:pt idx="956">
                  <c:v>43735</c:v>
                </c:pt>
                <c:pt idx="957">
                  <c:v>43738</c:v>
                </c:pt>
                <c:pt idx="958">
                  <c:v>43739</c:v>
                </c:pt>
                <c:pt idx="959">
                  <c:v>43740</c:v>
                </c:pt>
                <c:pt idx="960">
                  <c:v>43741</c:v>
                </c:pt>
                <c:pt idx="961">
                  <c:v>43742</c:v>
                </c:pt>
                <c:pt idx="962">
                  <c:v>43745</c:v>
                </c:pt>
                <c:pt idx="963">
                  <c:v>43746</c:v>
                </c:pt>
                <c:pt idx="964">
                  <c:v>43747</c:v>
                </c:pt>
                <c:pt idx="965">
                  <c:v>43748</c:v>
                </c:pt>
                <c:pt idx="966">
                  <c:v>43749</c:v>
                </c:pt>
                <c:pt idx="967">
                  <c:v>43752</c:v>
                </c:pt>
                <c:pt idx="968">
                  <c:v>43753</c:v>
                </c:pt>
                <c:pt idx="969">
                  <c:v>43754</c:v>
                </c:pt>
                <c:pt idx="970">
                  <c:v>43755</c:v>
                </c:pt>
                <c:pt idx="971">
                  <c:v>43756</c:v>
                </c:pt>
                <c:pt idx="972">
                  <c:v>43759</c:v>
                </c:pt>
                <c:pt idx="973">
                  <c:v>43760</c:v>
                </c:pt>
                <c:pt idx="974">
                  <c:v>43761</c:v>
                </c:pt>
                <c:pt idx="975">
                  <c:v>43762</c:v>
                </c:pt>
                <c:pt idx="976">
                  <c:v>43763</c:v>
                </c:pt>
                <c:pt idx="977">
                  <c:v>43766</c:v>
                </c:pt>
                <c:pt idx="978">
                  <c:v>43767</c:v>
                </c:pt>
                <c:pt idx="979">
                  <c:v>43768</c:v>
                </c:pt>
                <c:pt idx="980">
                  <c:v>43769</c:v>
                </c:pt>
                <c:pt idx="981">
                  <c:v>43770</c:v>
                </c:pt>
                <c:pt idx="982">
                  <c:v>43773</c:v>
                </c:pt>
                <c:pt idx="983">
                  <c:v>43774</c:v>
                </c:pt>
                <c:pt idx="984">
                  <c:v>43775</c:v>
                </c:pt>
                <c:pt idx="985">
                  <c:v>43776</c:v>
                </c:pt>
                <c:pt idx="986">
                  <c:v>43777</c:v>
                </c:pt>
                <c:pt idx="987">
                  <c:v>43780</c:v>
                </c:pt>
                <c:pt idx="988">
                  <c:v>43781</c:v>
                </c:pt>
                <c:pt idx="989">
                  <c:v>43782</c:v>
                </c:pt>
                <c:pt idx="990">
                  <c:v>43783</c:v>
                </c:pt>
                <c:pt idx="991">
                  <c:v>43784</c:v>
                </c:pt>
                <c:pt idx="992">
                  <c:v>43787</c:v>
                </c:pt>
                <c:pt idx="993">
                  <c:v>43788</c:v>
                </c:pt>
                <c:pt idx="994">
                  <c:v>43789</c:v>
                </c:pt>
                <c:pt idx="995">
                  <c:v>43790</c:v>
                </c:pt>
                <c:pt idx="996">
                  <c:v>43791</c:v>
                </c:pt>
                <c:pt idx="997">
                  <c:v>43794</c:v>
                </c:pt>
                <c:pt idx="998">
                  <c:v>43795</c:v>
                </c:pt>
                <c:pt idx="999">
                  <c:v>43796</c:v>
                </c:pt>
                <c:pt idx="1000">
                  <c:v>43797</c:v>
                </c:pt>
                <c:pt idx="1001">
                  <c:v>43798</c:v>
                </c:pt>
                <c:pt idx="1002">
                  <c:v>43801</c:v>
                </c:pt>
                <c:pt idx="1003">
                  <c:v>43802</c:v>
                </c:pt>
                <c:pt idx="1004">
                  <c:v>43803</c:v>
                </c:pt>
                <c:pt idx="1005">
                  <c:v>43804</c:v>
                </c:pt>
                <c:pt idx="1006">
                  <c:v>43805</c:v>
                </c:pt>
                <c:pt idx="1007">
                  <c:v>43808</c:v>
                </c:pt>
                <c:pt idx="1008">
                  <c:v>43809</c:v>
                </c:pt>
                <c:pt idx="1009">
                  <c:v>43810</c:v>
                </c:pt>
                <c:pt idx="1010">
                  <c:v>43811</c:v>
                </c:pt>
                <c:pt idx="1011">
                  <c:v>43812</c:v>
                </c:pt>
                <c:pt idx="1012">
                  <c:v>43815</c:v>
                </c:pt>
                <c:pt idx="1013">
                  <c:v>43816</c:v>
                </c:pt>
                <c:pt idx="1014">
                  <c:v>43817</c:v>
                </c:pt>
                <c:pt idx="1015">
                  <c:v>43818</c:v>
                </c:pt>
                <c:pt idx="1016">
                  <c:v>43819</c:v>
                </c:pt>
                <c:pt idx="1017">
                  <c:v>43822</c:v>
                </c:pt>
                <c:pt idx="1018">
                  <c:v>43823</c:v>
                </c:pt>
                <c:pt idx="1019">
                  <c:v>43826</c:v>
                </c:pt>
                <c:pt idx="1020">
                  <c:v>43829</c:v>
                </c:pt>
                <c:pt idx="1021">
                  <c:v>43830</c:v>
                </c:pt>
                <c:pt idx="1022">
                  <c:v>43832</c:v>
                </c:pt>
                <c:pt idx="1023">
                  <c:v>43833</c:v>
                </c:pt>
                <c:pt idx="1024">
                  <c:v>43836</c:v>
                </c:pt>
                <c:pt idx="1025">
                  <c:v>43837</c:v>
                </c:pt>
                <c:pt idx="1026">
                  <c:v>43838</c:v>
                </c:pt>
                <c:pt idx="1027">
                  <c:v>43839</c:v>
                </c:pt>
                <c:pt idx="1028">
                  <c:v>43840</c:v>
                </c:pt>
                <c:pt idx="1029">
                  <c:v>43843</c:v>
                </c:pt>
                <c:pt idx="1030">
                  <c:v>43844</c:v>
                </c:pt>
                <c:pt idx="1031">
                  <c:v>43845</c:v>
                </c:pt>
                <c:pt idx="1032">
                  <c:v>43846</c:v>
                </c:pt>
                <c:pt idx="1033">
                  <c:v>43847</c:v>
                </c:pt>
                <c:pt idx="1034">
                  <c:v>43850</c:v>
                </c:pt>
                <c:pt idx="1035">
                  <c:v>43851</c:v>
                </c:pt>
                <c:pt idx="1036">
                  <c:v>43852</c:v>
                </c:pt>
                <c:pt idx="1037">
                  <c:v>43853</c:v>
                </c:pt>
                <c:pt idx="1038">
                  <c:v>43854</c:v>
                </c:pt>
                <c:pt idx="1039">
                  <c:v>43857</c:v>
                </c:pt>
                <c:pt idx="1040">
                  <c:v>43858</c:v>
                </c:pt>
                <c:pt idx="1041">
                  <c:v>43859</c:v>
                </c:pt>
                <c:pt idx="1042">
                  <c:v>43860</c:v>
                </c:pt>
                <c:pt idx="1043">
                  <c:v>43861</c:v>
                </c:pt>
                <c:pt idx="1044">
                  <c:v>43864</c:v>
                </c:pt>
                <c:pt idx="1045">
                  <c:v>43865</c:v>
                </c:pt>
                <c:pt idx="1046">
                  <c:v>43866</c:v>
                </c:pt>
                <c:pt idx="1047">
                  <c:v>43867</c:v>
                </c:pt>
                <c:pt idx="1048">
                  <c:v>43868</c:v>
                </c:pt>
                <c:pt idx="1049">
                  <c:v>43871</c:v>
                </c:pt>
                <c:pt idx="1050">
                  <c:v>43872</c:v>
                </c:pt>
                <c:pt idx="1051">
                  <c:v>43873</c:v>
                </c:pt>
                <c:pt idx="1052">
                  <c:v>43874</c:v>
                </c:pt>
                <c:pt idx="1053">
                  <c:v>43875</c:v>
                </c:pt>
                <c:pt idx="1054">
                  <c:v>43878</c:v>
                </c:pt>
                <c:pt idx="1055">
                  <c:v>43879</c:v>
                </c:pt>
                <c:pt idx="1056">
                  <c:v>43880</c:v>
                </c:pt>
                <c:pt idx="1057">
                  <c:v>43881</c:v>
                </c:pt>
                <c:pt idx="1058">
                  <c:v>43882</c:v>
                </c:pt>
                <c:pt idx="1059">
                  <c:v>43885</c:v>
                </c:pt>
                <c:pt idx="1060">
                  <c:v>43886</c:v>
                </c:pt>
                <c:pt idx="1061">
                  <c:v>43887</c:v>
                </c:pt>
                <c:pt idx="1062">
                  <c:v>43888</c:v>
                </c:pt>
                <c:pt idx="1063">
                  <c:v>43889</c:v>
                </c:pt>
                <c:pt idx="1064">
                  <c:v>43892</c:v>
                </c:pt>
                <c:pt idx="1065">
                  <c:v>43893</c:v>
                </c:pt>
                <c:pt idx="1066">
                  <c:v>43894</c:v>
                </c:pt>
                <c:pt idx="1067">
                  <c:v>43895</c:v>
                </c:pt>
                <c:pt idx="1068">
                  <c:v>43896</c:v>
                </c:pt>
                <c:pt idx="1069">
                  <c:v>43899</c:v>
                </c:pt>
                <c:pt idx="1070">
                  <c:v>43900</c:v>
                </c:pt>
                <c:pt idx="1071">
                  <c:v>43901</c:v>
                </c:pt>
                <c:pt idx="1072">
                  <c:v>43902</c:v>
                </c:pt>
                <c:pt idx="1073">
                  <c:v>43903</c:v>
                </c:pt>
                <c:pt idx="1074">
                  <c:v>43906</c:v>
                </c:pt>
                <c:pt idx="1075">
                  <c:v>43907</c:v>
                </c:pt>
                <c:pt idx="1076">
                  <c:v>43908</c:v>
                </c:pt>
                <c:pt idx="1077">
                  <c:v>43909</c:v>
                </c:pt>
                <c:pt idx="1078">
                  <c:v>43910</c:v>
                </c:pt>
                <c:pt idx="1079">
                  <c:v>43913</c:v>
                </c:pt>
                <c:pt idx="1080">
                  <c:v>43914</c:v>
                </c:pt>
                <c:pt idx="1081">
                  <c:v>43915</c:v>
                </c:pt>
                <c:pt idx="1082">
                  <c:v>43916</c:v>
                </c:pt>
                <c:pt idx="1083">
                  <c:v>43917</c:v>
                </c:pt>
                <c:pt idx="1084">
                  <c:v>43920</c:v>
                </c:pt>
                <c:pt idx="1085">
                  <c:v>43921</c:v>
                </c:pt>
                <c:pt idx="1086">
                  <c:v>43922</c:v>
                </c:pt>
                <c:pt idx="1087">
                  <c:v>43923</c:v>
                </c:pt>
                <c:pt idx="1088">
                  <c:v>43924</c:v>
                </c:pt>
                <c:pt idx="1089">
                  <c:v>43927</c:v>
                </c:pt>
                <c:pt idx="1090">
                  <c:v>43928</c:v>
                </c:pt>
                <c:pt idx="1091">
                  <c:v>43929</c:v>
                </c:pt>
                <c:pt idx="1092">
                  <c:v>43930</c:v>
                </c:pt>
                <c:pt idx="1093">
                  <c:v>43935</c:v>
                </c:pt>
                <c:pt idx="1094">
                  <c:v>43936</c:v>
                </c:pt>
                <c:pt idx="1095">
                  <c:v>43937</c:v>
                </c:pt>
                <c:pt idx="1096">
                  <c:v>43938</c:v>
                </c:pt>
                <c:pt idx="1097">
                  <c:v>43941</c:v>
                </c:pt>
                <c:pt idx="1098">
                  <c:v>43942</c:v>
                </c:pt>
                <c:pt idx="1099">
                  <c:v>43943</c:v>
                </c:pt>
                <c:pt idx="1100">
                  <c:v>43944</c:v>
                </c:pt>
                <c:pt idx="1101">
                  <c:v>43945</c:v>
                </c:pt>
                <c:pt idx="1102">
                  <c:v>43948</c:v>
                </c:pt>
                <c:pt idx="1103">
                  <c:v>43949</c:v>
                </c:pt>
                <c:pt idx="1104">
                  <c:v>43950</c:v>
                </c:pt>
                <c:pt idx="1105">
                  <c:v>43951</c:v>
                </c:pt>
                <c:pt idx="1106">
                  <c:v>43955</c:v>
                </c:pt>
                <c:pt idx="1107">
                  <c:v>43956</c:v>
                </c:pt>
                <c:pt idx="1108">
                  <c:v>43957</c:v>
                </c:pt>
                <c:pt idx="1109">
                  <c:v>43958</c:v>
                </c:pt>
                <c:pt idx="1110">
                  <c:v>43959</c:v>
                </c:pt>
                <c:pt idx="1111">
                  <c:v>43962</c:v>
                </c:pt>
                <c:pt idx="1112">
                  <c:v>43963</c:v>
                </c:pt>
                <c:pt idx="1113">
                  <c:v>43964</c:v>
                </c:pt>
                <c:pt idx="1114">
                  <c:v>43965</c:v>
                </c:pt>
                <c:pt idx="1115">
                  <c:v>43966</c:v>
                </c:pt>
                <c:pt idx="1116">
                  <c:v>43969</c:v>
                </c:pt>
                <c:pt idx="1117">
                  <c:v>43970</c:v>
                </c:pt>
                <c:pt idx="1118">
                  <c:v>43971</c:v>
                </c:pt>
                <c:pt idx="1119">
                  <c:v>43972</c:v>
                </c:pt>
                <c:pt idx="1120">
                  <c:v>43973</c:v>
                </c:pt>
                <c:pt idx="1121">
                  <c:v>43976</c:v>
                </c:pt>
                <c:pt idx="1122">
                  <c:v>43977</c:v>
                </c:pt>
                <c:pt idx="1123">
                  <c:v>43978</c:v>
                </c:pt>
                <c:pt idx="1124">
                  <c:v>43979</c:v>
                </c:pt>
                <c:pt idx="1125">
                  <c:v>43980</c:v>
                </c:pt>
                <c:pt idx="1126">
                  <c:v>43983</c:v>
                </c:pt>
                <c:pt idx="1127">
                  <c:v>43984</c:v>
                </c:pt>
                <c:pt idx="1128">
                  <c:v>43985</c:v>
                </c:pt>
                <c:pt idx="1129">
                  <c:v>43986</c:v>
                </c:pt>
                <c:pt idx="1130">
                  <c:v>43987</c:v>
                </c:pt>
                <c:pt idx="1131">
                  <c:v>43990</c:v>
                </c:pt>
                <c:pt idx="1132">
                  <c:v>43991</c:v>
                </c:pt>
                <c:pt idx="1133">
                  <c:v>43992</c:v>
                </c:pt>
                <c:pt idx="1134">
                  <c:v>43993</c:v>
                </c:pt>
                <c:pt idx="1135">
                  <c:v>43994</c:v>
                </c:pt>
                <c:pt idx="1136">
                  <c:v>43997</c:v>
                </c:pt>
                <c:pt idx="1137">
                  <c:v>43998</c:v>
                </c:pt>
                <c:pt idx="1138">
                  <c:v>43999</c:v>
                </c:pt>
                <c:pt idx="1139">
                  <c:v>44000</c:v>
                </c:pt>
                <c:pt idx="1140">
                  <c:v>44001</c:v>
                </c:pt>
                <c:pt idx="1141">
                  <c:v>44004</c:v>
                </c:pt>
                <c:pt idx="1142">
                  <c:v>44005</c:v>
                </c:pt>
                <c:pt idx="1143">
                  <c:v>44006</c:v>
                </c:pt>
                <c:pt idx="1144">
                  <c:v>44007</c:v>
                </c:pt>
                <c:pt idx="1145">
                  <c:v>44008</c:v>
                </c:pt>
                <c:pt idx="1146">
                  <c:v>44011</c:v>
                </c:pt>
                <c:pt idx="1147">
                  <c:v>44012</c:v>
                </c:pt>
                <c:pt idx="1148">
                  <c:v>44013</c:v>
                </c:pt>
                <c:pt idx="1149">
                  <c:v>44014</c:v>
                </c:pt>
                <c:pt idx="1150">
                  <c:v>44015</c:v>
                </c:pt>
                <c:pt idx="1151">
                  <c:v>44018</c:v>
                </c:pt>
                <c:pt idx="1152">
                  <c:v>44019</c:v>
                </c:pt>
                <c:pt idx="1153">
                  <c:v>44020</c:v>
                </c:pt>
                <c:pt idx="1154">
                  <c:v>44021</c:v>
                </c:pt>
                <c:pt idx="1155">
                  <c:v>44022</c:v>
                </c:pt>
                <c:pt idx="1156">
                  <c:v>44025</c:v>
                </c:pt>
                <c:pt idx="1157">
                  <c:v>44026</c:v>
                </c:pt>
                <c:pt idx="1158">
                  <c:v>44027</c:v>
                </c:pt>
                <c:pt idx="1159">
                  <c:v>44028</c:v>
                </c:pt>
                <c:pt idx="1160">
                  <c:v>44029</c:v>
                </c:pt>
                <c:pt idx="1161">
                  <c:v>44032</c:v>
                </c:pt>
                <c:pt idx="1162">
                  <c:v>44033</c:v>
                </c:pt>
                <c:pt idx="1163">
                  <c:v>44034</c:v>
                </c:pt>
                <c:pt idx="1164">
                  <c:v>44035</c:v>
                </c:pt>
                <c:pt idx="1165">
                  <c:v>44036</c:v>
                </c:pt>
                <c:pt idx="1166">
                  <c:v>44039</c:v>
                </c:pt>
                <c:pt idx="1167">
                  <c:v>44040</c:v>
                </c:pt>
                <c:pt idx="1168">
                  <c:v>44041</c:v>
                </c:pt>
                <c:pt idx="1169">
                  <c:v>44042</c:v>
                </c:pt>
                <c:pt idx="1170">
                  <c:v>44043</c:v>
                </c:pt>
                <c:pt idx="1171">
                  <c:v>44046</c:v>
                </c:pt>
                <c:pt idx="1172">
                  <c:v>44047</c:v>
                </c:pt>
                <c:pt idx="1173">
                  <c:v>44048</c:v>
                </c:pt>
                <c:pt idx="1174">
                  <c:v>44049</c:v>
                </c:pt>
                <c:pt idx="1175">
                  <c:v>44050</c:v>
                </c:pt>
                <c:pt idx="1176">
                  <c:v>44053</c:v>
                </c:pt>
                <c:pt idx="1177">
                  <c:v>44054</c:v>
                </c:pt>
                <c:pt idx="1178">
                  <c:v>44055</c:v>
                </c:pt>
                <c:pt idx="1179">
                  <c:v>44056</c:v>
                </c:pt>
                <c:pt idx="1180">
                  <c:v>44057</c:v>
                </c:pt>
                <c:pt idx="1181">
                  <c:v>44060</c:v>
                </c:pt>
                <c:pt idx="1182">
                  <c:v>44061</c:v>
                </c:pt>
                <c:pt idx="1183">
                  <c:v>44062</c:v>
                </c:pt>
                <c:pt idx="1184">
                  <c:v>44063</c:v>
                </c:pt>
                <c:pt idx="1185">
                  <c:v>44064</c:v>
                </c:pt>
                <c:pt idx="1186">
                  <c:v>44067</c:v>
                </c:pt>
                <c:pt idx="1187">
                  <c:v>44068</c:v>
                </c:pt>
                <c:pt idx="1188">
                  <c:v>44069</c:v>
                </c:pt>
                <c:pt idx="1189">
                  <c:v>44070</c:v>
                </c:pt>
                <c:pt idx="1190">
                  <c:v>44071</c:v>
                </c:pt>
                <c:pt idx="1191">
                  <c:v>44074</c:v>
                </c:pt>
                <c:pt idx="1192">
                  <c:v>44075</c:v>
                </c:pt>
                <c:pt idx="1193">
                  <c:v>44076</c:v>
                </c:pt>
                <c:pt idx="1194">
                  <c:v>44077</c:v>
                </c:pt>
                <c:pt idx="1195">
                  <c:v>44078</c:v>
                </c:pt>
                <c:pt idx="1196">
                  <c:v>44081</c:v>
                </c:pt>
                <c:pt idx="1197">
                  <c:v>44082</c:v>
                </c:pt>
                <c:pt idx="1198">
                  <c:v>44083</c:v>
                </c:pt>
                <c:pt idx="1199">
                  <c:v>44084</c:v>
                </c:pt>
                <c:pt idx="1200">
                  <c:v>44085</c:v>
                </c:pt>
                <c:pt idx="1201">
                  <c:v>44088</c:v>
                </c:pt>
                <c:pt idx="1202">
                  <c:v>44089</c:v>
                </c:pt>
                <c:pt idx="1203">
                  <c:v>44090</c:v>
                </c:pt>
                <c:pt idx="1204">
                  <c:v>44091</c:v>
                </c:pt>
                <c:pt idx="1205">
                  <c:v>44092</c:v>
                </c:pt>
                <c:pt idx="1206">
                  <c:v>44095</c:v>
                </c:pt>
                <c:pt idx="1207">
                  <c:v>44096</c:v>
                </c:pt>
                <c:pt idx="1208">
                  <c:v>44097</c:v>
                </c:pt>
                <c:pt idx="1209">
                  <c:v>44098</c:v>
                </c:pt>
                <c:pt idx="1210">
                  <c:v>44099</c:v>
                </c:pt>
                <c:pt idx="1211">
                  <c:v>44102</c:v>
                </c:pt>
                <c:pt idx="1212">
                  <c:v>44103</c:v>
                </c:pt>
                <c:pt idx="1213">
                  <c:v>44104</c:v>
                </c:pt>
                <c:pt idx="1214">
                  <c:v>44105</c:v>
                </c:pt>
                <c:pt idx="1215">
                  <c:v>44106</c:v>
                </c:pt>
                <c:pt idx="1216">
                  <c:v>44109</c:v>
                </c:pt>
                <c:pt idx="1217">
                  <c:v>44110</c:v>
                </c:pt>
                <c:pt idx="1218">
                  <c:v>44111</c:v>
                </c:pt>
                <c:pt idx="1219">
                  <c:v>44112</c:v>
                </c:pt>
                <c:pt idx="1220">
                  <c:v>44113</c:v>
                </c:pt>
                <c:pt idx="1221">
                  <c:v>44116</c:v>
                </c:pt>
                <c:pt idx="1222">
                  <c:v>44117</c:v>
                </c:pt>
                <c:pt idx="1223">
                  <c:v>44118</c:v>
                </c:pt>
                <c:pt idx="1224">
                  <c:v>44119</c:v>
                </c:pt>
                <c:pt idx="1225">
                  <c:v>44120</c:v>
                </c:pt>
                <c:pt idx="1226">
                  <c:v>44123</c:v>
                </c:pt>
                <c:pt idx="1227">
                  <c:v>44124</c:v>
                </c:pt>
                <c:pt idx="1228">
                  <c:v>44125</c:v>
                </c:pt>
                <c:pt idx="1229">
                  <c:v>44126</c:v>
                </c:pt>
                <c:pt idx="1230">
                  <c:v>44127</c:v>
                </c:pt>
                <c:pt idx="1231">
                  <c:v>44130</c:v>
                </c:pt>
                <c:pt idx="1232">
                  <c:v>44131</c:v>
                </c:pt>
                <c:pt idx="1233">
                  <c:v>44132</c:v>
                </c:pt>
                <c:pt idx="1234">
                  <c:v>44133</c:v>
                </c:pt>
                <c:pt idx="1235">
                  <c:v>44134</c:v>
                </c:pt>
                <c:pt idx="1236">
                  <c:v>44137</c:v>
                </c:pt>
                <c:pt idx="1237">
                  <c:v>44138</c:v>
                </c:pt>
                <c:pt idx="1238">
                  <c:v>44139</c:v>
                </c:pt>
                <c:pt idx="1239">
                  <c:v>44140</c:v>
                </c:pt>
                <c:pt idx="1240">
                  <c:v>44141</c:v>
                </c:pt>
                <c:pt idx="1241">
                  <c:v>44144</c:v>
                </c:pt>
                <c:pt idx="1242">
                  <c:v>44145</c:v>
                </c:pt>
                <c:pt idx="1243">
                  <c:v>44146</c:v>
                </c:pt>
                <c:pt idx="1244">
                  <c:v>44147</c:v>
                </c:pt>
                <c:pt idx="1245">
                  <c:v>44148</c:v>
                </c:pt>
                <c:pt idx="1246">
                  <c:v>44151</c:v>
                </c:pt>
                <c:pt idx="1247">
                  <c:v>44152</c:v>
                </c:pt>
                <c:pt idx="1248">
                  <c:v>44153</c:v>
                </c:pt>
                <c:pt idx="1249">
                  <c:v>44154</c:v>
                </c:pt>
                <c:pt idx="1250">
                  <c:v>44155</c:v>
                </c:pt>
                <c:pt idx="1251">
                  <c:v>44158</c:v>
                </c:pt>
                <c:pt idx="1252">
                  <c:v>44159</c:v>
                </c:pt>
                <c:pt idx="1253">
                  <c:v>44160</c:v>
                </c:pt>
                <c:pt idx="1254">
                  <c:v>44161</c:v>
                </c:pt>
                <c:pt idx="1255">
                  <c:v>44162</c:v>
                </c:pt>
                <c:pt idx="1256">
                  <c:v>44165</c:v>
                </c:pt>
                <c:pt idx="1257">
                  <c:v>44166</c:v>
                </c:pt>
                <c:pt idx="1258">
                  <c:v>44167</c:v>
                </c:pt>
                <c:pt idx="1259">
                  <c:v>44168</c:v>
                </c:pt>
                <c:pt idx="1260">
                  <c:v>44169</c:v>
                </c:pt>
                <c:pt idx="1261">
                  <c:v>44172</c:v>
                </c:pt>
                <c:pt idx="1262">
                  <c:v>44173</c:v>
                </c:pt>
                <c:pt idx="1263">
                  <c:v>44174</c:v>
                </c:pt>
                <c:pt idx="1264">
                  <c:v>44175</c:v>
                </c:pt>
                <c:pt idx="1265">
                  <c:v>44176</c:v>
                </c:pt>
                <c:pt idx="1266">
                  <c:v>44179</c:v>
                </c:pt>
                <c:pt idx="1267">
                  <c:v>44180</c:v>
                </c:pt>
                <c:pt idx="1268">
                  <c:v>44181</c:v>
                </c:pt>
                <c:pt idx="1269">
                  <c:v>44182</c:v>
                </c:pt>
                <c:pt idx="1270">
                  <c:v>44183</c:v>
                </c:pt>
                <c:pt idx="1271">
                  <c:v>44186</c:v>
                </c:pt>
                <c:pt idx="1272">
                  <c:v>44187</c:v>
                </c:pt>
                <c:pt idx="1273">
                  <c:v>44188</c:v>
                </c:pt>
                <c:pt idx="1274">
                  <c:v>44189</c:v>
                </c:pt>
                <c:pt idx="1275">
                  <c:v>44193</c:v>
                </c:pt>
                <c:pt idx="1276">
                  <c:v>44194</c:v>
                </c:pt>
                <c:pt idx="1277">
                  <c:v>44195</c:v>
                </c:pt>
                <c:pt idx="1278">
                  <c:v>44196</c:v>
                </c:pt>
                <c:pt idx="1279">
                  <c:v>44200</c:v>
                </c:pt>
                <c:pt idx="1280">
                  <c:v>44201</c:v>
                </c:pt>
                <c:pt idx="1281">
                  <c:v>44202</c:v>
                </c:pt>
                <c:pt idx="1282">
                  <c:v>44203</c:v>
                </c:pt>
                <c:pt idx="1283">
                  <c:v>44204</c:v>
                </c:pt>
                <c:pt idx="1284">
                  <c:v>44207</c:v>
                </c:pt>
                <c:pt idx="1285">
                  <c:v>44208</c:v>
                </c:pt>
                <c:pt idx="1286">
                  <c:v>44209</c:v>
                </c:pt>
                <c:pt idx="1287">
                  <c:v>44210</c:v>
                </c:pt>
                <c:pt idx="1288">
                  <c:v>44211</c:v>
                </c:pt>
                <c:pt idx="1289">
                  <c:v>44214</c:v>
                </c:pt>
                <c:pt idx="1290">
                  <c:v>44215</c:v>
                </c:pt>
                <c:pt idx="1291">
                  <c:v>44216</c:v>
                </c:pt>
                <c:pt idx="1292">
                  <c:v>44217</c:v>
                </c:pt>
                <c:pt idx="1293">
                  <c:v>44218</c:v>
                </c:pt>
                <c:pt idx="1294">
                  <c:v>44221</c:v>
                </c:pt>
                <c:pt idx="1295">
                  <c:v>44222</c:v>
                </c:pt>
                <c:pt idx="1296">
                  <c:v>44223</c:v>
                </c:pt>
                <c:pt idx="1297">
                  <c:v>44224</c:v>
                </c:pt>
                <c:pt idx="1298">
                  <c:v>44225</c:v>
                </c:pt>
                <c:pt idx="1299">
                  <c:v>44228</c:v>
                </c:pt>
                <c:pt idx="1300">
                  <c:v>44229</c:v>
                </c:pt>
                <c:pt idx="1301">
                  <c:v>44230</c:v>
                </c:pt>
                <c:pt idx="1302">
                  <c:v>44231</c:v>
                </c:pt>
                <c:pt idx="1303">
                  <c:v>44232</c:v>
                </c:pt>
                <c:pt idx="1304">
                  <c:v>44235</c:v>
                </c:pt>
                <c:pt idx="1305">
                  <c:v>44236</c:v>
                </c:pt>
                <c:pt idx="1306">
                  <c:v>44237</c:v>
                </c:pt>
                <c:pt idx="1307">
                  <c:v>44238</c:v>
                </c:pt>
                <c:pt idx="1308">
                  <c:v>44239</c:v>
                </c:pt>
                <c:pt idx="1309">
                  <c:v>44242</c:v>
                </c:pt>
                <c:pt idx="1310">
                  <c:v>44243</c:v>
                </c:pt>
                <c:pt idx="1311">
                  <c:v>44244</c:v>
                </c:pt>
                <c:pt idx="1312">
                  <c:v>44245</c:v>
                </c:pt>
                <c:pt idx="1313">
                  <c:v>44246</c:v>
                </c:pt>
                <c:pt idx="1314">
                  <c:v>44249</c:v>
                </c:pt>
                <c:pt idx="1315">
                  <c:v>44250</c:v>
                </c:pt>
                <c:pt idx="1316">
                  <c:v>44251</c:v>
                </c:pt>
                <c:pt idx="1317">
                  <c:v>44252</c:v>
                </c:pt>
                <c:pt idx="1318">
                  <c:v>44253</c:v>
                </c:pt>
                <c:pt idx="1319">
                  <c:v>44256</c:v>
                </c:pt>
                <c:pt idx="1320">
                  <c:v>44257</c:v>
                </c:pt>
                <c:pt idx="1321">
                  <c:v>44258</c:v>
                </c:pt>
                <c:pt idx="1322">
                  <c:v>44259</c:v>
                </c:pt>
                <c:pt idx="1323">
                  <c:v>44260</c:v>
                </c:pt>
                <c:pt idx="1324">
                  <c:v>44263</c:v>
                </c:pt>
                <c:pt idx="1325">
                  <c:v>44264</c:v>
                </c:pt>
                <c:pt idx="1326">
                  <c:v>44265</c:v>
                </c:pt>
                <c:pt idx="1327">
                  <c:v>44266</c:v>
                </c:pt>
                <c:pt idx="1328">
                  <c:v>44267</c:v>
                </c:pt>
                <c:pt idx="1329">
                  <c:v>44270</c:v>
                </c:pt>
                <c:pt idx="1330">
                  <c:v>44271</c:v>
                </c:pt>
                <c:pt idx="1331">
                  <c:v>44272</c:v>
                </c:pt>
                <c:pt idx="1332">
                  <c:v>44273</c:v>
                </c:pt>
                <c:pt idx="1333">
                  <c:v>44274</c:v>
                </c:pt>
                <c:pt idx="1334">
                  <c:v>44277</c:v>
                </c:pt>
                <c:pt idx="1335">
                  <c:v>44278</c:v>
                </c:pt>
                <c:pt idx="1336">
                  <c:v>44279</c:v>
                </c:pt>
              </c:numCache>
            </c:numRef>
          </c:cat>
          <c:val>
            <c:numRef>
              <c:f>HEIA.AS!$B$3:$B$1339</c:f>
              <c:numCache>
                <c:formatCode>_(* #,##0.00_);_(* \(#,##0.00\);_(* "-"_);_(@_)</c:formatCode>
                <c:ptCount val="1337"/>
                <c:pt idx="0">
                  <c:v>77.790001000000004</c:v>
                </c:pt>
                <c:pt idx="1">
                  <c:v>78.510002</c:v>
                </c:pt>
                <c:pt idx="2">
                  <c:v>78.080001999999993</c:v>
                </c:pt>
                <c:pt idx="3">
                  <c:v>76.220000999999996</c:v>
                </c:pt>
                <c:pt idx="4">
                  <c:v>75.169998000000007</c:v>
                </c:pt>
                <c:pt idx="5">
                  <c:v>75.980002999999996</c:v>
                </c:pt>
                <c:pt idx="6">
                  <c:v>76.980002999999996</c:v>
                </c:pt>
                <c:pt idx="7">
                  <c:v>77.150002000000001</c:v>
                </c:pt>
                <c:pt idx="8">
                  <c:v>75.129997000000003</c:v>
                </c:pt>
                <c:pt idx="9">
                  <c:v>74.760002</c:v>
                </c:pt>
                <c:pt idx="10">
                  <c:v>74.949996999999996</c:v>
                </c:pt>
                <c:pt idx="11">
                  <c:v>75.830001999999993</c:v>
                </c:pt>
                <c:pt idx="12">
                  <c:v>74.180000000000007</c:v>
                </c:pt>
                <c:pt idx="13">
                  <c:v>75.930000000000007</c:v>
                </c:pt>
                <c:pt idx="14">
                  <c:v>76.860000999999997</c:v>
                </c:pt>
                <c:pt idx="15">
                  <c:v>77.550003000000004</c:v>
                </c:pt>
                <c:pt idx="16">
                  <c:v>77.300003000000004</c:v>
                </c:pt>
                <c:pt idx="17">
                  <c:v>78.400002000000001</c:v>
                </c:pt>
                <c:pt idx="18">
                  <c:v>77.650002000000001</c:v>
                </c:pt>
                <c:pt idx="19">
                  <c:v>80.019997000000004</c:v>
                </c:pt>
                <c:pt idx="20">
                  <c:v>80.449996999999996</c:v>
                </c:pt>
                <c:pt idx="21">
                  <c:v>79.959998999999996</c:v>
                </c:pt>
                <c:pt idx="22">
                  <c:v>79.980002999999996</c:v>
                </c:pt>
                <c:pt idx="23">
                  <c:v>77</c:v>
                </c:pt>
                <c:pt idx="24">
                  <c:v>75.459998999999996</c:v>
                </c:pt>
                <c:pt idx="25">
                  <c:v>74.800003000000004</c:v>
                </c:pt>
                <c:pt idx="26">
                  <c:v>75.180000000000007</c:v>
                </c:pt>
                <c:pt idx="27">
                  <c:v>72.870002999999997</c:v>
                </c:pt>
                <c:pt idx="28">
                  <c:v>71.080001999999993</c:v>
                </c:pt>
                <c:pt idx="29">
                  <c:v>71.459998999999996</c:v>
                </c:pt>
                <c:pt idx="30">
                  <c:v>73.459998999999996</c:v>
                </c:pt>
                <c:pt idx="31">
                  <c:v>73.319999999999993</c:v>
                </c:pt>
                <c:pt idx="32">
                  <c:v>74.190002000000007</c:v>
                </c:pt>
                <c:pt idx="33">
                  <c:v>73.849997999999999</c:v>
                </c:pt>
                <c:pt idx="34">
                  <c:v>73.790001000000004</c:v>
                </c:pt>
                <c:pt idx="35">
                  <c:v>74.660004000000001</c:v>
                </c:pt>
                <c:pt idx="36">
                  <c:v>74.5</c:v>
                </c:pt>
                <c:pt idx="37">
                  <c:v>73.370002999999997</c:v>
                </c:pt>
                <c:pt idx="38">
                  <c:v>74.400002000000001</c:v>
                </c:pt>
                <c:pt idx="39">
                  <c:v>74.360000999999997</c:v>
                </c:pt>
                <c:pt idx="40">
                  <c:v>74.160004000000001</c:v>
                </c:pt>
                <c:pt idx="41">
                  <c:v>76.559997999999993</c:v>
                </c:pt>
                <c:pt idx="42">
                  <c:v>75.849997999999999</c:v>
                </c:pt>
                <c:pt idx="43">
                  <c:v>74.910004000000001</c:v>
                </c:pt>
                <c:pt idx="44">
                  <c:v>75.879997000000003</c:v>
                </c:pt>
                <c:pt idx="45">
                  <c:v>75.730002999999996</c:v>
                </c:pt>
                <c:pt idx="46">
                  <c:v>75.879997000000003</c:v>
                </c:pt>
                <c:pt idx="47">
                  <c:v>77.279999000000004</c:v>
                </c:pt>
                <c:pt idx="48">
                  <c:v>76.389999000000003</c:v>
                </c:pt>
                <c:pt idx="49">
                  <c:v>78.029999000000004</c:v>
                </c:pt>
                <c:pt idx="50">
                  <c:v>77.510002</c:v>
                </c:pt>
                <c:pt idx="51">
                  <c:v>77.620002999999997</c:v>
                </c:pt>
                <c:pt idx="52">
                  <c:v>77.080001999999993</c:v>
                </c:pt>
                <c:pt idx="53">
                  <c:v>77.059997999999993</c:v>
                </c:pt>
                <c:pt idx="54">
                  <c:v>79.029999000000004</c:v>
                </c:pt>
                <c:pt idx="55">
                  <c:v>78.569999999999993</c:v>
                </c:pt>
                <c:pt idx="56">
                  <c:v>78.089995999999999</c:v>
                </c:pt>
                <c:pt idx="57">
                  <c:v>79.739998</c:v>
                </c:pt>
                <c:pt idx="58">
                  <c:v>78.839995999999999</c:v>
                </c:pt>
                <c:pt idx="59">
                  <c:v>79.330001999999993</c:v>
                </c:pt>
                <c:pt idx="60">
                  <c:v>80.769997000000004</c:v>
                </c:pt>
                <c:pt idx="61">
                  <c:v>79.650002000000001</c:v>
                </c:pt>
                <c:pt idx="62">
                  <c:v>78.809997999999993</c:v>
                </c:pt>
                <c:pt idx="63">
                  <c:v>79.230002999999996</c:v>
                </c:pt>
                <c:pt idx="64">
                  <c:v>79</c:v>
                </c:pt>
                <c:pt idx="65">
                  <c:v>79.099997999999999</c:v>
                </c:pt>
                <c:pt idx="66">
                  <c:v>78.839995999999999</c:v>
                </c:pt>
                <c:pt idx="67">
                  <c:v>79.019997000000004</c:v>
                </c:pt>
                <c:pt idx="68">
                  <c:v>78.419998000000007</c:v>
                </c:pt>
                <c:pt idx="69">
                  <c:v>78.860000999999997</c:v>
                </c:pt>
                <c:pt idx="70">
                  <c:v>79.980002999999996</c:v>
                </c:pt>
                <c:pt idx="71">
                  <c:v>80.75</c:v>
                </c:pt>
                <c:pt idx="72">
                  <c:v>81.440002000000007</c:v>
                </c:pt>
                <c:pt idx="73">
                  <c:v>81.75</c:v>
                </c:pt>
                <c:pt idx="74">
                  <c:v>83.160004000000001</c:v>
                </c:pt>
                <c:pt idx="75">
                  <c:v>83.239998</c:v>
                </c:pt>
                <c:pt idx="76">
                  <c:v>82.190002000000007</c:v>
                </c:pt>
                <c:pt idx="77">
                  <c:v>81.839995999999999</c:v>
                </c:pt>
                <c:pt idx="78">
                  <c:v>81.160004000000001</c:v>
                </c:pt>
                <c:pt idx="79">
                  <c:v>81.019997000000004</c:v>
                </c:pt>
                <c:pt idx="80">
                  <c:v>81.75</c:v>
                </c:pt>
                <c:pt idx="81">
                  <c:v>82.150002000000001</c:v>
                </c:pt>
                <c:pt idx="82">
                  <c:v>81.849997999999999</c:v>
                </c:pt>
                <c:pt idx="83">
                  <c:v>82.050003000000004</c:v>
                </c:pt>
                <c:pt idx="84">
                  <c:v>81.650002000000001</c:v>
                </c:pt>
                <c:pt idx="85">
                  <c:v>81</c:v>
                </c:pt>
                <c:pt idx="86">
                  <c:v>81.610000999999997</c:v>
                </c:pt>
                <c:pt idx="87">
                  <c:v>81.919998000000007</c:v>
                </c:pt>
                <c:pt idx="88">
                  <c:v>82.870002999999997</c:v>
                </c:pt>
                <c:pt idx="89">
                  <c:v>83.199996999999996</c:v>
                </c:pt>
                <c:pt idx="90">
                  <c:v>82.730002999999996</c:v>
                </c:pt>
                <c:pt idx="91">
                  <c:v>82.57</c:v>
                </c:pt>
                <c:pt idx="92">
                  <c:v>82.379997000000003</c:v>
                </c:pt>
                <c:pt idx="93">
                  <c:v>82.599997999999999</c:v>
                </c:pt>
                <c:pt idx="94">
                  <c:v>81.980002999999996</c:v>
                </c:pt>
                <c:pt idx="95">
                  <c:v>82.220000999999996</c:v>
                </c:pt>
                <c:pt idx="96">
                  <c:v>80.959998999999996</c:v>
                </c:pt>
                <c:pt idx="97">
                  <c:v>82.040001000000004</c:v>
                </c:pt>
                <c:pt idx="98">
                  <c:v>81.430000000000007</c:v>
                </c:pt>
                <c:pt idx="99">
                  <c:v>83.080001999999993</c:v>
                </c:pt>
                <c:pt idx="100">
                  <c:v>83.300003000000004</c:v>
                </c:pt>
                <c:pt idx="101">
                  <c:v>83.910004000000001</c:v>
                </c:pt>
                <c:pt idx="102">
                  <c:v>83.860000999999997</c:v>
                </c:pt>
                <c:pt idx="103">
                  <c:v>83.93</c:v>
                </c:pt>
                <c:pt idx="104">
                  <c:v>83.470000999999996</c:v>
                </c:pt>
                <c:pt idx="105">
                  <c:v>83.610000999999997</c:v>
                </c:pt>
                <c:pt idx="106">
                  <c:v>83.610000999999997</c:v>
                </c:pt>
                <c:pt idx="107">
                  <c:v>83.589995999999999</c:v>
                </c:pt>
                <c:pt idx="108">
                  <c:v>83.889999000000003</c:v>
                </c:pt>
                <c:pt idx="109">
                  <c:v>84.019997000000004</c:v>
                </c:pt>
                <c:pt idx="110">
                  <c:v>83.330001999999993</c:v>
                </c:pt>
                <c:pt idx="111">
                  <c:v>82.5</c:v>
                </c:pt>
                <c:pt idx="112">
                  <c:v>80.889999000000003</c:v>
                </c:pt>
                <c:pt idx="113">
                  <c:v>79.370002999999997</c:v>
                </c:pt>
                <c:pt idx="114">
                  <c:v>78.599997999999999</c:v>
                </c:pt>
                <c:pt idx="115">
                  <c:v>78.529999000000004</c:v>
                </c:pt>
                <c:pt idx="116">
                  <c:v>78.360000999999997</c:v>
                </c:pt>
                <c:pt idx="117">
                  <c:v>78.339995999999999</c:v>
                </c:pt>
                <c:pt idx="118">
                  <c:v>80.540001000000004</c:v>
                </c:pt>
                <c:pt idx="119">
                  <c:v>80.800003000000004</c:v>
                </c:pt>
                <c:pt idx="120">
                  <c:v>80.769997000000004</c:v>
                </c:pt>
                <c:pt idx="121">
                  <c:v>81.269997000000004</c:v>
                </c:pt>
                <c:pt idx="122">
                  <c:v>79.699996999999996</c:v>
                </c:pt>
                <c:pt idx="123">
                  <c:v>78.860000999999997</c:v>
                </c:pt>
                <c:pt idx="124">
                  <c:v>79.75</c:v>
                </c:pt>
                <c:pt idx="125">
                  <c:v>81.300003000000004</c:v>
                </c:pt>
                <c:pt idx="126">
                  <c:v>82.769997000000004</c:v>
                </c:pt>
                <c:pt idx="127">
                  <c:v>83.709998999999996</c:v>
                </c:pt>
                <c:pt idx="128">
                  <c:v>83.480002999999996</c:v>
                </c:pt>
                <c:pt idx="129">
                  <c:v>83.379997000000003</c:v>
                </c:pt>
                <c:pt idx="130">
                  <c:v>82.040001000000004</c:v>
                </c:pt>
                <c:pt idx="131">
                  <c:v>82.220000999999996</c:v>
                </c:pt>
                <c:pt idx="132">
                  <c:v>82.790001000000004</c:v>
                </c:pt>
                <c:pt idx="133">
                  <c:v>83.279999000000004</c:v>
                </c:pt>
                <c:pt idx="134">
                  <c:v>82.970000999999996</c:v>
                </c:pt>
                <c:pt idx="135">
                  <c:v>82.980002999999996</c:v>
                </c:pt>
                <c:pt idx="136">
                  <c:v>83.059997999999993</c:v>
                </c:pt>
                <c:pt idx="137">
                  <c:v>82.93</c:v>
                </c:pt>
                <c:pt idx="138">
                  <c:v>82.900002000000001</c:v>
                </c:pt>
                <c:pt idx="139">
                  <c:v>82.610000999999997</c:v>
                </c:pt>
                <c:pt idx="140">
                  <c:v>82.93</c:v>
                </c:pt>
                <c:pt idx="141">
                  <c:v>83</c:v>
                </c:pt>
                <c:pt idx="142">
                  <c:v>84.139999000000003</c:v>
                </c:pt>
                <c:pt idx="143">
                  <c:v>84.019997000000004</c:v>
                </c:pt>
                <c:pt idx="144">
                  <c:v>84.43</c:v>
                </c:pt>
                <c:pt idx="145">
                  <c:v>83.800003000000004</c:v>
                </c:pt>
                <c:pt idx="146">
                  <c:v>83.989998</c:v>
                </c:pt>
                <c:pt idx="147">
                  <c:v>84.440002000000007</c:v>
                </c:pt>
                <c:pt idx="148">
                  <c:v>81.330001999999993</c:v>
                </c:pt>
                <c:pt idx="149">
                  <c:v>80.580001999999993</c:v>
                </c:pt>
                <c:pt idx="150">
                  <c:v>80.089995999999999</c:v>
                </c:pt>
                <c:pt idx="151">
                  <c:v>80.050003000000004</c:v>
                </c:pt>
                <c:pt idx="152">
                  <c:v>80.519997000000004</c:v>
                </c:pt>
                <c:pt idx="153">
                  <c:v>80.199996999999996</c:v>
                </c:pt>
                <c:pt idx="154">
                  <c:v>80.169998000000007</c:v>
                </c:pt>
                <c:pt idx="155">
                  <c:v>80.599997999999999</c:v>
                </c:pt>
                <c:pt idx="156">
                  <c:v>80.889999000000003</c:v>
                </c:pt>
                <c:pt idx="157">
                  <c:v>80.410004000000001</c:v>
                </c:pt>
                <c:pt idx="158">
                  <c:v>81.089995999999999</c:v>
                </c:pt>
                <c:pt idx="159">
                  <c:v>79.919998000000007</c:v>
                </c:pt>
                <c:pt idx="160">
                  <c:v>79.660004000000001</c:v>
                </c:pt>
                <c:pt idx="161">
                  <c:v>78.930000000000007</c:v>
                </c:pt>
                <c:pt idx="162">
                  <c:v>79.169998000000007</c:v>
                </c:pt>
                <c:pt idx="163">
                  <c:v>79.510002</c:v>
                </c:pt>
                <c:pt idx="164">
                  <c:v>79.129997000000003</c:v>
                </c:pt>
                <c:pt idx="165">
                  <c:v>78.699996999999996</c:v>
                </c:pt>
                <c:pt idx="166">
                  <c:v>78.919998000000007</c:v>
                </c:pt>
                <c:pt idx="167">
                  <c:v>79.169998000000007</c:v>
                </c:pt>
                <c:pt idx="168">
                  <c:v>79.529999000000004</c:v>
                </c:pt>
                <c:pt idx="169">
                  <c:v>80.650002000000001</c:v>
                </c:pt>
                <c:pt idx="170">
                  <c:v>80.099997999999999</c:v>
                </c:pt>
                <c:pt idx="171">
                  <c:v>78.919998000000007</c:v>
                </c:pt>
                <c:pt idx="172">
                  <c:v>81.230002999999996</c:v>
                </c:pt>
                <c:pt idx="173">
                  <c:v>81.080001999999993</c:v>
                </c:pt>
                <c:pt idx="174">
                  <c:v>80.690002000000007</c:v>
                </c:pt>
                <c:pt idx="175">
                  <c:v>80.730002999999996</c:v>
                </c:pt>
                <c:pt idx="176">
                  <c:v>80.260002</c:v>
                </c:pt>
                <c:pt idx="177">
                  <c:v>78.489998</c:v>
                </c:pt>
                <c:pt idx="178">
                  <c:v>78.349997999999999</c:v>
                </c:pt>
                <c:pt idx="179">
                  <c:v>77.980002999999996</c:v>
                </c:pt>
                <c:pt idx="180">
                  <c:v>78.080001999999993</c:v>
                </c:pt>
                <c:pt idx="181">
                  <c:v>77.919998000000007</c:v>
                </c:pt>
                <c:pt idx="182">
                  <c:v>77.360000999999997</c:v>
                </c:pt>
                <c:pt idx="183">
                  <c:v>77.910004000000001</c:v>
                </c:pt>
                <c:pt idx="184">
                  <c:v>78.059997999999993</c:v>
                </c:pt>
                <c:pt idx="185">
                  <c:v>77.989998</c:v>
                </c:pt>
                <c:pt idx="186">
                  <c:v>79.569999999999993</c:v>
                </c:pt>
                <c:pt idx="187">
                  <c:v>79.150002000000001</c:v>
                </c:pt>
                <c:pt idx="188">
                  <c:v>77.889999000000003</c:v>
                </c:pt>
                <c:pt idx="189">
                  <c:v>78.790001000000004</c:v>
                </c:pt>
                <c:pt idx="190">
                  <c:v>78.959998999999996</c:v>
                </c:pt>
                <c:pt idx="191">
                  <c:v>77.730002999999996</c:v>
                </c:pt>
                <c:pt idx="192">
                  <c:v>78.309997999999993</c:v>
                </c:pt>
                <c:pt idx="193">
                  <c:v>80.360000999999997</c:v>
                </c:pt>
                <c:pt idx="194">
                  <c:v>80.650002000000001</c:v>
                </c:pt>
                <c:pt idx="195">
                  <c:v>79.059997999999993</c:v>
                </c:pt>
                <c:pt idx="196">
                  <c:v>78.440002000000007</c:v>
                </c:pt>
                <c:pt idx="197">
                  <c:v>77.230002999999996</c:v>
                </c:pt>
                <c:pt idx="198">
                  <c:v>77.930000000000007</c:v>
                </c:pt>
                <c:pt idx="199">
                  <c:v>78.730002999999996</c:v>
                </c:pt>
                <c:pt idx="200">
                  <c:v>77.510002</c:v>
                </c:pt>
                <c:pt idx="201">
                  <c:v>77.25</c:v>
                </c:pt>
                <c:pt idx="202">
                  <c:v>78.370002999999997</c:v>
                </c:pt>
                <c:pt idx="203">
                  <c:v>78.019997000000004</c:v>
                </c:pt>
                <c:pt idx="204">
                  <c:v>78.699996999999996</c:v>
                </c:pt>
                <c:pt idx="205">
                  <c:v>78.730002999999996</c:v>
                </c:pt>
                <c:pt idx="206">
                  <c:v>79.160004000000001</c:v>
                </c:pt>
                <c:pt idx="207">
                  <c:v>79.660004000000001</c:v>
                </c:pt>
                <c:pt idx="208">
                  <c:v>79.169998000000007</c:v>
                </c:pt>
                <c:pt idx="209">
                  <c:v>79</c:v>
                </c:pt>
                <c:pt idx="210">
                  <c:v>76.169998000000007</c:v>
                </c:pt>
                <c:pt idx="211">
                  <c:v>76.269997000000004</c:v>
                </c:pt>
                <c:pt idx="212">
                  <c:v>75.989998</c:v>
                </c:pt>
                <c:pt idx="213">
                  <c:v>75.050003000000004</c:v>
                </c:pt>
                <c:pt idx="214">
                  <c:v>74.629997000000003</c:v>
                </c:pt>
                <c:pt idx="215">
                  <c:v>74.349997999999999</c:v>
                </c:pt>
                <c:pt idx="216">
                  <c:v>73.220000999999996</c:v>
                </c:pt>
                <c:pt idx="217">
                  <c:v>72.849997999999999</c:v>
                </c:pt>
                <c:pt idx="218">
                  <c:v>72.870002999999997</c:v>
                </c:pt>
                <c:pt idx="219">
                  <c:v>73.680000000000007</c:v>
                </c:pt>
                <c:pt idx="220">
                  <c:v>72.080001999999993</c:v>
                </c:pt>
                <c:pt idx="221">
                  <c:v>71.209998999999996</c:v>
                </c:pt>
                <c:pt idx="222">
                  <c:v>70.940002000000007</c:v>
                </c:pt>
                <c:pt idx="223">
                  <c:v>69.25</c:v>
                </c:pt>
                <c:pt idx="224">
                  <c:v>70.389999000000003</c:v>
                </c:pt>
                <c:pt idx="225">
                  <c:v>70.830001999999993</c:v>
                </c:pt>
                <c:pt idx="226">
                  <c:v>70.889999000000003</c:v>
                </c:pt>
                <c:pt idx="227">
                  <c:v>71.099997999999999</c:v>
                </c:pt>
                <c:pt idx="228">
                  <c:v>70.830001999999993</c:v>
                </c:pt>
                <c:pt idx="229">
                  <c:v>70.949996999999996</c:v>
                </c:pt>
                <c:pt idx="230">
                  <c:v>70.629997000000003</c:v>
                </c:pt>
                <c:pt idx="231">
                  <c:v>70.949996999999996</c:v>
                </c:pt>
                <c:pt idx="232">
                  <c:v>71.949996999999996</c:v>
                </c:pt>
                <c:pt idx="233">
                  <c:v>71.470000999999996</c:v>
                </c:pt>
                <c:pt idx="234">
                  <c:v>71.120002999999997</c:v>
                </c:pt>
                <c:pt idx="235">
                  <c:v>70.720000999999996</c:v>
                </c:pt>
                <c:pt idx="236">
                  <c:v>68.190002000000007</c:v>
                </c:pt>
                <c:pt idx="237">
                  <c:v>68.050003000000004</c:v>
                </c:pt>
                <c:pt idx="238">
                  <c:v>67.970000999999996</c:v>
                </c:pt>
                <c:pt idx="239">
                  <c:v>68.580001999999993</c:v>
                </c:pt>
                <c:pt idx="240">
                  <c:v>68.730002999999996</c:v>
                </c:pt>
                <c:pt idx="241">
                  <c:v>68.839995999999999</c:v>
                </c:pt>
                <c:pt idx="242">
                  <c:v>70.010002</c:v>
                </c:pt>
                <c:pt idx="243">
                  <c:v>70.050003000000004</c:v>
                </c:pt>
                <c:pt idx="244">
                  <c:v>70.870002999999997</c:v>
                </c:pt>
                <c:pt idx="245">
                  <c:v>70.860000999999997</c:v>
                </c:pt>
                <c:pt idx="246">
                  <c:v>70.339995999999999</c:v>
                </c:pt>
                <c:pt idx="247">
                  <c:v>70.650002000000001</c:v>
                </c:pt>
                <c:pt idx="248">
                  <c:v>71.239998</c:v>
                </c:pt>
                <c:pt idx="249">
                  <c:v>71.620002999999997</c:v>
                </c:pt>
                <c:pt idx="250">
                  <c:v>71.279999000000004</c:v>
                </c:pt>
                <c:pt idx="251">
                  <c:v>71.010002</c:v>
                </c:pt>
                <c:pt idx="252">
                  <c:v>71.080001999999993</c:v>
                </c:pt>
                <c:pt idx="253">
                  <c:v>71.339995999999999</c:v>
                </c:pt>
                <c:pt idx="254">
                  <c:v>71.050003000000004</c:v>
                </c:pt>
                <c:pt idx="255">
                  <c:v>71.290001000000004</c:v>
                </c:pt>
                <c:pt idx="256">
                  <c:v>71.260002</c:v>
                </c:pt>
                <c:pt idx="257">
                  <c:v>71.300003000000004</c:v>
                </c:pt>
                <c:pt idx="258">
                  <c:v>71.220000999999996</c:v>
                </c:pt>
                <c:pt idx="259">
                  <c:v>71.319999999999993</c:v>
                </c:pt>
                <c:pt idx="260">
                  <c:v>71.279999000000004</c:v>
                </c:pt>
                <c:pt idx="261">
                  <c:v>71.010002</c:v>
                </c:pt>
                <c:pt idx="262">
                  <c:v>71.260002</c:v>
                </c:pt>
                <c:pt idx="263">
                  <c:v>70.980002999999996</c:v>
                </c:pt>
                <c:pt idx="264">
                  <c:v>70.669998000000007</c:v>
                </c:pt>
                <c:pt idx="265">
                  <c:v>70.080001999999993</c:v>
                </c:pt>
                <c:pt idx="266">
                  <c:v>70.370002999999997</c:v>
                </c:pt>
                <c:pt idx="267">
                  <c:v>70.5</c:v>
                </c:pt>
                <c:pt idx="268">
                  <c:v>69.639999000000003</c:v>
                </c:pt>
                <c:pt idx="269">
                  <c:v>70.5</c:v>
                </c:pt>
                <c:pt idx="270">
                  <c:v>70.660004000000001</c:v>
                </c:pt>
                <c:pt idx="271">
                  <c:v>71.199996999999996</c:v>
                </c:pt>
                <c:pt idx="272">
                  <c:v>71.040001000000004</c:v>
                </c:pt>
                <c:pt idx="273">
                  <c:v>70.879997000000003</c:v>
                </c:pt>
                <c:pt idx="274">
                  <c:v>70.589995999999999</c:v>
                </c:pt>
                <c:pt idx="275">
                  <c:v>70.75</c:v>
                </c:pt>
                <c:pt idx="276">
                  <c:v>70.230002999999996</c:v>
                </c:pt>
                <c:pt idx="277">
                  <c:v>69.610000999999997</c:v>
                </c:pt>
                <c:pt idx="278">
                  <c:v>69.230002999999996</c:v>
                </c:pt>
                <c:pt idx="279">
                  <c:v>69.930000000000007</c:v>
                </c:pt>
                <c:pt idx="280">
                  <c:v>70.510002</c:v>
                </c:pt>
                <c:pt idx="281">
                  <c:v>71.949996999999996</c:v>
                </c:pt>
                <c:pt idx="282">
                  <c:v>71.290001000000004</c:v>
                </c:pt>
                <c:pt idx="283">
                  <c:v>72.769997000000004</c:v>
                </c:pt>
                <c:pt idx="284">
                  <c:v>73.650002000000001</c:v>
                </c:pt>
                <c:pt idx="285">
                  <c:v>73.699996999999996</c:v>
                </c:pt>
                <c:pt idx="286">
                  <c:v>73.669998000000007</c:v>
                </c:pt>
                <c:pt idx="287">
                  <c:v>73.660004000000001</c:v>
                </c:pt>
                <c:pt idx="288">
                  <c:v>72.949996999999996</c:v>
                </c:pt>
                <c:pt idx="289">
                  <c:v>75.629997000000003</c:v>
                </c:pt>
                <c:pt idx="290">
                  <c:v>76.050003000000004</c:v>
                </c:pt>
                <c:pt idx="291">
                  <c:v>76.900002000000001</c:v>
                </c:pt>
                <c:pt idx="292">
                  <c:v>76.900002000000001</c:v>
                </c:pt>
                <c:pt idx="293">
                  <c:v>77.970000999999996</c:v>
                </c:pt>
                <c:pt idx="294">
                  <c:v>77.839995999999999</c:v>
                </c:pt>
                <c:pt idx="295">
                  <c:v>77.779999000000004</c:v>
                </c:pt>
                <c:pt idx="296">
                  <c:v>77.709998999999996</c:v>
                </c:pt>
                <c:pt idx="297">
                  <c:v>77.930000000000007</c:v>
                </c:pt>
                <c:pt idx="298">
                  <c:v>77.900002000000001</c:v>
                </c:pt>
                <c:pt idx="299">
                  <c:v>78.440002000000007</c:v>
                </c:pt>
                <c:pt idx="300">
                  <c:v>78.400002000000001</c:v>
                </c:pt>
                <c:pt idx="301">
                  <c:v>78.209998999999996</c:v>
                </c:pt>
                <c:pt idx="302">
                  <c:v>78.099997999999999</c:v>
                </c:pt>
                <c:pt idx="303">
                  <c:v>77.620002999999997</c:v>
                </c:pt>
                <c:pt idx="304">
                  <c:v>77.669998000000007</c:v>
                </c:pt>
                <c:pt idx="305">
                  <c:v>78.050003000000004</c:v>
                </c:pt>
                <c:pt idx="306">
                  <c:v>78</c:v>
                </c:pt>
                <c:pt idx="307">
                  <c:v>77.940002000000007</c:v>
                </c:pt>
                <c:pt idx="308">
                  <c:v>78.330001999999993</c:v>
                </c:pt>
                <c:pt idx="309">
                  <c:v>78.300003000000004</c:v>
                </c:pt>
                <c:pt idx="310">
                  <c:v>78.870002999999997</c:v>
                </c:pt>
                <c:pt idx="311">
                  <c:v>79.870002999999997</c:v>
                </c:pt>
                <c:pt idx="312">
                  <c:v>79.639999000000003</c:v>
                </c:pt>
                <c:pt idx="313">
                  <c:v>79.830001999999993</c:v>
                </c:pt>
                <c:pt idx="314">
                  <c:v>79.379997000000003</c:v>
                </c:pt>
                <c:pt idx="315">
                  <c:v>78.970000999999996</c:v>
                </c:pt>
                <c:pt idx="316">
                  <c:v>78.300003000000004</c:v>
                </c:pt>
                <c:pt idx="317">
                  <c:v>79.269997000000004</c:v>
                </c:pt>
                <c:pt idx="318">
                  <c:v>78.959998999999996</c:v>
                </c:pt>
                <c:pt idx="319">
                  <c:v>79.190002000000007</c:v>
                </c:pt>
                <c:pt idx="320">
                  <c:v>79.449996999999996</c:v>
                </c:pt>
                <c:pt idx="321">
                  <c:v>79.800003000000004</c:v>
                </c:pt>
                <c:pt idx="322">
                  <c:v>79.919998000000007</c:v>
                </c:pt>
                <c:pt idx="323">
                  <c:v>80</c:v>
                </c:pt>
                <c:pt idx="324">
                  <c:v>80.169998000000007</c:v>
                </c:pt>
                <c:pt idx="325">
                  <c:v>80.25</c:v>
                </c:pt>
                <c:pt idx="326">
                  <c:v>80.120002999999997</c:v>
                </c:pt>
                <c:pt idx="327">
                  <c:v>80.819999999999993</c:v>
                </c:pt>
                <c:pt idx="328">
                  <c:v>81.050003000000004</c:v>
                </c:pt>
                <c:pt idx="329">
                  <c:v>81.5</c:v>
                </c:pt>
                <c:pt idx="330">
                  <c:v>81.150002000000001</c:v>
                </c:pt>
                <c:pt idx="331">
                  <c:v>80.519997000000004</c:v>
                </c:pt>
                <c:pt idx="332">
                  <c:v>81.449996999999996</c:v>
                </c:pt>
                <c:pt idx="333">
                  <c:v>81.580001999999993</c:v>
                </c:pt>
                <c:pt idx="334">
                  <c:v>81.93</c:v>
                </c:pt>
                <c:pt idx="335">
                  <c:v>82.349997999999999</c:v>
                </c:pt>
                <c:pt idx="336">
                  <c:v>82.199996999999996</c:v>
                </c:pt>
                <c:pt idx="337">
                  <c:v>82.769997000000004</c:v>
                </c:pt>
                <c:pt idx="338">
                  <c:v>82.5</c:v>
                </c:pt>
                <c:pt idx="339">
                  <c:v>81.849997999999999</c:v>
                </c:pt>
                <c:pt idx="340">
                  <c:v>83.339995999999999</c:v>
                </c:pt>
                <c:pt idx="341">
                  <c:v>83.050003000000004</c:v>
                </c:pt>
                <c:pt idx="342">
                  <c:v>84.370002999999997</c:v>
                </c:pt>
                <c:pt idx="343">
                  <c:v>84.410004000000001</c:v>
                </c:pt>
                <c:pt idx="344">
                  <c:v>84.790001000000004</c:v>
                </c:pt>
                <c:pt idx="345">
                  <c:v>85.360000999999997</c:v>
                </c:pt>
                <c:pt idx="346">
                  <c:v>84.870002999999997</c:v>
                </c:pt>
                <c:pt idx="347">
                  <c:v>85.269997000000004</c:v>
                </c:pt>
                <c:pt idx="348">
                  <c:v>85.760002</c:v>
                </c:pt>
                <c:pt idx="349">
                  <c:v>85.550003000000004</c:v>
                </c:pt>
                <c:pt idx="350">
                  <c:v>86.419998000000007</c:v>
                </c:pt>
                <c:pt idx="351">
                  <c:v>86.269997000000004</c:v>
                </c:pt>
                <c:pt idx="352">
                  <c:v>85.879997000000003</c:v>
                </c:pt>
                <c:pt idx="353">
                  <c:v>86.25</c:v>
                </c:pt>
                <c:pt idx="354">
                  <c:v>86.800003000000004</c:v>
                </c:pt>
                <c:pt idx="355">
                  <c:v>87</c:v>
                </c:pt>
                <c:pt idx="356">
                  <c:v>87.199996999999996</c:v>
                </c:pt>
                <c:pt idx="357">
                  <c:v>87.620002999999997</c:v>
                </c:pt>
                <c:pt idx="358">
                  <c:v>87.300003000000004</c:v>
                </c:pt>
                <c:pt idx="359">
                  <c:v>87.029999000000004</c:v>
                </c:pt>
                <c:pt idx="360">
                  <c:v>86.870002999999997</c:v>
                </c:pt>
                <c:pt idx="361">
                  <c:v>87.669998000000007</c:v>
                </c:pt>
                <c:pt idx="362">
                  <c:v>87.900002000000001</c:v>
                </c:pt>
                <c:pt idx="363">
                  <c:v>88.120002999999997</c:v>
                </c:pt>
                <c:pt idx="364">
                  <c:v>87.919998000000007</c:v>
                </c:pt>
                <c:pt idx="365">
                  <c:v>88.199996999999996</c:v>
                </c:pt>
                <c:pt idx="366">
                  <c:v>88.400002000000001</c:v>
                </c:pt>
                <c:pt idx="367">
                  <c:v>87.32</c:v>
                </c:pt>
                <c:pt idx="368">
                  <c:v>87.269997000000004</c:v>
                </c:pt>
                <c:pt idx="369">
                  <c:v>86.599997999999999</c:v>
                </c:pt>
                <c:pt idx="370">
                  <c:v>86.440002000000007</c:v>
                </c:pt>
                <c:pt idx="371">
                  <c:v>86.800003000000004</c:v>
                </c:pt>
                <c:pt idx="372">
                  <c:v>86.800003000000004</c:v>
                </c:pt>
                <c:pt idx="373">
                  <c:v>87.559997999999993</c:v>
                </c:pt>
                <c:pt idx="374">
                  <c:v>87.889999000000003</c:v>
                </c:pt>
                <c:pt idx="375">
                  <c:v>88.360000999999997</c:v>
                </c:pt>
                <c:pt idx="376">
                  <c:v>87.879997000000003</c:v>
                </c:pt>
                <c:pt idx="377">
                  <c:v>87.870002999999997</c:v>
                </c:pt>
                <c:pt idx="378">
                  <c:v>86.25</c:v>
                </c:pt>
                <c:pt idx="379">
                  <c:v>87.18</c:v>
                </c:pt>
                <c:pt idx="380">
                  <c:v>87.050003000000004</c:v>
                </c:pt>
                <c:pt idx="381">
                  <c:v>85.889999000000003</c:v>
                </c:pt>
                <c:pt idx="382">
                  <c:v>84.709998999999996</c:v>
                </c:pt>
                <c:pt idx="383">
                  <c:v>85.129997000000003</c:v>
                </c:pt>
                <c:pt idx="384">
                  <c:v>86.089995999999999</c:v>
                </c:pt>
                <c:pt idx="385">
                  <c:v>85.620002999999997</c:v>
                </c:pt>
                <c:pt idx="386">
                  <c:v>85.730002999999996</c:v>
                </c:pt>
                <c:pt idx="387">
                  <c:v>84.809997999999993</c:v>
                </c:pt>
                <c:pt idx="388">
                  <c:v>84.730002999999996</c:v>
                </c:pt>
                <c:pt idx="389">
                  <c:v>85.199996999999996</c:v>
                </c:pt>
                <c:pt idx="390">
                  <c:v>84.75</c:v>
                </c:pt>
                <c:pt idx="391">
                  <c:v>85.709998999999996</c:v>
                </c:pt>
                <c:pt idx="392">
                  <c:v>85.949996999999996</c:v>
                </c:pt>
                <c:pt idx="393">
                  <c:v>86.690002000000007</c:v>
                </c:pt>
                <c:pt idx="394">
                  <c:v>87</c:v>
                </c:pt>
                <c:pt idx="395">
                  <c:v>86.889999000000003</c:v>
                </c:pt>
                <c:pt idx="396">
                  <c:v>87.82</c:v>
                </c:pt>
                <c:pt idx="397">
                  <c:v>88.010002</c:v>
                </c:pt>
                <c:pt idx="398">
                  <c:v>87.860000999999997</c:v>
                </c:pt>
                <c:pt idx="399">
                  <c:v>87.080001999999993</c:v>
                </c:pt>
                <c:pt idx="400">
                  <c:v>87.230002999999996</c:v>
                </c:pt>
                <c:pt idx="401">
                  <c:v>88.309997999999993</c:v>
                </c:pt>
                <c:pt idx="402">
                  <c:v>89.199996999999996</c:v>
                </c:pt>
                <c:pt idx="403">
                  <c:v>88.349997999999999</c:v>
                </c:pt>
                <c:pt idx="404">
                  <c:v>88.169998000000007</c:v>
                </c:pt>
                <c:pt idx="405">
                  <c:v>87.220000999999996</c:v>
                </c:pt>
                <c:pt idx="406">
                  <c:v>87.010002</c:v>
                </c:pt>
                <c:pt idx="407">
                  <c:v>87.370002999999997</c:v>
                </c:pt>
                <c:pt idx="408">
                  <c:v>88.230002999999996</c:v>
                </c:pt>
                <c:pt idx="409">
                  <c:v>88.089995999999999</c:v>
                </c:pt>
                <c:pt idx="410">
                  <c:v>88.260002</c:v>
                </c:pt>
                <c:pt idx="411">
                  <c:v>87.339995999999999</c:v>
                </c:pt>
                <c:pt idx="412">
                  <c:v>87.139999000000003</c:v>
                </c:pt>
                <c:pt idx="413">
                  <c:v>86.639999000000003</c:v>
                </c:pt>
                <c:pt idx="414">
                  <c:v>87.160004000000001</c:v>
                </c:pt>
                <c:pt idx="415">
                  <c:v>87.400002000000001</c:v>
                </c:pt>
                <c:pt idx="416">
                  <c:v>87.879997000000003</c:v>
                </c:pt>
                <c:pt idx="417">
                  <c:v>87.709998999999996</c:v>
                </c:pt>
                <c:pt idx="418">
                  <c:v>86.849997999999999</c:v>
                </c:pt>
                <c:pt idx="419">
                  <c:v>86.519997000000004</c:v>
                </c:pt>
                <c:pt idx="420">
                  <c:v>87.190002000000007</c:v>
                </c:pt>
                <c:pt idx="421">
                  <c:v>87.220000999999996</c:v>
                </c:pt>
                <c:pt idx="422">
                  <c:v>86.970000999999996</c:v>
                </c:pt>
                <c:pt idx="423">
                  <c:v>86.879997000000003</c:v>
                </c:pt>
                <c:pt idx="424">
                  <c:v>86.400002000000001</c:v>
                </c:pt>
                <c:pt idx="425">
                  <c:v>86.099997999999999</c:v>
                </c:pt>
                <c:pt idx="426">
                  <c:v>86.949996999999996</c:v>
                </c:pt>
                <c:pt idx="427">
                  <c:v>88.129997000000003</c:v>
                </c:pt>
                <c:pt idx="428">
                  <c:v>88.010002</c:v>
                </c:pt>
                <c:pt idx="429">
                  <c:v>87.550003000000004</c:v>
                </c:pt>
                <c:pt idx="430">
                  <c:v>87.209998999999996</c:v>
                </c:pt>
                <c:pt idx="431">
                  <c:v>87.370002999999997</c:v>
                </c:pt>
                <c:pt idx="432">
                  <c:v>87.419998000000007</c:v>
                </c:pt>
                <c:pt idx="433">
                  <c:v>87.93</c:v>
                </c:pt>
                <c:pt idx="434">
                  <c:v>88.730002999999996</c:v>
                </c:pt>
                <c:pt idx="435">
                  <c:v>88.480002999999996</c:v>
                </c:pt>
                <c:pt idx="436">
                  <c:v>88.650002000000001</c:v>
                </c:pt>
                <c:pt idx="437">
                  <c:v>88.519997000000004</c:v>
                </c:pt>
                <c:pt idx="438">
                  <c:v>87.639999000000003</c:v>
                </c:pt>
                <c:pt idx="439">
                  <c:v>87.589995999999999</c:v>
                </c:pt>
                <c:pt idx="440">
                  <c:v>84.290001000000004</c:v>
                </c:pt>
                <c:pt idx="441">
                  <c:v>84.5</c:v>
                </c:pt>
                <c:pt idx="442">
                  <c:v>83.82</c:v>
                </c:pt>
                <c:pt idx="443">
                  <c:v>83.699996999999996</c:v>
                </c:pt>
                <c:pt idx="444">
                  <c:v>83.830001999999993</c:v>
                </c:pt>
                <c:pt idx="445">
                  <c:v>83.75</c:v>
                </c:pt>
                <c:pt idx="446">
                  <c:v>82.910004000000001</c:v>
                </c:pt>
                <c:pt idx="447">
                  <c:v>83.07</c:v>
                </c:pt>
                <c:pt idx="448">
                  <c:v>83.650002000000001</c:v>
                </c:pt>
                <c:pt idx="449">
                  <c:v>84.379997000000003</c:v>
                </c:pt>
                <c:pt idx="450">
                  <c:v>84.199996999999996</c:v>
                </c:pt>
                <c:pt idx="451">
                  <c:v>84.300003000000004</c:v>
                </c:pt>
                <c:pt idx="452">
                  <c:v>84.699996999999996</c:v>
                </c:pt>
                <c:pt idx="453">
                  <c:v>84.5</c:v>
                </c:pt>
                <c:pt idx="454">
                  <c:v>85.190002000000007</c:v>
                </c:pt>
                <c:pt idx="455">
                  <c:v>85.410004000000001</c:v>
                </c:pt>
                <c:pt idx="456">
                  <c:v>85.849997999999999</c:v>
                </c:pt>
                <c:pt idx="457">
                  <c:v>85.580001999999993</c:v>
                </c:pt>
                <c:pt idx="458">
                  <c:v>85.760002</c:v>
                </c:pt>
                <c:pt idx="459">
                  <c:v>85.919998000000007</c:v>
                </c:pt>
                <c:pt idx="460">
                  <c:v>85.699996999999996</c:v>
                </c:pt>
                <c:pt idx="461">
                  <c:v>86.43</c:v>
                </c:pt>
                <c:pt idx="462">
                  <c:v>86.279999000000004</c:v>
                </c:pt>
                <c:pt idx="463">
                  <c:v>86.220000999999996</c:v>
                </c:pt>
                <c:pt idx="464">
                  <c:v>85.830001999999993</c:v>
                </c:pt>
                <c:pt idx="465">
                  <c:v>84.970000999999996</c:v>
                </c:pt>
                <c:pt idx="466">
                  <c:v>82.099997999999999</c:v>
                </c:pt>
                <c:pt idx="467">
                  <c:v>82.370002999999997</c:v>
                </c:pt>
                <c:pt idx="468">
                  <c:v>83.330001999999993</c:v>
                </c:pt>
                <c:pt idx="469">
                  <c:v>83.199996999999996</c:v>
                </c:pt>
                <c:pt idx="470">
                  <c:v>83.660004000000001</c:v>
                </c:pt>
                <c:pt idx="471">
                  <c:v>83.919998000000007</c:v>
                </c:pt>
                <c:pt idx="472">
                  <c:v>83.839995999999999</c:v>
                </c:pt>
                <c:pt idx="473">
                  <c:v>84.800003000000004</c:v>
                </c:pt>
                <c:pt idx="474">
                  <c:v>84.470000999999996</c:v>
                </c:pt>
                <c:pt idx="475">
                  <c:v>83.879997000000003</c:v>
                </c:pt>
                <c:pt idx="476">
                  <c:v>84.879997000000003</c:v>
                </c:pt>
                <c:pt idx="477">
                  <c:v>85.309997999999993</c:v>
                </c:pt>
                <c:pt idx="478">
                  <c:v>84.800003000000004</c:v>
                </c:pt>
                <c:pt idx="479">
                  <c:v>84.870002999999997</c:v>
                </c:pt>
                <c:pt idx="480">
                  <c:v>84.720000999999996</c:v>
                </c:pt>
                <c:pt idx="481">
                  <c:v>84.019997000000004</c:v>
                </c:pt>
                <c:pt idx="482">
                  <c:v>83.910004000000001</c:v>
                </c:pt>
                <c:pt idx="483">
                  <c:v>83.839995999999999</c:v>
                </c:pt>
                <c:pt idx="484">
                  <c:v>84.040001000000004</c:v>
                </c:pt>
                <c:pt idx="485">
                  <c:v>84.519997000000004</c:v>
                </c:pt>
                <c:pt idx="486">
                  <c:v>84.870002999999997</c:v>
                </c:pt>
                <c:pt idx="487">
                  <c:v>85.349997999999999</c:v>
                </c:pt>
                <c:pt idx="488">
                  <c:v>85.419998000000007</c:v>
                </c:pt>
                <c:pt idx="489">
                  <c:v>84.68</c:v>
                </c:pt>
                <c:pt idx="490">
                  <c:v>85.610000999999997</c:v>
                </c:pt>
                <c:pt idx="491">
                  <c:v>85.489998</c:v>
                </c:pt>
                <c:pt idx="492">
                  <c:v>85.589995999999999</c:v>
                </c:pt>
                <c:pt idx="493">
                  <c:v>84.900002000000001</c:v>
                </c:pt>
                <c:pt idx="494">
                  <c:v>85.660004000000001</c:v>
                </c:pt>
                <c:pt idx="495">
                  <c:v>86.129997000000003</c:v>
                </c:pt>
                <c:pt idx="496">
                  <c:v>86.330001999999993</c:v>
                </c:pt>
                <c:pt idx="497">
                  <c:v>86.129997000000003</c:v>
                </c:pt>
                <c:pt idx="498">
                  <c:v>85.580001999999993</c:v>
                </c:pt>
                <c:pt idx="499">
                  <c:v>85.080001999999993</c:v>
                </c:pt>
                <c:pt idx="500">
                  <c:v>86.360000999999997</c:v>
                </c:pt>
                <c:pt idx="501">
                  <c:v>85.839995999999999</c:v>
                </c:pt>
                <c:pt idx="502">
                  <c:v>85.989998</c:v>
                </c:pt>
                <c:pt idx="503">
                  <c:v>86.389999000000003</c:v>
                </c:pt>
                <c:pt idx="504">
                  <c:v>87.709998999999996</c:v>
                </c:pt>
                <c:pt idx="505">
                  <c:v>88.57</c:v>
                </c:pt>
                <c:pt idx="506">
                  <c:v>87.400002000000001</c:v>
                </c:pt>
                <c:pt idx="507">
                  <c:v>87.519997000000004</c:v>
                </c:pt>
                <c:pt idx="508">
                  <c:v>87.699996999999996</c:v>
                </c:pt>
                <c:pt idx="509">
                  <c:v>87.860000999999997</c:v>
                </c:pt>
                <c:pt idx="510">
                  <c:v>87.260002</c:v>
                </c:pt>
                <c:pt idx="511">
                  <c:v>86.93</c:v>
                </c:pt>
                <c:pt idx="512">
                  <c:v>86.199996999999996</c:v>
                </c:pt>
                <c:pt idx="513">
                  <c:v>86.860000999999997</c:v>
                </c:pt>
                <c:pt idx="514">
                  <c:v>87.220000999999996</c:v>
                </c:pt>
                <c:pt idx="515">
                  <c:v>88.339995999999999</c:v>
                </c:pt>
                <c:pt idx="516">
                  <c:v>88.260002</c:v>
                </c:pt>
                <c:pt idx="517">
                  <c:v>89.779999000000004</c:v>
                </c:pt>
                <c:pt idx="518">
                  <c:v>88.040001000000004</c:v>
                </c:pt>
                <c:pt idx="519">
                  <c:v>87.839995999999999</c:v>
                </c:pt>
                <c:pt idx="520">
                  <c:v>87.919998000000007</c:v>
                </c:pt>
                <c:pt idx="521">
                  <c:v>87.559997999999993</c:v>
                </c:pt>
                <c:pt idx="522">
                  <c:v>87.019997000000004</c:v>
                </c:pt>
                <c:pt idx="523">
                  <c:v>87.5</c:v>
                </c:pt>
                <c:pt idx="524">
                  <c:v>88.099997999999999</c:v>
                </c:pt>
                <c:pt idx="525">
                  <c:v>88.739998</c:v>
                </c:pt>
                <c:pt idx="526">
                  <c:v>88.919998000000007</c:v>
                </c:pt>
                <c:pt idx="527">
                  <c:v>89.839995999999999</c:v>
                </c:pt>
                <c:pt idx="528">
                  <c:v>89.32</c:v>
                </c:pt>
                <c:pt idx="529">
                  <c:v>89.379997000000003</c:v>
                </c:pt>
                <c:pt idx="530">
                  <c:v>90.379997000000003</c:v>
                </c:pt>
                <c:pt idx="531">
                  <c:v>89.940002000000007</c:v>
                </c:pt>
                <c:pt idx="532">
                  <c:v>89.860000999999997</c:v>
                </c:pt>
                <c:pt idx="533">
                  <c:v>90.559997999999993</c:v>
                </c:pt>
                <c:pt idx="534">
                  <c:v>91.019997000000004</c:v>
                </c:pt>
                <c:pt idx="535">
                  <c:v>90.300003000000004</c:v>
                </c:pt>
                <c:pt idx="536">
                  <c:v>88.279999000000004</c:v>
                </c:pt>
                <c:pt idx="537">
                  <c:v>85.620002999999997</c:v>
                </c:pt>
                <c:pt idx="538">
                  <c:v>85.839995999999999</c:v>
                </c:pt>
                <c:pt idx="539">
                  <c:v>84.300003000000004</c:v>
                </c:pt>
                <c:pt idx="540">
                  <c:v>83.839995999999999</c:v>
                </c:pt>
                <c:pt idx="541">
                  <c:v>82.139999000000003</c:v>
                </c:pt>
                <c:pt idx="542">
                  <c:v>82.800003000000004</c:v>
                </c:pt>
                <c:pt idx="543">
                  <c:v>84.080001999999993</c:v>
                </c:pt>
                <c:pt idx="544">
                  <c:v>84.580001999999993</c:v>
                </c:pt>
                <c:pt idx="545">
                  <c:v>85.959998999999996</c:v>
                </c:pt>
                <c:pt idx="546">
                  <c:v>85.360000999999997</c:v>
                </c:pt>
                <c:pt idx="547">
                  <c:v>85</c:v>
                </c:pt>
                <c:pt idx="548">
                  <c:v>85</c:v>
                </c:pt>
                <c:pt idx="549">
                  <c:v>84.559997999999993</c:v>
                </c:pt>
                <c:pt idx="550">
                  <c:v>85.099997999999999</c:v>
                </c:pt>
                <c:pt idx="551">
                  <c:v>86.099997999999999</c:v>
                </c:pt>
                <c:pt idx="552">
                  <c:v>85.519997000000004</c:v>
                </c:pt>
                <c:pt idx="553">
                  <c:v>85.540001000000004</c:v>
                </c:pt>
                <c:pt idx="554">
                  <c:v>85.480002999999996</c:v>
                </c:pt>
                <c:pt idx="555">
                  <c:v>84.300003000000004</c:v>
                </c:pt>
                <c:pt idx="556">
                  <c:v>85.32</c:v>
                </c:pt>
                <c:pt idx="557">
                  <c:v>84.639999000000003</c:v>
                </c:pt>
                <c:pt idx="558">
                  <c:v>85.300003000000004</c:v>
                </c:pt>
                <c:pt idx="559">
                  <c:v>87.580001999999993</c:v>
                </c:pt>
                <c:pt idx="560">
                  <c:v>87.540001000000004</c:v>
                </c:pt>
                <c:pt idx="561">
                  <c:v>87.720000999999996</c:v>
                </c:pt>
                <c:pt idx="562">
                  <c:v>86.519997000000004</c:v>
                </c:pt>
                <c:pt idx="563">
                  <c:v>86.860000999999997</c:v>
                </c:pt>
                <c:pt idx="564">
                  <c:v>87.459998999999996</c:v>
                </c:pt>
                <c:pt idx="565">
                  <c:v>86.360000999999997</c:v>
                </c:pt>
                <c:pt idx="566">
                  <c:v>85.519997000000004</c:v>
                </c:pt>
                <c:pt idx="567">
                  <c:v>86.120002999999997</c:v>
                </c:pt>
                <c:pt idx="568">
                  <c:v>85.32</c:v>
                </c:pt>
                <c:pt idx="569">
                  <c:v>85.599997999999999</c:v>
                </c:pt>
                <c:pt idx="570">
                  <c:v>84.82</c:v>
                </c:pt>
                <c:pt idx="571">
                  <c:v>85.18</c:v>
                </c:pt>
                <c:pt idx="572">
                  <c:v>85.139999000000003</c:v>
                </c:pt>
                <c:pt idx="573">
                  <c:v>86.839995999999999</c:v>
                </c:pt>
                <c:pt idx="574">
                  <c:v>87.300003000000004</c:v>
                </c:pt>
                <c:pt idx="575">
                  <c:v>86.580001999999993</c:v>
                </c:pt>
                <c:pt idx="576">
                  <c:v>87.660004000000001</c:v>
                </c:pt>
                <c:pt idx="577">
                  <c:v>89.339995999999999</c:v>
                </c:pt>
                <c:pt idx="578">
                  <c:v>90.199996999999996</c:v>
                </c:pt>
                <c:pt idx="579">
                  <c:v>90.099997999999999</c:v>
                </c:pt>
                <c:pt idx="580">
                  <c:v>90.080001999999993</c:v>
                </c:pt>
                <c:pt idx="581">
                  <c:v>89.940002000000007</c:v>
                </c:pt>
                <c:pt idx="582">
                  <c:v>88.940002000000007</c:v>
                </c:pt>
                <c:pt idx="583">
                  <c:v>89.099997999999999</c:v>
                </c:pt>
                <c:pt idx="584">
                  <c:v>88.639999000000003</c:v>
                </c:pt>
                <c:pt idx="585">
                  <c:v>89.660004000000001</c:v>
                </c:pt>
                <c:pt idx="586">
                  <c:v>88.339995999999999</c:v>
                </c:pt>
                <c:pt idx="587">
                  <c:v>88.540001000000004</c:v>
                </c:pt>
                <c:pt idx="588">
                  <c:v>88.559997999999993</c:v>
                </c:pt>
                <c:pt idx="589">
                  <c:v>86.660004000000001</c:v>
                </c:pt>
                <c:pt idx="590">
                  <c:v>86.059997999999993</c:v>
                </c:pt>
                <c:pt idx="591">
                  <c:v>85.959998999999996</c:v>
                </c:pt>
                <c:pt idx="592">
                  <c:v>87</c:v>
                </c:pt>
                <c:pt idx="593">
                  <c:v>87.419998000000007</c:v>
                </c:pt>
                <c:pt idx="594">
                  <c:v>87.300003000000004</c:v>
                </c:pt>
                <c:pt idx="595">
                  <c:v>86.940002000000007</c:v>
                </c:pt>
                <c:pt idx="596">
                  <c:v>86.400002000000001</c:v>
                </c:pt>
                <c:pt idx="597">
                  <c:v>86.599997999999999</c:v>
                </c:pt>
                <c:pt idx="598">
                  <c:v>86.860000999999997</c:v>
                </c:pt>
                <c:pt idx="599">
                  <c:v>87.720000999999996</c:v>
                </c:pt>
                <c:pt idx="600">
                  <c:v>87.779999000000004</c:v>
                </c:pt>
                <c:pt idx="601">
                  <c:v>87.620002999999997</c:v>
                </c:pt>
                <c:pt idx="602">
                  <c:v>87.440002000000007</c:v>
                </c:pt>
                <c:pt idx="603">
                  <c:v>87.480002999999996</c:v>
                </c:pt>
                <c:pt idx="604">
                  <c:v>87.18</c:v>
                </c:pt>
                <c:pt idx="605">
                  <c:v>86.639999000000003</c:v>
                </c:pt>
                <c:pt idx="606">
                  <c:v>85.839995999999999</c:v>
                </c:pt>
                <c:pt idx="607">
                  <c:v>85.82</c:v>
                </c:pt>
                <c:pt idx="608">
                  <c:v>85.839995999999999</c:v>
                </c:pt>
                <c:pt idx="609">
                  <c:v>85.760002</c:v>
                </c:pt>
                <c:pt idx="610">
                  <c:v>86.239998</c:v>
                </c:pt>
                <c:pt idx="611">
                  <c:v>86.440002000000007</c:v>
                </c:pt>
                <c:pt idx="612">
                  <c:v>87.639999000000003</c:v>
                </c:pt>
                <c:pt idx="613">
                  <c:v>88.220000999999996</c:v>
                </c:pt>
                <c:pt idx="614">
                  <c:v>86.980002999999996</c:v>
                </c:pt>
                <c:pt idx="615">
                  <c:v>86.540001000000004</c:v>
                </c:pt>
                <c:pt idx="616">
                  <c:v>85.639999000000003</c:v>
                </c:pt>
                <c:pt idx="617">
                  <c:v>85.459998999999996</c:v>
                </c:pt>
                <c:pt idx="618">
                  <c:v>87.879997000000003</c:v>
                </c:pt>
                <c:pt idx="619">
                  <c:v>87.139999000000003</c:v>
                </c:pt>
                <c:pt idx="620">
                  <c:v>85.480002999999996</c:v>
                </c:pt>
                <c:pt idx="621">
                  <c:v>84.959998999999996</c:v>
                </c:pt>
                <c:pt idx="622">
                  <c:v>85.419998000000007</c:v>
                </c:pt>
                <c:pt idx="623">
                  <c:v>86.620002999999997</c:v>
                </c:pt>
                <c:pt idx="624">
                  <c:v>87.400002000000001</c:v>
                </c:pt>
                <c:pt idx="625">
                  <c:v>87.980002999999996</c:v>
                </c:pt>
                <c:pt idx="626">
                  <c:v>88.019997000000004</c:v>
                </c:pt>
                <c:pt idx="627">
                  <c:v>88.599997999999999</c:v>
                </c:pt>
                <c:pt idx="628">
                  <c:v>86.699996999999996</c:v>
                </c:pt>
                <c:pt idx="629">
                  <c:v>85.68</c:v>
                </c:pt>
                <c:pt idx="630">
                  <c:v>86.040001000000004</c:v>
                </c:pt>
                <c:pt idx="631">
                  <c:v>85.440002000000007</c:v>
                </c:pt>
                <c:pt idx="632">
                  <c:v>86.580001999999993</c:v>
                </c:pt>
                <c:pt idx="633">
                  <c:v>85.760002</c:v>
                </c:pt>
                <c:pt idx="634">
                  <c:v>85.599997999999999</c:v>
                </c:pt>
                <c:pt idx="635">
                  <c:v>85.5</c:v>
                </c:pt>
                <c:pt idx="636">
                  <c:v>85.480002999999996</c:v>
                </c:pt>
                <c:pt idx="637">
                  <c:v>86.019997000000004</c:v>
                </c:pt>
                <c:pt idx="638">
                  <c:v>85.599997999999999</c:v>
                </c:pt>
                <c:pt idx="639">
                  <c:v>87.139999000000003</c:v>
                </c:pt>
                <c:pt idx="640">
                  <c:v>87.440002000000007</c:v>
                </c:pt>
                <c:pt idx="641">
                  <c:v>87.18</c:v>
                </c:pt>
                <c:pt idx="642">
                  <c:v>87.620002999999997</c:v>
                </c:pt>
                <c:pt idx="643">
                  <c:v>87.879997000000003</c:v>
                </c:pt>
                <c:pt idx="644">
                  <c:v>87.739998</c:v>
                </c:pt>
                <c:pt idx="645">
                  <c:v>88.339995999999999</c:v>
                </c:pt>
                <c:pt idx="646">
                  <c:v>89.559997999999993</c:v>
                </c:pt>
                <c:pt idx="647">
                  <c:v>90.32</c:v>
                </c:pt>
                <c:pt idx="648">
                  <c:v>91</c:v>
                </c:pt>
                <c:pt idx="649">
                  <c:v>90.559997999999993</c:v>
                </c:pt>
                <c:pt idx="650">
                  <c:v>91.82</c:v>
                </c:pt>
                <c:pt idx="651">
                  <c:v>91.879997000000003</c:v>
                </c:pt>
                <c:pt idx="652">
                  <c:v>93.540001000000004</c:v>
                </c:pt>
                <c:pt idx="653">
                  <c:v>92.019997000000004</c:v>
                </c:pt>
                <c:pt idx="654">
                  <c:v>91.419998000000007</c:v>
                </c:pt>
                <c:pt idx="655">
                  <c:v>92.32</c:v>
                </c:pt>
                <c:pt idx="656">
                  <c:v>91.660004000000001</c:v>
                </c:pt>
                <c:pt idx="657">
                  <c:v>92.360000999999997</c:v>
                </c:pt>
                <c:pt idx="658">
                  <c:v>87.5</c:v>
                </c:pt>
                <c:pt idx="659">
                  <c:v>86.540001000000004</c:v>
                </c:pt>
                <c:pt idx="660">
                  <c:v>86.800003000000004</c:v>
                </c:pt>
                <c:pt idx="661">
                  <c:v>86.839995999999999</c:v>
                </c:pt>
                <c:pt idx="662">
                  <c:v>88.839995999999999</c:v>
                </c:pt>
                <c:pt idx="663">
                  <c:v>88.639999000000003</c:v>
                </c:pt>
                <c:pt idx="664">
                  <c:v>88.199996999999996</c:v>
                </c:pt>
                <c:pt idx="665">
                  <c:v>88.160004000000001</c:v>
                </c:pt>
                <c:pt idx="666">
                  <c:v>88</c:v>
                </c:pt>
                <c:pt idx="667">
                  <c:v>87.279999000000004</c:v>
                </c:pt>
                <c:pt idx="668">
                  <c:v>87.080001999999993</c:v>
                </c:pt>
                <c:pt idx="669">
                  <c:v>87.220000999999996</c:v>
                </c:pt>
                <c:pt idx="670">
                  <c:v>86.440002000000007</c:v>
                </c:pt>
                <c:pt idx="671">
                  <c:v>86.900002000000001</c:v>
                </c:pt>
                <c:pt idx="672">
                  <c:v>86</c:v>
                </c:pt>
                <c:pt idx="673">
                  <c:v>86.639999000000003</c:v>
                </c:pt>
                <c:pt idx="674">
                  <c:v>86.059997999999993</c:v>
                </c:pt>
                <c:pt idx="675">
                  <c:v>86.040001000000004</c:v>
                </c:pt>
                <c:pt idx="676">
                  <c:v>86.040001000000004</c:v>
                </c:pt>
                <c:pt idx="677">
                  <c:v>85.800003000000004</c:v>
                </c:pt>
                <c:pt idx="678">
                  <c:v>85.900002000000001</c:v>
                </c:pt>
                <c:pt idx="679">
                  <c:v>85.519997000000004</c:v>
                </c:pt>
                <c:pt idx="680">
                  <c:v>85.879997000000003</c:v>
                </c:pt>
                <c:pt idx="681">
                  <c:v>85.739998</c:v>
                </c:pt>
                <c:pt idx="682">
                  <c:v>85.139999000000003</c:v>
                </c:pt>
                <c:pt idx="683">
                  <c:v>85.480002999999996</c:v>
                </c:pt>
                <c:pt idx="684">
                  <c:v>85.639999000000003</c:v>
                </c:pt>
                <c:pt idx="685">
                  <c:v>83.379997000000003</c:v>
                </c:pt>
                <c:pt idx="686">
                  <c:v>82.760002</c:v>
                </c:pt>
                <c:pt idx="687">
                  <c:v>83.360000999999997</c:v>
                </c:pt>
                <c:pt idx="688">
                  <c:v>83.32</c:v>
                </c:pt>
                <c:pt idx="689">
                  <c:v>82.120002999999997</c:v>
                </c:pt>
                <c:pt idx="690">
                  <c:v>82.239998</c:v>
                </c:pt>
                <c:pt idx="691">
                  <c:v>82.019997000000004</c:v>
                </c:pt>
                <c:pt idx="692">
                  <c:v>82.519997000000004</c:v>
                </c:pt>
                <c:pt idx="693">
                  <c:v>82.099997999999999</c:v>
                </c:pt>
                <c:pt idx="694">
                  <c:v>81.860000999999997</c:v>
                </c:pt>
                <c:pt idx="695">
                  <c:v>81.059997999999993</c:v>
                </c:pt>
                <c:pt idx="696">
                  <c:v>81.400002000000001</c:v>
                </c:pt>
                <c:pt idx="697">
                  <c:v>82.260002</c:v>
                </c:pt>
                <c:pt idx="698">
                  <c:v>81.879997000000003</c:v>
                </c:pt>
                <c:pt idx="699">
                  <c:v>81.620002999999997</c:v>
                </c:pt>
                <c:pt idx="700">
                  <c:v>81.720000999999996</c:v>
                </c:pt>
                <c:pt idx="701">
                  <c:v>81.660004000000001</c:v>
                </c:pt>
                <c:pt idx="702">
                  <c:v>80.760002</c:v>
                </c:pt>
                <c:pt idx="703">
                  <c:v>81.239998</c:v>
                </c:pt>
                <c:pt idx="704">
                  <c:v>80.739998</c:v>
                </c:pt>
                <c:pt idx="705">
                  <c:v>81.220000999999996</c:v>
                </c:pt>
                <c:pt idx="706">
                  <c:v>79.239998</c:v>
                </c:pt>
                <c:pt idx="707">
                  <c:v>78.839995999999999</c:v>
                </c:pt>
                <c:pt idx="708">
                  <c:v>78</c:v>
                </c:pt>
                <c:pt idx="709">
                  <c:v>78.300003000000004</c:v>
                </c:pt>
                <c:pt idx="710">
                  <c:v>77.059997999999993</c:v>
                </c:pt>
                <c:pt idx="711">
                  <c:v>75.580001999999993</c:v>
                </c:pt>
                <c:pt idx="712">
                  <c:v>76</c:v>
                </c:pt>
                <c:pt idx="713">
                  <c:v>75.980002999999996</c:v>
                </c:pt>
                <c:pt idx="714">
                  <c:v>77.620002999999997</c:v>
                </c:pt>
                <c:pt idx="715">
                  <c:v>76.760002</c:v>
                </c:pt>
                <c:pt idx="716">
                  <c:v>78.5</c:v>
                </c:pt>
                <c:pt idx="717">
                  <c:v>79.800003000000004</c:v>
                </c:pt>
                <c:pt idx="718">
                  <c:v>79.599997999999999</c:v>
                </c:pt>
                <c:pt idx="719">
                  <c:v>78.419998000000007</c:v>
                </c:pt>
                <c:pt idx="720">
                  <c:v>77.959998999999996</c:v>
                </c:pt>
                <c:pt idx="721">
                  <c:v>77.959998999999996</c:v>
                </c:pt>
                <c:pt idx="722">
                  <c:v>77.739998</c:v>
                </c:pt>
                <c:pt idx="723">
                  <c:v>79.139999000000003</c:v>
                </c:pt>
                <c:pt idx="724">
                  <c:v>78.400002000000001</c:v>
                </c:pt>
                <c:pt idx="725">
                  <c:v>79.599997999999999</c:v>
                </c:pt>
                <c:pt idx="726">
                  <c:v>79.959998999999996</c:v>
                </c:pt>
                <c:pt idx="727">
                  <c:v>79.400002000000001</c:v>
                </c:pt>
                <c:pt idx="728">
                  <c:v>79.839995999999999</c:v>
                </c:pt>
                <c:pt idx="729">
                  <c:v>79.080001999999993</c:v>
                </c:pt>
                <c:pt idx="730">
                  <c:v>79.400002000000001</c:v>
                </c:pt>
                <c:pt idx="731">
                  <c:v>79</c:v>
                </c:pt>
                <c:pt idx="732">
                  <c:v>79.5</c:v>
                </c:pt>
                <c:pt idx="733">
                  <c:v>79.680000000000007</c:v>
                </c:pt>
                <c:pt idx="734">
                  <c:v>80</c:v>
                </c:pt>
                <c:pt idx="735">
                  <c:v>80.080001999999993</c:v>
                </c:pt>
                <c:pt idx="736">
                  <c:v>79.860000999999997</c:v>
                </c:pt>
                <c:pt idx="737">
                  <c:v>80.059997999999993</c:v>
                </c:pt>
                <c:pt idx="738">
                  <c:v>80.379997000000003</c:v>
                </c:pt>
                <c:pt idx="739">
                  <c:v>79.919998000000007</c:v>
                </c:pt>
                <c:pt idx="740">
                  <c:v>80.739998</c:v>
                </c:pt>
                <c:pt idx="741">
                  <c:v>80.279999000000004</c:v>
                </c:pt>
                <c:pt idx="742">
                  <c:v>80.760002</c:v>
                </c:pt>
                <c:pt idx="743">
                  <c:v>81.379997000000003</c:v>
                </c:pt>
                <c:pt idx="744">
                  <c:v>81.639999000000003</c:v>
                </c:pt>
                <c:pt idx="745">
                  <c:v>80.419998000000007</c:v>
                </c:pt>
                <c:pt idx="746">
                  <c:v>79.720000999999996</c:v>
                </c:pt>
                <c:pt idx="747">
                  <c:v>80.819999999999993</c:v>
                </c:pt>
                <c:pt idx="748">
                  <c:v>79.400002000000001</c:v>
                </c:pt>
                <c:pt idx="749">
                  <c:v>81.160004000000001</c:v>
                </c:pt>
                <c:pt idx="750">
                  <c:v>80.800003000000004</c:v>
                </c:pt>
                <c:pt idx="751">
                  <c:v>78.120002999999997</c:v>
                </c:pt>
                <c:pt idx="752">
                  <c:v>78.559997999999993</c:v>
                </c:pt>
                <c:pt idx="753">
                  <c:v>77.639999000000003</c:v>
                </c:pt>
                <c:pt idx="754">
                  <c:v>79.220000999999996</c:v>
                </c:pt>
                <c:pt idx="755">
                  <c:v>80.519997000000004</c:v>
                </c:pt>
                <c:pt idx="756">
                  <c:v>80.940002000000007</c:v>
                </c:pt>
                <c:pt idx="757">
                  <c:v>80.319999999999993</c:v>
                </c:pt>
                <c:pt idx="758">
                  <c:v>79</c:v>
                </c:pt>
                <c:pt idx="759">
                  <c:v>78.480002999999996</c:v>
                </c:pt>
                <c:pt idx="760">
                  <c:v>80.099997999999999</c:v>
                </c:pt>
                <c:pt idx="761">
                  <c:v>79.720000999999996</c:v>
                </c:pt>
                <c:pt idx="762">
                  <c:v>77.839995999999999</c:v>
                </c:pt>
                <c:pt idx="763">
                  <c:v>76.379997000000003</c:v>
                </c:pt>
                <c:pt idx="764">
                  <c:v>75.819999999999993</c:v>
                </c:pt>
                <c:pt idx="765">
                  <c:v>76.519997000000004</c:v>
                </c:pt>
                <c:pt idx="766">
                  <c:v>77.199996999999996</c:v>
                </c:pt>
                <c:pt idx="767">
                  <c:v>76.779999000000004</c:v>
                </c:pt>
                <c:pt idx="768">
                  <c:v>76</c:v>
                </c:pt>
                <c:pt idx="769">
                  <c:v>77.739998</c:v>
                </c:pt>
                <c:pt idx="770">
                  <c:v>75.760002</c:v>
                </c:pt>
                <c:pt idx="771">
                  <c:v>76.279999000000004</c:v>
                </c:pt>
                <c:pt idx="772">
                  <c:v>76.080001999999993</c:v>
                </c:pt>
                <c:pt idx="773">
                  <c:v>77.120002999999997</c:v>
                </c:pt>
                <c:pt idx="774">
                  <c:v>77.5</c:v>
                </c:pt>
                <c:pt idx="775">
                  <c:v>75.080001999999993</c:v>
                </c:pt>
                <c:pt idx="776">
                  <c:v>76.480002999999996</c:v>
                </c:pt>
                <c:pt idx="777">
                  <c:v>75.120002999999997</c:v>
                </c:pt>
                <c:pt idx="778">
                  <c:v>75.5</c:v>
                </c:pt>
                <c:pt idx="779">
                  <c:v>75.800003000000004</c:v>
                </c:pt>
                <c:pt idx="780">
                  <c:v>75.959998999999996</c:v>
                </c:pt>
                <c:pt idx="781">
                  <c:v>76</c:v>
                </c:pt>
                <c:pt idx="782">
                  <c:v>76.199996999999996</c:v>
                </c:pt>
                <c:pt idx="783">
                  <c:v>76.400002000000001</c:v>
                </c:pt>
                <c:pt idx="784">
                  <c:v>75.739998</c:v>
                </c:pt>
                <c:pt idx="785">
                  <c:v>75.660004000000001</c:v>
                </c:pt>
                <c:pt idx="786">
                  <c:v>77.040001000000004</c:v>
                </c:pt>
                <c:pt idx="787">
                  <c:v>77.919998000000007</c:v>
                </c:pt>
                <c:pt idx="788">
                  <c:v>78.379997000000003</c:v>
                </c:pt>
                <c:pt idx="789">
                  <c:v>79.199996999999996</c:v>
                </c:pt>
                <c:pt idx="790">
                  <c:v>79.639999000000003</c:v>
                </c:pt>
                <c:pt idx="791">
                  <c:v>80.779999000000004</c:v>
                </c:pt>
                <c:pt idx="792">
                  <c:v>80.400002000000001</c:v>
                </c:pt>
                <c:pt idx="793">
                  <c:v>79.680000000000007</c:v>
                </c:pt>
                <c:pt idx="794">
                  <c:v>80.419998000000007</c:v>
                </c:pt>
                <c:pt idx="795">
                  <c:v>81.260002</c:v>
                </c:pt>
                <c:pt idx="796">
                  <c:v>81.360000999999997</c:v>
                </c:pt>
                <c:pt idx="797">
                  <c:v>86.239998</c:v>
                </c:pt>
                <c:pt idx="798">
                  <c:v>87.220000999999996</c:v>
                </c:pt>
                <c:pt idx="799">
                  <c:v>87.620002999999997</c:v>
                </c:pt>
                <c:pt idx="800">
                  <c:v>87.720000999999996</c:v>
                </c:pt>
                <c:pt idx="801">
                  <c:v>87.779999000000004</c:v>
                </c:pt>
                <c:pt idx="802">
                  <c:v>87.919998000000007</c:v>
                </c:pt>
                <c:pt idx="803">
                  <c:v>88.120002999999997</c:v>
                </c:pt>
                <c:pt idx="804">
                  <c:v>88.019997000000004</c:v>
                </c:pt>
                <c:pt idx="805">
                  <c:v>87.879997000000003</c:v>
                </c:pt>
                <c:pt idx="806">
                  <c:v>88.080001999999993</c:v>
                </c:pt>
                <c:pt idx="807">
                  <c:v>87.760002</c:v>
                </c:pt>
                <c:pt idx="808">
                  <c:v>88.599997999999999</c:v>
                </c:pt>
                <c:pt idx="809">
                  <c:v>89.879997000000003</c:v>
                </c:pt>
                <c:pt idx="810">
                  <c:v>89.160004000000001</c:v>
                </c:pt>
                <c:pt idx="811">
                  <c:v>89.599997999999999</c:v>
                </c:pt>
                <c:pt idx="812">
                  <c:v>90.059997999999993</c:v>
                </c:pt>
                <c:pt idx="813">
                  <c:v>90.5</c:v>
                </c:pt>
                <c:pt idx="814">
                  <c:v>90.599997999999999</c:v>
                </c:pt>
                <c:pt idx="815">
                  <c:v>90.919998000000007</c:v>
                </c:pt>
                <c:pt idx="816">
                  <c:v>90.800003000000004</c:v>
                </c:pt>
                <c:pt idx="817">
                  <c:v>91</c:v>
                </c:pt>
                <c:pt idx="818">
                  <c:v>91.980002999999996</c:v>
                </c:pt>
                <c:pt idx="819">
                  <c:v>93.099997999999999</c:v>
                </c:pt>
                <c:pt idx="820">
                  <c:v>92.120002999999997</c:v>
                </c:pt>
                <c:pt idx="821">
                  <c:v>92.220000999999996</c:v>
                </c:pt>
                <c:pt idx="822">
                  <c:v>92.559997999999993</c:v>
                </c:pt>
                <c:pt idx="823">
                  <c:v>93.300003000000004</c:v>
                </c:pt>
                <c:pt idx="824">
                  <c:v>92.739998</c:v>
                </c:pt>
                <c:pt idx="825">
                  <c:v>92.459998999999996</c:v>
                </c:pt>
                <c:pt idx="826">
                  <c:v>93.599997999999999</c:v>
                </c:pt>
                <c:pt idx="827">
                  <c:v>93.419998000000007</c:v>
                </c:pt>
                <c:pt idx="828">
                  <c:v>93.940002000000007</c:v>
                </c:pt>
                <c:pt idx="829">
                  <c:v>94.080001999999993</c:v>
                </c:pt>
                <c:pt idx="830">
                  <c:v>93.339995999999999</c:v>
                </c:pt>
                <c:pt idx="831">
                  <c:v>94.68</c:v>
                </c:pt>
                <c:pt idx="832">
                  <c:v>94.639999000000003</c:v>
                </c:pt>
                <c:pt idx="833">
                  <c:v>95.239998</c:v>
                </c:pt>
                <c:pt idx="834">
                  <c:v>94.919998000000007</c:v>
                </c:pt>
                <c:pt idx="835">
                  <c:v>94.860000999999997</c:v>
                </c:pt>
                <c:pt idx="836">
                  <c:v>94.5</c:v>
                </c:pt>
                <c:pt idx="837">
                  <c:v>94.699996999999996</c:v>
                </c:pt>
                <c:pt idx="838">
                  <c:v>94.339995999999999</c:v>
                </c:pt>
                <c:pt idx="839">
                  <c:v>94.059997999999993</c:v>
                </c:pt>
                <c:pt idx="840">
                  <c:v>94.5</c:v>
                </c:pt>
                <c:pt idx="841">
                  <c:v>93.720000999999996</c:v>
                </c:pt>
                <c:pt idx="842">
                  <c:v>94.18</c:v>
                </c:pt>
                <c:pt idx="843">
                  <c:v>94.18</c:v>
                </c:pt>
                <c:pt idx="844">
                  <c:v>95.540001000000004</c:v>
                </c:pt>
                <c:pt idx="845">
                  <c:v>95.059997999999993</c:v>
                </c:pt>
                <c:pt idx="846">
                  <c:v>95.519997000000004</c:v>
                </c:pt>
                <c:pt idx="847">
                  <c:v>96.300003000000004</c:v>
                </c:pt>
                <c:pt idx="848">
                  <c:v>95.739998</c:v>
                </c:pt>
                <c:pt idx="849">
                  <c:v>96.239998</c:v>
                </c:pt>
                <c:pt idx="850">
                  <c:v>96.300003000000004</c:v>
                </c:pt>
                <c:pt idx="851">
                  <c:v>96.419998000000007</c:v>
                </c:pt>
                <c:pt idx="852">
                  <c:v>96.279999000000004</c:v>
                </c:pt>
                <c:pt idx="853">
                  <c:v>95.68</c:v>
                </c:pt>
                <c:pt idx="854">
                  <c:v>96.279999000000004</c:v>
                </c:pt>
                <c:pt idx="855">
                  <c:v>95.160004000000001</c:v>
                </c:pt>
                <c:pt idx="856">
                  <c:v>95.900002000000001</c:v>
                </c:pt>
                <c:pt idx="857">
                  <c:v>94.720000999999996</c:v>
                </c:pt>
                <c:pt idx="858">
                  <c:v>96.5</c:v>
                </c:pt>
                <c:pt idx="859">
                  <c:v>96.980002999999996</c:v>
                </c:pt>
                <c:pt idx="860">
                  <c:v>98.139999000000003</c:v>
                </c:pt>
                <c:pt idx="861">
                  <c:v>97.379997000000003</c:v>
                </c:pt>
                <c:pt idx="862">
                  <c:v>96.919998000000007</c:v>
                </c:pt>
                <c:pt idx="863">
                  <c:v>96.940002000000007</c:v>
                </c:pt>
                <c:pt idx="864">
                  <c:v>97.379997000000003</c:v>
                </c:pt>
                <c:pt idx="865">
                  <c:v>96.620002999999997</c:v>
                </c:pt>
                <c:pt idx="866">
                  <c:v>97.82</c:v>
                </c:pt>
                <c:pt idx="867">
                  <c:v>98.019997000000004</c:v>
                </c:pt>
                <c:pt idx="868">
                  <c:v>97.360000999999997</c:v>
                </c:pt>
                <c:pt idx="869">
                  <c:v>96.18</c:v>
                </c:pt>
                <c:pt idx="870">
                  <c:v>96.900002000000001</c:v>
                </c:pt>
                <c:pt idx="871">
                  <c:v>94.019997000000004</c:v>
                </c:pt>
                <c:pt idx="872">
                  <c:v>95.199996999999996</c:v>
                </c:pt>
                <c:pt idx="873">
                  <c:v>95.139999000000003</c:v>
                </c:pt>
                <c:pt idx="874">
                  <c:v>96.099997999999999</c:v>
                </c:pt>
                <c:pt idx="875">
                  <c:v>96.279999000000004</c:v>
                </c:pt>
                <c:pt idx="876">
                  <c:v>97.099997999999999</c:v>
                </c:pt>
                <c:pt idx="877">
                  <c:v>98.080001999999993</c:v>
                </c:pt>
                <c:pt idx="878">
                  <c:v>97.779999000000004</c:v>
                </c:pt>
                <c:pt idx="879">
                  <c:v>98.599997999999999</c:v>
                </c:pt>
                <c:pt idx="880">
                  <c:v>98.559997999999993</c:v>
                </c:pt>
                <c:pt idx="881">
                  <c:v>96.419998000000007</c:v>
                </c:pt>
                <c:pt idx="882">
                  <c:v>96.760002</c:v>
                </c:pt>
                <c:pt idx="883">
                  <c:v>97.239998</c:v>
                </c:pt>
                <c:pt idx="884">
                  <c:v>97.760002</c:v>
                </c:pt>
                <c:pt idx="885">
                  <c:v>98.699996999999996</c:v>
                </c:pt>
                <c:pt idx="886">
                  <c:v>99.400002000000001</c:v>
                </c:pt>
                <c:pt idx="887">
                  <c:v>99.760002</c:v>
                </c:pt>
                <c:pt idx="888">
                  <c:v>99.68</c:v>
                </c:pt>
                <c:pt idx="889">
                  <c:v>98.519997000000004</c:v>
                </c:pt>
                <c:pt idx="890">
                  <c:v>96.860000999999997</c:v>
                </c:pt>
                <c:pt idx="891">
                  <c:v>98.139999000000003</c:v>
                </c:pt>
                <c:pt idx="892">
                  <c:v>98.300003000000004</c:v>
                </c:pt>
                <c:pt idx="893">
                  <c:v>99.260002</c:v>
                </c:pt>
                <c:pt idx="894">
                  <c:v>100.550003</c:v>
                </c:pt>
                <c:pt idx="895">
                  <c:v>100.199997</c:v>
                </c:pt>
                <c:pt idx="896">
                  <c:v>99.720000999999996</c:v>
                </c:pt>
                <c:pt idx="897">
                  <c:v>100.699997</c:v>
                </c:pt>
                <c:pt idx="898">
                  <c:v>100.550003</c:v>
                </c:pt>
                <c:pt idx="899">
                  <c:v>99</c:v>
                </c:pt>
                <c:pt idx="900">
                  <c:v>99</c:v>
                </c:pt>
                <c:pt idx="901">
                  <c:v>99.32</c:v>
                </c:pt>
                <c:pt idx="902">
                  <c:v>99.220000999999996</c:v>
                </c:pt>
                <c:pt idx="903">
                  <c:v>100.050003</c:v>
                </c:pt>
                <c:pt idx="904">
                  <c:v>100.099998</c:v>
                </c:pt>
                <c:pt idx="905">
                  <c:v>99.699996999999996</c:v>
                </c:pt>
                <c:pt idx="906">
                  <c:v>100.099998</c:v>
                </c:pt>
                <c:pt idx="907">
                  <c:v>100.050003</c:v>
                </c:pt>
                <c:pt idx="908">
                  <c:v>101</c:v>
                </c:pt>
                <c:pt idx="909">
                  <c:v>101.650002</c:v>
                </c:pt>
                <c:pt idx="910">
                  <c:v>102.349998</c:v>
                </c:pt>
                <c:pt idx="911">
                  <c:v>103.050003</c:v>
                </c:pt>
                <c:pt idx="912">
                  <c:v>96.519997000000004</c:v>
                </c:pt>
                <c:pt idx="913">
                  <c:v>97.059997999999993</c:v>
                </c:pt>
                <c:pt idx="914">
                  <c:v>97.120002999999997</c:v>
                </c:pt>
                <c:pt idx="915">
                  <c:v>98.139999000000003</c:v>
                </c:pt>
                <c:pt idx="916">
                  <c:v>96.440002000000007</c:v>
                </c:pt>
                <c:pt idx="917">
                  <c:v>93.379997000000003</c:v>
                </c:pt>
                <c:pt idx="918">
                  <c:v>93.139999000000003</c:v>
                </c:pt>
                <c:pt idx="919">
                  <c:v>94.300003000000004</c:v>
                </c:pt>
                <c:pt idx="920">
                  <c:v>95.68</c:v>
                </c:pt>
                <c:pt idx="921">
                  <c:v>94.760002</c:v>
                </c:pt>
                <c:pt idx="922">
                  <c:v>94.540001000000004</c:v>
                </c:pt>
                <c:pt idx="923">
                  <c:v>93.940002000000007</c:v>
                </c:pt>
                <c:pt idx="924">
                  <c:v>92.760002</c:v>
                </c:pt>
                <c:pt idx="925">
                  <c:v>92.419998000000007</c:v>
                </c:pt>
                <c:pt idx="926">
                  <c:v>94.199996999999996</c:v>
                </c:pt>
                <c:pt idx="927">
                  <c:v>94.660004000000001</c:v>
                </c:pt>
                <c:pt idx="928">
                  <c:v>94.620002999999997</c:v>
                </c:pt>
                <c:pt idx="929">
                  <c:v>96.32</c:v>
                </c:pt>
                <c:pt idx="930">
                  <c:v>95.199996999999996</c:v>
                </c:pt>
                <c:pt idx="931">
                  <c:v>94.519997000000004</c:v>
                </c:pt>
                <c:pt idx="932">
                  <c:v>94.220000999999996</c:v>
                </c:pt>
                <c:pt idx="933">
                  <c:v>94.879997000000003</c:v>
                </c:pt>
                <c:pt idx="934">
                  <c:v>95.360000999999997</c:v>
                </c:pt>
                <c:pt idx="935">
                  <c:v>96.099997999999999</c:v>
                </c:pt>
                <c:pt idx="936">
                  <c:v>96.760002</c:v>
                </c:pt>
                <c:pt idx="937">
                  <c:v>97.559997999999993</c:v>
                </c:pt>
                <c:pt idx="938">
                  <c:v>98.339995999999999</c:v>
                </c:pt>
                <c:pt idx="939">
                  <c:v>98.68</c:v>
                </c:pt>
                <c:pt idx="940">
                  <c:v>98.139999000000003</c:v>
                </c:pt>
                <c:pt idx="941">
                  <c:v>98.019997000000004</c:v>
                </c:pt>
                <c:pt idx="942">
                  <c:v>95.800003000000004</c:v>
                </c:pt>
                <c:pt idx="943">
                  <c:v>96.199996999999996</c:v>
                </c:pt>
                <c:pt idx="944">
                  <c:v>97.239998</c:v>
                </c:pt>
                <c:pt idx="945">
                  <c:v>98.019997000000004</c:v>
                </c:pt>
                <c:pt idx="946">
                  <c:v>97.019997000000004</c:v>
                </c:pt>
                <c:pt idx="947">
                  <c:v>96.099997999999999</c:v>
                </c:pt>
                <c:pt idx="948">
                  <c:v>97.580001999999993</c:v>
                </c:pt>
                <c:pt idx="949">
                  <c:v>97.400002000000001</c:v>
                </c:pt>
                <c:pt idx="950">
                  <c:v>96.779999000000004</c:v>
                </c:pt>
                <c:pt idx="951">
                  <c:v>97.019997000000004</c:v>
                </c:pt>
                <c:pt idx="952">
                  <c:v>97.139999000000003</c:v>
                </c:pt>
                <c:pt idx="953">
                  <c:v>98.099997999999999</c:v>
                </c:pt>
                <c:pt idx="954">
                  <c:v>98.18</c:v>
                </c:pt>
                <c:pt idx="955">
                  <c:v>99.300003000000004</c:v>
                </c:pt>
                <c:pt idx="956">
                  <c:v>99.199996999999996</c:v>
                </c:pt>
                <c:pt idx="957">
                  <c:v>99.160004000000001</c:v>
                </c:pt>
                <c:pt idx="958">
                  <c:v>97.260002</c:v>
                </c:pt>
                <c:pt idx="959">
                  <c:v>94.760002</c:v>
                </c:pt>
                <c:pt idx="960">
                  <c:v>95.059997999999993</c:v>
                </c:pt>
                <c:pt idx="961">
                  <c:v>96.18</c:v>
                </c:pt>
                <c:pt idx="962">
                  <c:v>97.419998000000007</c:v>
                </c:pt>
                <c:pt idx="963">
                  <c:v>96.400002000000001</c:v>
                </c:pt>
                <c:pt idx="964">
                  <c:v>96.980002999999996</c:v>
                </c:pt>
                <c:pt idx="965">
                  <c:v>96.440002000000007</c:v>
                </c:pt>
                <c:pt idx="966">
                  <c:v>96.779999000000004</c:v>
                </c:pt>
                <c:pt idx="967">
                  <c:v>97.540001000000004</c:v>
                </c:pt>
                <c:pt idx="968">
                  <c:v>97.260002</c:v>
                </c:pt>
                <c:pt idx="969">
                  <c:v>97.760002</c:v>
                </c:pt>
                <c:pt idx="970">
                  <c:v>98.379997000000003</c:v>
                </c:pt>
                <c:pt idx="971">
                  <c:v>97.660004000000001</c:v>
                </c:pt>
                <c:pt idx="972">
                  <c:v>96.760002</c:v>
                </c:pt>
                <c:pt idx="973">
                  <c:v>96.720000999999996</c:v>
                </c:pt>
                <c:pt idx="974">
                  <c:v>93.68</c:v>
                </c:pt>
                <c:pt idx="975">
                  <c:v>94.400002000000001</c:v>
                </c:pt>
                <c:pt idx="976">
                  <c:v>92</c:v>
                </c:pt>
                <c:pt idx="977">
                  <c:v>90.400002000000001</c:v>
                </c:pt>
                <c:pt idx="978">
                  <c:v>90.900002000000001</c:v>
                </c:pt>
                <c:pt idx="979">
                  <c:v>91.559997999999993</c:v>
                </c:pt>
                <c:pt idx="980">
                  <c:v>91.459998999999996</c:v>
                </c:pt>
                <c:pt idx="981">
                  <c:v>91.620002999999997</c:v>
                </c:pt>
                <c:pt idx="982">
                  <c:v>90.5</c:v>
                </c:pt>
                <c:pt idx="983">
                  <c:v>89.82</c:v>
                </c:pt>
                <c:pt idx="984">
                  <c:v>90.739998</c:v>
                </c:pt>
                <c:pt idx="985">
                  <c:v>90.900002000000001</c:v>
                </c:pt>
                <c:pt idx="986">
                  <c:v>91</c:v>
                </c:pt>
                <c:pt idx="987">
                  <c:v>91.459998999999996</c:v>
                </c:pt>
                <c:pt idx="988">
                  <c:v>91.599997999999999</c:v>
                </c:pt>
                <c:pt idx="989">
                  <c:v>92.400002000000001</c:v>
                </c:pt>
                <c:pt idx="990">
                  <c:v>92.599997999999999</c:v>
                </c:pt>
                <c:pt idx="991">
                  <c:v>92.900002000000001</c:v>
                </c:pt>
                <c:pt idx="992">
                  <c:v>93.620002999999997</c:v>
                </c:pt>
                <c:pt idx="993">
                  <c:v>93.779999000000004</c:v>
                </c:pt>
                <c:pt idx="994">
                  <c:v>93.160004000000001</c:v>
                </c:pt>
                <c:pt idx="995">
                  <c:v>92.620002999999997</c:v>
                </c:pt>
                <c:pt idx="996">
                  <c:v>92.739998</c:v>
                </c:pt>
                <c:pt idx="997">
                  <c:v>93.800003000000004</c:v>
                </c:pt>
                <c:pt idx="998">
                  <c:v>94.459998999999996</c:v>
                </c:pt>
                <c:pt idx="999">
                  <c:v>94.459998999999996</c:v>
                </c:pt>
                <c:pt idx="1000">
                  <c:v>94.279999000000004</c:v>
                </c:pt>
                <c:pt idx="1001">
                  <c:v>94.040001000000004</c:v>
                </c:pt>
                <c:pt idx="1002">
                  <c:v>93.540001000000004</c:v>
                </c:pt>
                <c:pt idx="1003">
                  <c:v>93.800003000000004</c:v>
                </c:pt>
                <c:pt idx="1004">
                  <c:v>94.199996999999996</c:v>
                </c:pt>
                <c:pt idx="1005">
                  <c:v>93.940002000000007</c:v>
                </c:pt>
                <c:pt idx="1006">
                  <c:v>95.68</c:v>
                </c:pt>
                <c:pt idx="1007">
                  <c:v>95.5</c:v>
                </c:pt>
                <c:pt idx="1008">
                  <c:v>95</c:v>
                </c:pt>
                <c:pt idx="1009">
                  <c:v>95.220000999999996</c:v>
                </c:pt>
                <c:pt idx="1010">
                  <c:v>93.459998999999996</c:v>
                </c:pt>
                <c:pt idx="1011">
                  <c:v>93.260002</c:v>
                </c:pt>
                <c:pt idx="1012">
                  <c:v>94.660004000000001</c:v>
                </c:pt>
                <c:pt idx="1013">
                  <c:v>94.580001999999993</c:v>
                </c:pt>
                <c:pt idx="1014">
                  <c:v>94.980002999999996</c:v>
                </c:pt>
                <c:pt idx="1015">
                  <c:v>94.519997000000004</c:v>
                </c:pt>
                <c:pt idx="1016">
                  <c:v>95.980002999999996</c:v>
                </c:pt>
                <c:pt idx="1017">
                  <c:v>96.459998999999996</c:v>
                </c:pt>
                <c:pt idx="1018">
                  <c:v>95.940002000000007</c:v>
                </c:pt>
                <c:pt idx="1019">
                  <c:v>96.599997999999999</c:v>
                </c:pt>
                <c:pt idx="1020">
                  <c:v>95.779999000000004</c:v>
                </c:pt>
                <c:pt idx="1021">
                  <c:v>94.919998000000007</c:v>
                </c:pt>
                <c:pt idx="1022">
                  <c:v>95.82</c:v>
                </c:pt>
                <c:pt idx="1023">
                  <c:v>96</c:v>
                </c:pt>
                <c:pt idx="1024">
                  <c:v>97.519997000000004</c:v>
                </c:pt>
                <c:pt idx="1025">
                  <c:v>97.480002999999996</c:v>
                </c:pt>
                <c:pt idx="1026">
                  <c:v>98.040001000000004</c:v>
                </c:pt>
                <c:pt idx="1027">
                  <c:v>98.459998999999996</c:v>
                </c:pt>
                <c:pt idx="1028">
                  <c:v>97.980002999999996</c:v>
                </c:pt>
                <c:pt idx="1029">
                  <c:v>98.160004000000001</c:v>
                </c:pt>
                <c:pt idx="1030">
                  <c:v>99</c:v>
                </c:pt>
                <c:pt idx="1031">
                  <c:v>100.5</c:v>
                </c:pt>
                <c:pt idx="1032">
                  <c:v>101.400002</c:v>
                </c:pt>
                <c:pt idx="1033">
                  <c:v>103.650002</c:v>
                </c:pt>
                <c:pt idx="1034">
                  <c:v>102.800003</c:v>
                </c:pt>
                <c:pt idx="1035">
                  <c:v>99.860000999999997</c:v>
                </c:pt>
                <c:pt idx="1036">
                  <c:v>100.5</c:v>
                </c:pt>
                <c:pt idx="1037">
                  <c:v>99.940002000000007</c:v>
                </c:pt>
                <c:pt idx="1038">
                  <c:v>100.5</c:v>
                </c:pt>
                <c:pt idx="1039">
                  <c:v>98.400002000000001</c:v>
                </c:pt>
                <c:pt idx="1040">
                  <c:v>98.260002</c:v>
                </c:pt>
                <c:pt idx="1041">
                  <c:v>99.019997000000004</c:v>
                </c:pt>
                <c:pt idx="1042">
                  <c:v>98.519997000000004</c:v>
                </c:pt>
                <c:pt idx="1043">
                  <c:v>98.32</c:v>
                </c:pt>
                <c:pt idx="1044">
                  <c:v>98.279999000000004</c:v>
                </c:pt>
                <c:pt idx="1045">
                  <c:v>98.779999000000004</c:v>
                </c:pt>
                <c:pt idx="1046">
                  <c:v>98.779999000000004</c:v>
                </c:pt>
                <c:pt idx="1047">
                  <c:v>99.080001999999993</c:v>
                </c:pt>
                <c:pt idx="1048">
                  <c:v>97.559997999999993</c:v>
                </c:pt>
                <c:pt idx="1049">
                  <c:v>97.400002000000001</c:v>
                </c:pt>
                <c:pt idx="1050">
                  <c:v>97.760002</c:v>
                </c:pt>
                <c:pt idx="1051">
                  <c:v>102.849998</c:v>
                </c:pt>
                <c:pt idx="1052">
                  <c:v>102.800003</c:v>
                </c:pt>
                <c:pt idx="1053">
                  <c:v>103.849998</c:v>
                </c:pt>
                <c:pt idx="1054">
                  <c:v>103.400002</c:v>
                </c:pt>
                <c:pt idx="1055">
                  <c:v>103.699997</c:v>
                </c:pt>
                <c:pt idx="1056">
                  <c:v>104.949997</c:v>
                </c:pt>
                <c:pt idx="1057">
                  <c:v>104</c:v>
                </c:pt>
                <c:pt idx="1058">
                  <c:v>103.849998</c:v>
                </c:pt>
                <c:pt idx="1059">
                  <c:v>100.349998</c:v>
                </c:pt>
                <c:pt idx="1060">
                  <c:v>98.400002000000001</c:v>
                </c:pt>
                <c:pt idx="1061">
                  <c:v>97.660004000000001</c:v>
                </c:pt>
                <c:pt idx="1062">
                  <c:v>93.300003000000004</c:v>
                </c:pt>
                <c:pt idx="1063">
                  <c:v>90.220000999999996</c:v>
                </c:pt>
                <c:pt idx="1064">
                  <c:v>91.059997999999993</c:v>
                </c:pt>
                <c:pt idx="1065">
                  <c:v>91.540001000000004</c:v>
                </c:pt>
                <c:pt idx="1066">
                  <c:v>92.779999000000004</c:v>
                </c:pt>
                <c:pt idx="1067">
                  <c:v>92.699996999999996</c:v>
                </c:pt>
                <c:pt idx="1068">
                  <c:v>89.699996999999996</c:v>
                </c:pt>
                <c:pt idx="1069">
                  <c:v>84.379997000000003</c:v>
                </c:pt>
                <c:pt idx="1070">
                  <c:v>81.319999999999993</c:v>
                </c:pt>
                <c:pt idx="1071">
                  <c:v>80.739998</c:v>
                </c:pt>
                <c:pt idx="1072">
                  <c:v>73.260002</c:v>
                </c:pt>
                <c:pt idx="1073">
                  <c:v>76.180000000000007</c:v>
                </c:pt>
                <c:pt idx="1074">
                  <c:v>75.019997000000004</c:v>
                </c:pt>
                <c:pt idx="1075">
                  <c:v>74.519997000000004</c:v>
                </c:pt>
                <c:pt idx="1076">
                  <c:v>72.620002999999997</c:v>
                </c:pt>
                <c:pt idx="1077">
                  <c:v>74.839995999999999</c:v>
                </c:pt>
                <c:pt idx="1078">
                  <c:v>75.019997000000004</c:v>
                </c:pt>
                <c:pt idx="1079">
                  <c:v>70.919998000000007</c:v>
                </c:pt>
                <c:pt idx="1080">
                  <c:v>71.440002000000007</c:v>
                </c:pt>
                <c:pt idx="1081">
                  <c:v>73</c:v>
                </c:pt>
                <c:pt idx="1082">
                  <c:v>73.940002000000007</c:v>
                </c:pt>
                <c:pt idx="1083">
                  <c:v>72.139999000000003</c:v>
                </c:pt>
                <c:pt idx="1084">
                  <c:v>73.019997000000004</c:v>
                </c:pt>
                <c:pt idx="1085">
                  <c:v>76.160004000000001</c:v>
                </c:pt>
                <c:pt idx="1086">
                  <c:v>73.419998000000007</c:v>
                </c:pt>
                <c:pt idx="1087">
                  <c:v>72.620002999999997</c:v>
                </c:pt>
                <c:pt idx="1088">
                  <c:v>70.779999000000004</c:v>
                </c:pt>
                <c:pt idx="1089">
                  <c:v>72.699996999999996</c:v>
                </c:pt>
                <c:pt idx="1090">
                  <c:v>73.599997999999999</c:v>
                </c:pt>
                <c:pt idx="1091">
                  <c:v>72.919998000000007</c:v>
                </c:pt>
                <c:pt idx="1092">
                  <c:v>75.099997999999999</c:v>
                </c:pt>
                <c:pt idx="1093">
                  <c:v>74.879997000000003</c:v>
                </c:pt>
                <c:pt idx="1094">
                  <c:v>75.720000999999996</c:v>
                </c:pt>
                <c:pt idx="1095">
                  <c:v>76.720000999999996</c:v>
                </c:pt>
                <c:pt idx="1096">
                  <c:v>78.440002000000007</c:v>
                </c:pt>
                <c:pt idx="1097">
                  <c:v>78.879997000000003</c:v>
                </c:pt>
                <c:pt idx="1098">
                  <c:v>77.360000999999997</c:v>
                </c:pt>
                <c:pt idx="1099">
                  <c:v>75</c:v>
                </c:pt>
                <c:pt idx="1100">
                  <c:v>76.319999999999993</c:v>
                </c:pt>
                <c:pt idx="1101">
                  <c:v>75.279999000000004</c:v>
                </c:pt>
                <c:pt idx="1102">
                  <c:v>76.519997000000004</c:v>
                </c:pt>
                <c:pt idx="1103">
                  <c:v>77.800003000000004</c:v>
                </c:pt>
                <c:pt idx="1104">
                  <c:v>77.959998999999996</c:v>
                </c:pt>
                <c:pt idx="1105">
                  <c:v>77.620002999999997</c:v>
                </c:pt>
                <c:pt idx="1106">
                  <c:v>73.620002999999997</c:v>
                </c:pt>
                <c:pt idx="1107">
                  <c:v>73.819999999999993</c:v>
                </c:pt>
                <c:pt idx="1108">
                  <c:v>73.540001000000004</c:v>
                </c:pt>
                <c:pt idx="1109">
                  <c:v>74.019997000000004</c:v>
                </c:pt>
                <c:pt idx="1110">
                  <c:v>75</c:v>
                </c:pt>
                <c:pt idx="1111">
                  <c:v>75.580001999999993</c:v>
                </c:pt>
                <c:pt idx="1112">
                  <c:v>75.620002999999997</c:v>
                </c:pt>
                <c:pt idx="1113">
                  <c:v>74.559997999999993</c:v>
                </c:pt>
                <c:pt idx="1114">
                  <c:v>71.639999000000003</c:v>
                </c:pt>
                <c:pt idx="1115">
                  <c:v>72.5</c:v>
                </c:pt>
                <c:pt idx="1116">
                  <c:v>76</c:v>
                </c:pt>
                <c:pt idx="1117">
                  <c:v>75.900002000000001</c:v>
                </c:pt>
                <c:pt idx="1118">
                  <c:v>76.599997999999999</c:v>
                </c:pt>
                <c:pt idx="1119">
                  <c:v>76.599997999999999</c:v>
                </c:pt>
                <c:pt idx="1120">
                  <c:v>76.339995999999999</c:v>
                </c:pt>
                <c:pt idx="1121">
                  <c:v>77.819999999999993</c:v>
                </c:pt>
                <c:pt idx="1122">
                  <c:v>79.199996999999996</c:v>
                </c:pt>
                <c:pt idx="1123">
                  <c:v>83.459998999999996</c:v>
                </c:pt>
                <c:pt idx="1124">
                  <c:v>84.059997999999993</c:v>
                </c:pt>
                <c:pt idx="1125">
                  <c:v>82.480002999999996</c:v>
                </c:pt>
                <c:pt idx="1126">
                  <c:v>83.959998999999996</c:v>
                </c:pt>
                <c:pt idx="1127">
                  <c:v>84.099997999999999</c:v>
                </c:pt>
                <c:pt idx="1128">
                  <c:v>86.059997999999993</c:v>
                </c:pt>
                <c:pt idx="1129">
                  <c:v>86</c:v>
                </c:pt>
                <c:pt idx="1130">
                  <c:v>86.599997999999999</c:v>
                </c:pt>
                <c:pt idx="1131">
                  <c:v>86.779999000000004</c:v>
                </c:pt>
                <c:pt idx="1132">
                  <c:v>85.839995999999999</c:v>
                </c:pt>
                <c:pt idx="1133">
                  <c:v>85</c:v>
                </c:pt>
                <c:pt idx="1134">
                  <c:v>81.040001000000004</c:v>
                </c:pt>
                <c:pt idx="1135">
                  <c:v>81.459998999999996</c:v>
                </c:pt>
                <c:pt idx="1136">
                  <c:v>81.160004000000001</c:v>
                </c:pt>
                <c:pt idx="1137">
                  <c:v>84.019997000000004</c:v>
                </c:pt>
                <c:pt idx="1138">
                  <c:v>84.400002000000001</c:v>
                </c:pt>
                <c:pt idx="1139">
                  <c:v>84.160004000000001</c:v>
                </c:pt>
                <c:pt idx="1140">
                  <c:v>86.599997999999999</c:v>
                </c:pt>
                <c:pt idx="1141">
                  <c:v>84.800003000000004</c:v>
                </c:pt>
                <c:pt idx="1142">
                  <c:v>86</c:v>
                </c:pt>
                <c:pt idx="1143">
                  <c:v>83.199996999999996</c:v>
                </c:pt>
                <c:pt idx="1144">
                  <c:v>83.120002999999997</c:v>
                </c:pt>
                <c:pt idx="1145">
                  <c:v>83.559997999999993</c:v>
                </c:pt>
                <c:pt idx="1146">
                  <c:v>82.099997999999999</c:v>
                </c:pt>
                <c:pt idx="1147">
                  <c:v>82.059997999999993</c:v>
                </c:pt>
                <c:pt idx="1148">
                  <c:v>81.559997999999993</c:v>
                </c:pt>
                <c:pt idx="1149">
                  <c:v>82.5</c:v>
                </c:pt>
                <c:pt idx="1150">
                  <c:v>82.559997999999993</c:v>
                </c:pt>
                <c:pt idx="1151">
                  <c:v>83.639999000000003</c:v>
                </c:pt>
                <c:pt idx="1152">
                  <c:v>83.580001999999993</c:v>
                </c:pt>
                <c:pt idx="1153">
                  <c:v>83.660004000000001</c:v>
                </c:pt>
                <c:pt idx="1154">
                  <c:v>83</c:v>
                </c:pt>
                <c:pt idx="1155">
                  <c:v>84.5</c:v>
                </c:pt>
                <c:pt idx="1156">
                  <c:v>85</c:v>
                </c:pt>
                <c:pt idx="1157">
                  <c:v>84.540001000000004</c:v>
                </c:pt>
                <c:pt idx="1158">
                  <c:v>86.620002999999997</c:v>
                </c:pt>
                <c:pt idx="1159">
                  <c:v>84.919998000000007</c:v>
                </c:pt>
                <c:pt idx="1160">
                  <c:v>83.839995999999999</c:v>
                </c:pt>
                <c:pt idx="1161">
                  <c:v>84.32</c:v>
                </c:pt>
                <c:pt idx="1162">
                  <c:v>84.959998999999996</c:v>
                </c:pt>
                <c:pt idx="1163">
                  <c:v>83.540001000000004</c:v>
                </c:pt>
                <c:pt idx="1164">
                  <c:v>83.940002000000007</c:v>
                </c:pt>
                <c:pt idx="1165">
                  <c:v>82.879997000000003</c:v>
                </c:pt>
                <c:pt idx="1166">
                  <c:v>82.160004000000001</c:v>
                </c:pt>
                <c:pt idx="1167">
                  <c:v>84.099997999999999</c:v>
                </c:pt>
                <c:pt idx="1168">
                  <c:v>85.5</c:v>
                </c:pt>
                <c:pt idx="1169">
                  <c:v>83.68</c:v>
                </c:pt>
                <c:pt idx="1170">
                  <c:v>82.239998</c:v>
                </c:pt>
                <c:pt idx="1171">
                  <c:v>80.559997999999993</c:v>
                </c:pt>
                <c:pt idx="1172">
                  <c:v>79.440002000000007</c:v>
                </c:pt>
                <c:pt idx="1173">
                  <c:v>78.459998999999996</c:v>
                </c:pt>
                <c:pt idx="1174">
                  <c:v>76.720000999999996</c:v>
                </c:pt>
                <c:pt idx="1175">
                  <c:v>76.5</c:v>
                </c:pt>
                <c:pt idx="1176">
                  <c:v>77.319999999999993</c:v>
                </c:pt>
                <c:pt idx="1177">
                  <c:v>78.459998999999996</c:v>
                </c:pt>
                <c:pt idx="1178">
                  <c:v>79.540001000000004</c:v>
                </c:pt>
                <c:pt idx="1179">
                  <c:v>79.339995999999999</c:v>
                </c:pt>
                <c:pt idx="1180">
                  <c:v>77.900002000000001</c:v>
                </c:pt>
                <c:pt idx="1181">
                  <c:v>77.959998999999996</c:v>
                </c:pt>
                <c:pt idx="1182">
                  <c:v>78</c:v>
                </c:pt>
                <c:pt idx="1183">
                  <c:v>78.580001999999993</c:v>
                </c:pt>
                <c:pt idx="1184">
                  <c:v>77.660004000000001</c:v>
                </c:pt>
                <c:pt idx="1185">
                  <c:v>77.080001999999993</c:v>
                </c:pt>
                <c:pt idx="1186">
                  <c:v>79.120002999999997</c:v>
                </c:pt>
                <c:pt idx="1187">
                  <c:v>78.379997000000003</c:v>
                </c:pt>
                <c:pt idx="1188">
                  <c:v>78.639999000000003</c:v>
                </c:pt>
                <c:pt idx="1189">
                  <c:v>79.040001000000004</c:v>
                </c:pt>
                <c:pt idx="1190">
                  <c:v>78.419998000000007</c:v>
                </c:pt>
                <c:pt idx="1191">
                  <c:v>77.559997999999993</c:v>
                </c:pt>
                <c:pt idx="1192">
                  <c:v>75.879997000000003</c:v>
                </c:pt>
                <c:pt idx="1193">
                  <c:v>77.279999000000004</c:v>
                </c:pt>
                <c:pt idx="1194">
                  <c:v>78.239998</c:v>
                </c:pt>
                <c:pt idx="1195">
                  <c:v>76.760002</c:v>
                </c:pt>
                <c:pt idx="1196">
                  <c:v>76.440002000000007</c:v>
                </c:pt>
                <c:pt idx="1197">
                  <c:v>76.319999999999993</c:v>
                </c:pt>
                <c:pt idx="1198">
                  <c:v>76.980002999999996</c:v>
                </c:pt>
                <c:pt idx="1199">
                  <c:v>77.5</c:v>
                </c:pt>
                <c:pt idx="1200">
                  <c:v>77.440002000000007</c:v>
                </c:pt>
                <c:pt idx="1201">
                  <c:v>77.779999000000004</c:v>
                </c:pt>
                <c:pt idx="1202">
                  <c:v>77.980002999999996</c:v>
                </c:pt>
                <c:pt idx="1203">
                  <c:v>77.699996999999996</c:v>
                </c:pt>
                <c:pt idx="1204">
                  <c:v>78.360000999999997</c:v>
                </c:pt>
                <c:pt idx="1205">
                  <c:v>79.099997999999999</c:v>
                </c:pt>
                <c:pt idx="1206">
                  <c:v>76.120002999999997</c:v>
                </c:pt>
                <c:pt idx="1207">
                  <c:v>75.680000000000007</c:v>
                </c:pt>
                <c:pt idx="1208">
                  <c:v>75.699996999999996</c:v>
                </c:pt>
                <c:pt idx="1209">
                  <c:v>75.160004000000001</c:v>
                </c:pt>
                <c:pt idx="1210">
                  <c:v>74.720000999999996</c:v>
                </c:pt>
                <c:pt idx="1211">
                  <c:v>77.239998</c:v>
                </c:pt>
                <c:pt idx="1212">
                  <c:v>76.519997000000004</c:v>
                </c:pt>
                <c:pt idx="1213">
                  <c:v>75.879997000000003</c:v>
                </c:pt>
                <c:pt idx="1214">
                  <c:v>75.599997999999999</c:v>
                </c:pt>
                <c:pt idx="1215">
                  <c:v>76.040001000000004</c:v>
                </c:pt>
                <c:pt idx="1216">
                  <c:v>76.480002999999996</c:v>
                </c:pt>
                <c:pt idx="1217">
                  <c:v>77.019997000000004</c:v>
                </c:pt>
                <c:pt idx="1218">
                  <c:v>79.720000999999996</c:v>
                </c:pt>
                <c:pt idx="1219">
                  <c:v>81.440002000000007</c:v>
                </c:pt>
                <c:pt idx="1220">
                  <c:v>80.919998000000007</c:v>
                </c:pt>
                <c:pt idx="1221">
                  <c:v>81.319999999999993</c:v>
                </c:pt>
                <c:pt idx="1222">
                  <c:v>80.779999000000004</c:v>
                </c:pt>
                <c:pt idx="1223">
                  <c:v>79.739998</c:v>
                </c:pt>
                <c:pt idx="1224">
                  <c:v>78.139999000000003</c:v>
                </c:pt>
                <c:pt idx="1225">
                  <c:v>78.980002999999996</c:v>
                </c:pt>
                <c:pt idx="1226">
                  <c:v>78.839995999999999</c:v>
                </c:pt>
                <c:pt idx="1227">
                  <c:v>79.300003000000004</c:v>
                </c:pt>
                <c:pt idx="1228">
                  <c:v>78.160004000000001</c:v>
                </c:pt>
                <c:pt idx="1229">
                  <c:v>79.480002999999996</c:v>
                </c:pt>
                <c:pt idx="1230">
                  <c:v>81.160004000000001</c:v>
                </c:pt>
                <c:pt idx="1231">
                  <c:v>80.900002000000001</c:v>
                </c:pt>
                <c:pt idx="1232">
                  <c:v>80.040001000000004</c:v>
                </c:pt>
                <c:pt idx="1233">
                  <c:v>77.5</c:v>
                </c:pt>
                <c:pt idx="1234">
                  <c:v>76.559997999999993</c:v>
                </c:pt>
                <c:pt idx="1235">
                  <c:v>76.199996999999996</c:v>
                </c:pt>
                <c:pt idx="1236">
                  <c:v>76.660004000000001</c:v>
                </c:pt>
                <c:pt idx="1237">
                  <c:v>77.760002</c:v>
                </c:pt>
                <c:pt idx="1238">
                  <c:v>79.260002</c:v>
                </c:pt>
                <c:pt idx="1239">
                  <c:v>82.32</c:v>
                </c:pt>
                <c:pt idx="1240">
                  <c:v>81.239998</c:v>
                </c:pt>
                <c:pt idx="1241">
                  <c:v>90.279999000000004</c:v>
                </c:pt>
                <c:pt idx="1242">
                  <c:v>93.139999000000003</c:v>
                </c:pt>
                <c:pt idx="1243">
                  <c:v>91.18</c:v>
                </c:pt>
                <c:pt idx="1244">
                  <c:v>90.540001000000004</c:v>
                </c:pt>
                <c:pt idx="1245">
                  <c:v>90.419998000000007</c:v>
                </c:pt>
                <c:pt idx="1246">
                  <c:v>92.760002</c:v>
                </c:pt>
                <c:pt idx="1247">
                  <c:v>92.300003000000004</c:v>
                </c:pt>
                <c:pt idx="1248">
                  <c:v>92</c:v>
                </c:pt>
                <c:pt idx="1249">
                  <c:v>90.199996999999996</c:v>
                </c:pt>
                <c:pt idx="1250">
                  <c:v>89.099997999999999</c:v>
                </c:pt>
                <c:pt idx="1251">
                  <c:v>89.419998000000007</c:v>
                </c:pt>
                <c:pt idx="1252">
                  <c:v>89.879997000000003</c:v>
                </c:pt>
                <c:pt idx="1253">
                  <c:v>88.959998999999996</c:v>
                </c:pt>
                <c:pt idx="1254">
                  <c:v>88.459998999999996</c:v>
                </c:pt>
                <c:pt idx="1255">
                  <c:v>89.239998</c:v>
                </c:pt>
                <c:pt idx="1256">
                  <c:v>88.519997000000004</c:v>
                </c:pt>
                <c:pt idx="1257">
                  <c:v>89.540001000000004</c:v>
                </c:pt>
                <c:pt idx="1258">
                  <c:v>90.120002999999997</c:v>
                </c:pt>
                <c:pt idx="1259">
                  <c:v>89.900002000000001</c:v>
                </c:pt>
                <c:pt idx="1260">
                  <c:v>91.160004000000001</c:v>
                </c:pt>
                <c:pt idx="1261">
                  <c:v>91.019997000000004</c:v>
                </c:pt>
                <c:pt idx="1262">
                  <c:v>89.959998999999996</c:v>
                </c:pt>
                <c:pt idx="1263">
                  <c:v>90.639999000000003</c:v>
                </c:pt>
                <c:pt idx="1264">
                  <c:v>91.839995999999999</c:v>
                </c:pt>
                <c:pt idx="1265">
                  <c:v>90.940002000000007</c:v>
                </c:pt>
                <c:pt idx="1266">
                  <c:v>91.980002999999996</c:v>
                </c:pt>
                <c:pt idx="1267">
                  <c:v>89.720000999999996</c:v>
                </c:pt>
                <c:pt idx="1268">
                  <c:v>89.660004000000001</c:v>
                </c:pt>
                <c:pt idx="1269">
                  <c:v>89.639999000000003</c:v>
                </c:pt>
                <c:pt idx="1270">
                  <c:v>89.360000999999997</c:v>
                </c:pt>
                <c:pt idx="1271">
                  <c:v>87.68</c:v>
                </c:pt>
                <c:pt idx="1272">
                  <c:v>88.32</c:v>
                </c:pt>
                <c:pt idx="1273">
                  <c:v>88.68</c:v>
                </c:pt>
                <c:pt idx="1274">
                  <c:v>89.660004000000001</c:v>
                </c:pt>
                <c:pt idx="1275">
                  <c:v>89</c:v>
                </c:pt>
                <c:pt idx="1276">
                  <c:v>91.139999000000003</c:v>
                </c:pt>
                <c:pt idx="1277">
                  <c:v>91.220000999999996</c:v>
                </c:pt>
                <c:pt idx="1278">
                  <c:v>91.220000999999996</c:v>
                </c:pt>
                <c:pt idx="1279">
                  <c:v>91</c:v>
                </c:pt>
                <c:pt idx="1280">
                  <c:v>90.279999000000004</c:v>
                </c:pt>
                <c:pt idx="1281">
                  <c:v>90.519997000000004</c:v>
                </c:pt>
                <c:pt idx="1282">
                  <c:v>91.699996999999996</c:v>
                </c:pt>
                <c:pt idx="1283">
                  <c:v>93</c:v>
                </c:pt>
                <c:pt idx="1284">
                  <c:v>91.699996999999996</c:v>
                </c:pt>
                <c:pt idx="1285">
                  <c:v>89.5</c:v>
                </c:pt>
                <c:pt idx="1286">
                  <c:v>89.239998</c:v>
                </c:pt>
                <c:pt idx="1287">
                  <c:v>90.360000999999997</c:v>
                </c:pt>
                <c:pt idx="1288">
                  <c:v>89.559997999999993</c:v>
                </c:pt>
                <c:pt idx="1289">
                  <c:v>89.540001000000004</c:v>
                </c:pt>
                <c:pt idx="1290">
                  <c:v>89.260002</c:v>
                </c:pt>
                <c:pt idx="1291">
                  <c:v>89.440002000000007</c:v>
                </c:pt>
                <c:pt idx="1292">
                  <c:v>88.860000999999997</c:v>
                </c:pt>
                <c:pt idx="1293">
                  <c:v>88.080001999999993</c:v>
                </c:pt>
                <c:pt idx="1294">
                  <c:v>87.099997999999999</c:v>
                </c:pt>
                <c:pt idx="1295">
                  <c:v>87.639999000000003</c:v>
                </c:pt>
                <c:pt idx="1296">
                  <c:v>86.559997999999993</c:v>
                </c:pt>
                <c:pt idx="1297">
                  <c:v>87.860000999999997</c:v>
                </c:pt>
                <c:pt idx="1298">
                  <c:v>85.940002000000007</c:v>
                </c:pt>
                <c:pt idx="1299">
                  <c:v>87.099997999999999</c:v>
                </c:pt>
                <c:pt idx="1300">
                  <c:v>89.599997999999999</c:v>
                </c:pt>
                <c:pt idx="1301">
                  <c:v>89.379997000000003</c:v>
                </c:pt>
                <c:pt idx="1302">
                  <c:v>90.580001999999993</c:v>
                </c:pt>
                <c:pt idx="1303">
                  <c:v>90.739998</c:v>
                </c:pt>
                <c:pt idx="1304">
                  <c:v>88.639999000000003</c:v>
                </c:pt>
                <c:pt idx="1305">
                  <c:v>89.040001000000004</c:v>
                </c:pt>
                <c:pt idx="1306">
                  <c:v>84.5</c:v>
                </c:pt>
                <c:pt idx="1307">
                  <c:v>86.440002000000007</c:v>
                </c:pt>
                <c:pt idx="1308">
                  <c:v>86.040001000000004</c:v>
                </c:pt>
                <c:pt idx="1309">
                  <c:v>86.559997999999993</c:v>
                </c:pt>
                <c:pt idx="1310">
                  <c:v>85.900002000000001</c:v>
                </c:pt>
                <c:pt idx="1311">
                  <c:v>85.879997000000003</c:v>
                </c:pt>
                <c:pt idx="1312">
                  <c:v>86.620002999999997</c:v>
                </c:pt>
                <c:pt idx="1313">
                  <c:v>86.360000999999997</c:v>
                </c:pt>
                <c:pt idx="1314">
                  <c:v>85.660004000000001</c:v>
                </c:pt>
                <c:pt idx="1315">
                  <c:v>85.5</c:v>
                </c:pt>
                <c:pt idx="1316">
                  <c:v>85.82</c:v>
                </c:pt>
                <c:pt idx="1317">
                  <c:v>84.220000999999996</c:v>
                </c:pt>
                <c:pt idx="1318">
                  <c:v>81.699996999999996</c:v>
                </c:pt>
                <c:pt idx="1319">
                  <c:v>82.919998000000007</c:v>
                </c:pt>
                <c:pt idx="1320">
                  <c:v>81.760002</c:v>
                </c:pt>
                <c:pt idx="1321">
                  <c:v>81.599997999999999</c:v>
                </c:pt>
                <c:pt idx="1322">
                  <c:v>85.919998000000007</c:v>
                </c:pt>
                <c:pt idx="1323">
                  <c:v>87.199996999999996</c:v>
                </c:pt>
                <c:pt idx="1324">
                  <c:v>88.900002000000001</c:v>
                </c:pt>
                <c:pt idx="1325">
                  <c:v>89.959998999999996</c:v>
                </c:pt>
                <c:pt idx="1326">
                  <c:v>91.160004000000001</c:v>
                </c:pt>
                <c:pt idx="1327">
                  <c:v>90.099997999999999</c:v>
                </c:pt>
                <c:pt idx="1328">
                  <c:v>90.68</c:v>
                </c:pt>
                <c:pt idx="1329">
                  <c:v>91.400002000000001</c:v>
                </c:pt>
                <c:pt idx="1330">
                  <c:v>90.919998000000007</c:v>
                </c:pt>
                <c:pt idx="1331">
                  <c:v>90.919998000000007</c:v>
                </c:pt>
                <c:pt idx="1332">
                  <c:v>90.139999000000003</c:v>
                </c:pt>
                <c:pt idx="1333">
                  <c:v>90.019997000000004</c:v>
                </c:pt>
                <c:pt idx="1334">
                  <c:v>89.059997999999993</c:v>
                </c:pt>
                <c:pt idx="1335">
                  <c:v>88.879997000000003</c:v>
                </c:pt>
                <c:pt idx="1336">
                  <c:v>87.919998000000007</c:v>
                </c:pt>
              </c:numCache>
            </c:numRef>
          </c:val>
          <c:smooth val="0"/>
          <c:extLst>
            <c:ext xmlns:c16="http://schemas.microsoft.com/office/drawing/2014/chart" uri="{C3380CC4-5D6E-409C-BE32-E72D297353CC}">
              <c16:uniqueId val="{00000001-624B-41D7-B05A-65C46EF64141}"/>
            </c:ext>
          </c:extLst>
        </c:ser>
        <c:dLbls>
          <c:showLegendKey val="0"/>
          <c:showVal val="0"/>
          <c:showCatName val="0"/>
          <c:showSerName val="0"/>
          <c:showPercent val="0"/>
          <c:showBubbleSize val="0"/>
        </c:dLbls>
        <c:marker val="1"/>
        <c:smooth val="0"/>
        <c:axId val="189912735"/>
        <c:axId val="189909407"/>
      </c:lineChart>
      <c:dateAx>
        <c:axId val="189897343"/>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189904831"/>
        <c:crosses val="autoZero"/>
        <c:auto val="0"/>
        <c:lblOffset val="100"/>
        <c:baseTimeUnit val="days"/>
        <c:majorUnit val="1"/>
        <c:majorTimeUnit val="years"/>
      </c:dateAx>
      <c:valAx>
        <c:axId val="189904831"/>
        <c:scaling>
          <c:orientation val="minMax"/>
          <c:max val="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189897343"/>
        <c:crosses val="autoZero"/>
        <c:crossBetween val="between"/>
      </c:valAx>
      <c:valAx>
        <c:axId val="189909407"/>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crossAx val="189912735"/>
        <c:crosses val="max"/>
        <c:crossBetween val="between"/>
      </c:valAx>
      <c:dateAx>
        <c:axId val="189912735"/>
        <c:scaling>
          <c:orientation val="minMax"/>
        </c:scaling>
        <c:delete val="1"/>
        <c:axPos val="b"/>
        <c:numFmt formatCode="m/d/yyyy" sourceLinked="1"/>
        <c:majorTickMark val="out"/>
        <c:minorTickMark val="none"/>
        <c:tickLblPos val="nextTo"/>
        <c:crossAx val="189909407"/>
        <c:crosses val="autoZero"/>
        <c:auto val="1"/>
        <c:lblOffset val="100"/>
        <c:baseTimeUnit val="day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png"/><Relationship Id="rId7" Type="http://schemas.openxmlformats.org/officeDocument/2006/relationships/image" Target="../media/image5.jpe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39</xdr:row>
      <xdr:rowOff>28575</xdr:rowOff>
    </xdr:from>
    <xdr:to>
      <xdr:col>17</xdr:col>
      <xdr:colOff>371475</xdr:colOff>
      <xdr:row>70</xdr:row>
      <xdr:rowOff>130421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1925" y="11610975"/>
          <a:ext cx="12573000" cy="5712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45769</xdr:colOff>
      <xdr:row>311</xdr:row>
      <xdr:rowOff>180850</xdr:rowOff>
    </xdr:from>
    <xdr:to>
      <xdr:col>2</xdr:col>
      <xdr:colOff>127412</xdr:colOff>
      <xdr:row>326</xdr:row>
      <xdr:rowOff>140771</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853538</xdr:colOff>
      <xdr:row>311</xdr:row>
      <xdr:rowOff>24741</xdr:rowOff>
    </xdr:from>
    <xdr:to>
      <xdr:col>9</xdr:col>
      <xdr:colOff>56901</xdr:colOff>
      <xdr:row>325</xdr:row>
      <xdr:rowOff>170214</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48787</xdr:colOff>
      <xdr:row>56</xdr:row>
      <xdr:rowOff>144268</xdr:rowOff>
    </xdr:from>
    <xdr:to>
      <xdr:col>1</xdr:col>
      <xdr:colOff>4237464</xdr:colOff>
      <xdr:row>70</xdr:row>
      <xdr:rowOff>122895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72018</xdr:colOff>
      <xdr:row>56</xdr:row>
      <xdr:rowOff>179118</xdr:rowOff>
    </xdr:from>
    <xdr:to>
      <xdr:col>6</xdr:col>
      <xdr:colOff>845634</xdr:colOff>
      <xdr:row>70</xdr:row>
      <xdr:rowOff>157745</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91440</xdr:colOff>
      <xdr:row>28</xdr:row>
      <xdr:rowOff>29804</xdr:rowOff>
    </xdr:from>
    <xdr:to>
      <xdr:col>4</xdr:col>
      <xdr:colOff>198120</xdr:colOff>
      <xdr:row>39</xdr:row>
      <xdr:rowOff>166740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441960" y="4944704"/>
          <a:ext cx="4876800" cy="20647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323850</xdr:colOff>
      <xdr:row>17</xdr:row>
      <xdr:rowOff>28574</xdr:rowOff>
    </xdr:from>
    <xdr:to>
      <xdr:col>14</xdr:col>
      <xdr:colOff>533400</xdr:colOff>
      <xdr:row>30</xdr:row>
      <xdr:rowOff>114299</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448627</xdr:colOff>
      <xdr:row>31</xdr:row>
      <xdr:rowOff>106680</xdr:rowOff>
    </xdr:from>
    <xdr:to>
      <xdr:col>14</xdr:col>
      <xdr:colOff>773430</xdr:colOff>
      <xdr:row>46</xdr:row>
      <xdr:rowOff>0</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76199</xdr:colOff>
      <xdr:row>27</xdr:row>
      <xdr:rowOff>19049</xdr:rowOff>
    </xdr:from>
    <xdr:to>
      <xdr:col>16</xdr:col>
      <xdr:colOff>0</xdr:colOff>
      <xdr:row>38</xdr:row>
      <xdr:rowOff>152400</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27</xdr:row>
      <xdr:rowOff>28574</xdr:rowOff>
    </xdr:from>
    <xdr:to>
      <xdr:col>10</xdr:col>
      <xdr:colOff>695325</xdr:colOff>
      <xdr:row>38</xdr:row>
      <xdr:rowOff>152400</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518279</xdr:colOff>
      <xdr:row>21</xdr:row>
      <xdr:rowOff>11113</xdr:rowOff>
    </xdr:from>
    <xdr:to>
      <xdr:col>15</xdr:col>
      <xdr:colOff>312738</xdr:colOff>
      <xdr:row>25</xdr:row>
      <xdr:rowOff>115888</xdr:rowOff>
    </xdr:to>
    <xdr:pic>
      <xdr:nvPicPr>
        <xdr:cNvPr id="11" name="Imagen 10" descr="International Brewing Company selects XMReality - XMReality">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4079" y="3935413"/>
          <a:ext cx="2080459"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42</xdr:row>
      <xdr:rowOff>558</xdr:rowOff>
    </xdr:from>
    <xdr:to>
      <xdr:col>15</xdr:col>
      <xdr:colOff>590549</xdr:colOff>
      <xdr:row>47</xdr:row>
      <xdr:rowOff>76199</xdr:rowOff>
    </xdr:to>
    <xdr:pic>
      <xdr:nvPicPr>
        <xdr:cNvPr id="15" name="Imagen 14" descr="Heineken en el Perú: ¿Cuál es su estrategia para no morir en la carrera  frente a Backus? | ENTREVISTA | Leandro Berrone | Tres Cruces | ECONOMIA |  EL COMERCIO PERÚ">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24875" y="7725333"/>
          <a:ext cx="2657474" cy="980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19051</xdr:colOff>
      <xdr:row>48</xdr:row>
      <xdr:rowOff>28575</xdr:rowOff>
    </xdr:from>
    <xdr:to>
      <xdr:col>10</xdr:col>
      <xdr:colOff>704851</xdr:colOff>
      <xdr:row>59</xdr:row>
      <xdr:rowOff>161925</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114300</xdr:colOff>
      <xdr:row>48</xdr:row>
      <xdr:rowOff>9525</xdr:rowOff>
    </xdr:from>
    <xdr:to>
      <xdr:col>16</xdr:col>
      <xdr:colOff>38101</xdr:colOff>
      <xdr:row>59</xdr:row>
      <xdr:rowOff>142876</xdr:rowOff>
    </xdr:to>
    <xdr:graphicFrame macro="">
      <xdr:nvGraphicFramePr>
        <xdr:cNvPr id="18" name="Gráfico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9523</xdr:colOff>
      <xdr:row>63</xdr:row>
      <xdr:rowOff>23990</xdr:rowOff>
    </xdr:from>
    <xdr:to>
      <xdr:col>14</xdr:col>
      <xdr:colOff>695324</xdr:colOff>
      <xdr:row>67</xdr:row>
      <xdr:rowOff>152400</xdr:rowOff>
    </xdr:to>
    <xdr:pic>
      <xdr:nvPicPr>
        <xdr:cNvPr id="22" name="Imagen 21" descr="Initiative gana la cuenta global de medios de Carlsberg">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77323" y="12006440"/>
          <a:ext cx="1447801" cy="85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69</xdr:row>
      <xdr:rowOff>38101</xdr:rowOff>
    </xdr:from>
    <xdr:to>
      <xdr:col>10</xdr:col>
      <xdr:colOff>714375</xdr:colOff>
      <xdr:row>80</xdr:row>
      <xdr:rowOff>123826</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28575</xdr:colOff>
      <xdr:row>2</xdr:row>
      <xdr:rowOff>9526</xdr:rowOff>
    </xdr:from>
    <xdr:to>
      <xdr:col>7</xdr:col>
      <xdr:colOff>609600</xdr:colOff>
      <xdr:row>15</xdr:row>
      <xdr:rowOff>164513</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462" t="2297" r="12554" b="19817"/>
        <a:stretch/>
      </xdr:blipFill>
      <xdr:spPr>
        <a:xfrm>
          <a:off x="1724025" y="371476"/>
          <a:ext cx="3629025" cy="2507662"/>
        </a:xfrm>
        <a:prstGeom prst="rect">
          <a:avLst/>
        </a:prstGeom>
      </xdr:spPr>
    </xdr:pic>
    <xdr:clientData/>
  </xdr:twoCellAnchor>
  <xdr:twoCellAnchor editAs="oneCell">
    <xdr:from>
      <xdr:col>7</xdr:col>
      <xdr:colOff>733425</xdr:colOff>
      <xdr:row>4</xdr:row>
      <xdr:rowOff>41003</xdr:rowOff>
    </xdr:from>
    <xdr:to>
      <xdr:col>16</xdr:col>
      <xdr:colOff>323850</xdr:colOff>
      <xdr:row>16</xdr:row>
      <xdr:rowOff>604</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68" t="2231" r="14300" b="11600"/>
        <a:stretch/>
      </xdr:blipFill>
      <xdr:spPr>
        <a:xfrm>
          <a:off x="5476875" y="764903"/>
          <a:ext cx="6200775" cy="2131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19050</xdr:colOff>
      <xdr:row>14</xdr:row>
      <xdr:rowOff>133350</xdr:rowOff>
    </xdr:from>
    <xdr:to>
      <xdr:col>10</xdr:col>
      <xdr:colOff>591466</xdr:colOff>
      <xdr:row>30</xdr:row>
      <xdr:rowOff>47625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 t="1961" r="1094" b="8824"/>
        <a:stretch/>
      </xdr:blipFill>
      <xdr:spPr>
        <a:xfrm>
          <a:off x="4000500" y="3038475"/>
          <a:ext cx="3620416" cy="2809875"/>
        </a:xfrm>
        <a:prstGeom prst="rect">
          <a:avLst/>
        </a:prstGeom>
      </xdr:spPr>
    </xdr:pic>
    <xdr:clientData/>
  </xdr:twoCellAnchor>
  <xdr:twoCellAnchor editAs="oneCell">
    <xdr:from>
      <xdr:col>14</xdr:col>
      <xdr:colOff>213212</xdr:colOff>
      <xdr:row>0</xdr:row>
      <xdr:rowOff>0</xdr:rowOff>
    </xdr:from>
    <xdr:to>
      <xdr:col>19</xdr:col>
      <xdr:colOff>352425</xdr:colOff>
      <xdr:row>16</xdr:row>
      <xdr:rowOff>171450</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394"/>
        <a:stretch/>
      </xdr:blipFill>
      <xdr:spPr>
        <a:xfrm>
          <a:off x="10290662" y="0"/>
          <a:ext cx="3949213" cy="3438525"/>
        </a:xfrm>
        <a:prstGeom prst="rect">
          <a:avLst/>
        </a:prstGeom>
      </xdr:spPr>
    </xdr:pic>
    <xdr:clientData/>
  </xdr:twoCellAnchor>
  <xdr:twoCellAnchor editAs="oneCell">
    <xdr:from>
      <xdr:col>7</xdr:col>
      <xdr:colOff>47624</xdr:colOff>
      <xdr:row>2</xdr:row>
      <xdr:rowOff>168817</xdr:rowOff>
    </xdr:from>
    <xdr:to>
      <xdr:col>14</xdr:col>
      <xdr:colOff>200025</xdr:colOff>
      <xdr:row>11</xdr:row>
      <xdr:rowOff>517384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6971"/>
        <a:stretch/>
      </xdr:blipFill>
      <xdr:spPr>
        <a:xfrm>
          <a:off x="4791074" y="530767"/>
          <a:ext cx="5486401" cy="1977342"/>
        </a:xfrm>
        <a:prstGeom prst="rect">
          <a:avLst/>
        </a:prstGeom>
      </xdr:spPr>
    </xdr:pic>
    <xdr:clientData/>
  </xdr:twoCellAnchor>
  <xdr:twoCellAnchor editAs="oneCell">
    <xdr:from>
      <xdr:col>10</xdr:col>
      <xdr:colOff>657225</xdr:colOff>
      <xdr:row>16</xdr:row>
      <xdr:rowOff>52711</xdr:rowOff>
    </xdr:from>
    <xdr:to>
      <xdr:col>15</xdr:col>
      <xdr:colOff>238125</xdr:colOff>
      <xdr:row>29</xdr:row>
      <xdr:rowOff>173605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92" b="8477"/>
        <a:stretch/>
      </xdr:blipFill>
      <xdr:spPr>
        <a:xfrm>
          <a:off x="7686675" y="3319786"/>
          <a:ext cx="3390900" cy="2473569"/>
        </a:xfrm>
        <a:prstGeom prst="rect">
          <a:avLst/>
        </a:prstGeom>
      </xdr:spPr>
    </xdr:pic>
    <xdr:clientData/>
  </xdr:twoCellAnchor>
  <xdr:twoCellAnchor editAs="oneCell">
    <xdr:from>
      <xdr:col>14</xdr:col>
      <xdr:colOff>200025</xdr:colOff>
      <xdr:row>31</xdr:row>
      <xdr:rowOff>70489</xdr:rowOff>
    </xdr:from>
    <xdr:to>
      <xdr:col>18</xdr:col>
      <xdr:colOff>371475</xdr:colOff>
      <xdr:row>47</xdr:row>
      <xdr:rowOff>49688</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40" t="2084" r="5362" b="11030"/>
        <a:stretch/>
      </xdr:blipFill>
      <xdr:spPr>
        <a:xfrm>
          <a:off x="10277475" y="6052189"/>
          <a:ext cx="3219450" cy="2874799"/>
        </a:xfrm>
        <a:prstGeom prst="rect">
          <a:avLst/>
        </a:prstGeom>
      </xdr:spPr>
    </xdr:pic>
    <xdr:clientData/>
  </xdr:twoCellAnchor>
  <xdr:twoCellAnchor editAs="oneCell">
    <xdr:from>
      <xdr:col>1</xdr:col>
      <xdr:colOff>0</xdr:colOff>
      <xdr:row>55</xdr:row>
      <xdr:rowOff>0</xdr:rowOff>
    </xdr:from>
    <xdr:to>
      <xdr:col>14</xdr:col>
      <xdr:colOff>152400</xdr:colOff>
      <xdr:row>81</xdr:row>
      <xdr:rowOff>119343</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10325100"/>
          <a:ext cx="10058400" cy="48246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195262</xdr:colOff>
      <xdr:row>1</xdr:row>
      <xdr:rowOff>9525</xdr:rowOff>
    </xdr:from>
    <xdr:to>
      <xdr:col>13</xdr:col>
      <xdr:colOff>352426</xdr:colOff>
      <xdr:row>16</xdr:row>
      <xdr:rowOff>171450</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17</xdr:row>
      <xdr:rowOff>76199</xdr:rowOff>
    </xdr:from>
    <xdr:to>
      <xdr:col>13</xdr:col>
      <xdr:colOff>314325</xdr:colOff>
      <xdr:row>32</xdr:row>
      <xdr:rowOff>133349</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123825</xdr:colOff>
      <xdr:row>34</xdr:row>
      <xdr:rowOff>9525</xdr:rowOff>
    </xdr:from>
    <xdr:to>
      <xdr:col>13</xdr:col>
      <xdr:colOff>342900</xdr:colOff>
      <xdr:row>49</xdr:row>
      <xdr:rowOff>66675</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20NN\Downloads\Backus%20Valorizaci&#243;n%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20NN\Downloads\Modelo%20Luz%20Del%20Sur%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VANCE\Desktop\UNI\CICLO\Otros\Atix\Final%20Back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do internacional"/>
      <sheetName val="Mercado peruano"/>
      <sheetName val="Resumen"/>
      <sheetName val="EEFF trimestrales"/>
      <sheetName val="EEFF hist"/>
      <sheetName val="Supuestos"/>
      <sheetName val="Ex D&amp;A"/>
      <sheetName val="Macro"/>
      <sheetName val="EEFF proyect"/>
      <sheetName val="Escenarios"/>
      <sheetName val="Valorización"/>
      <sheetName val="Múltiplos"/>
      <sheetName val="WACC"/>
      <sheetName val="Industry Averages"/>
      <sheetName val="DatosCAPM"/>
      <sheetName val="ABI.BR"/>
      <sheetName val="HEIA.AS"/>
      <sheetName val="CARL-B.CO"/>
      <sheetName val="BACKUSI1"/>
    </sheetNames>
    <sheetDataSet>
      <sheetData sheetId="0"/>
      <sheetData sheetId="1"/>
      <sheetData sheetId="2"/>
      <sheetData sheetId="3"/>
      <sheetData sheetId="4"/>
      <sheetData sheetId="5"/>
      <sheetData sheetId="6"/>
      <sheetData sheetId="7"/>
      <sheetData sheetId="8"/>
      <sheetData sheetId="9">
        <row r="2">
          <cell r="A2" t="str">
            <v>Escenario</v>
          </cell>
          <cell r="B2" t="str">
            <v>Volumen</v>
          </cell>
          <cell r="C2" t="str">
            <v>Precio</v>
          </cell>
          <cell r="D2" t="str">
            <v>Costos de ventas y distribucion</v>
          </cell>
          <cell r="E2" t="str">
            <v xml:space="preserve">Gastos de ventas </v>
          </cell>
          <cell r="F2" t="str">
            <v>Gastos de personal</v>
          </cell>
          <cell r="G2" t="str">
            <v>Otros ingresos operativos</v>
          </cell>
          <cell r="H2" t="str">
            <v>Otros gastos operativos</v>
          </cell>
          <cell r="I2" t="str">
            <v>Ingresos financieros</v>
          </cell>
          <cell r="J2" t="str">
            <v>Costos financieros</v>
          </cell>
          <cell r="K2" t="str">
            <v>Diferencia en cambio, neta</v>
          </cell>
          <cell r="L2" t="str">
            <v>Cuentas por cobrar (dias ventas)</v>
          </cell>
          <cell r="M2" t="str">
            <v>Inventarios (dias costo de venta)</v>
          </cell>
          <cell r="N2" t="str">
            <v>Cuentas por pagar (dias costo de venta)</v>
          </cell>
          <cell r="O2" t="str">
            <v xml:space="preserve">Ciclo de conversion de cash </v>
          </cell>
          <cell r="P2" t="str">
            <v>Capex / Ventas PPE</v>
          </cell>
          <cell r="Q2" t="str">
            <v>Capex PPE (sin partidas que no se depreciacian)/Ventas</v>
          </cell>
          <cell r="R2" t="str">
            <v>Deuda / EBITDA</v>
          </cell>
          <cell r="S2" t="str">
            <v>Tasa de depreciación contable</v>
          </cell>
          <cell r="T2" t="str">
            <v>Tasa de depreciación tributaria</v>
          </cell>
          <cell r="U2" t="str">
            <v>Amortización</v>
          </cell>
        </row>
        <row r="3">
          <cell r="A3" t="str">
            <v>Muy Pesimista</v>
          </cell>
          <cell r="B3">
            <v>-0.02</v>
          </cell>
          <cell r="C3">
            <v>-1E-3</v>
          </cell>
          <cell r="D3">
            <v>0.24616998787697372</v>
          </cell>
          <cell r="E3">
            <v>0.19807048941391003</v>
          </cell>
          <cell r="F3">
            <v>4.0817264611691786E-2</v>
          </cell>
          <cell r="G3">
            <v>0</v>
          </cell>
          <cell r="H3">
            <v>0</v>
          </cell>
          <cell r="I3">
            <v>0</v>
          </cell>
          <cell r="J3">
            <v>0</v>
          </cell>
          <cell r="K3">
            <v>0</v>
          </cell>
          <cell r="L3">
            <v>15.286675540354972</v>
          </cell>
          <cell r="M3">
            <v>76.097085568139548</v>
          </cell>
          <cell r="N3">
            <v>342.30638893543198</v>
          </cell>
          <cell r="O3">
            <v>-250.92262782693746</v>
          </cell>
          <cell r="P3">
            <v>5.7098466934501928E-2</v>
          </cell>
          <cell r="Q3">
            <v>3.5778402532946063E-2</v>
          </cell>
          <cell r="R3">
            <v>4.8395804134581874E-2</v>
          </cell>
          <cell r="S3">
            <v>6.491446098303022E-2</v>
          </cell>
          <cell r="T3">
            <v>9.7425457464696816E-2</v>
          </cell>
          <cell r="U3">
            <v>1.327623818614191E-2</v>
          </cell>
        </row>
        <row r="4">
          <cell r="A4" t="str">
            <v>Pesimista</v>
          </cell>
          <cell r="B4">
            <v>-0.01</v>
          </cell>
          <cell r="C4">
            <v>-5.0000000000000001E-4</v>
          </cell>
          <cell r="D4">
            <v>0.23568498787697365</v>
          </cell>
          <cell r="E4">
            <v>0.18758548941390996</v>
          </cell>
          <cell r="F4">
            <v>3.0332264611691705E-2</v>
          </cell>
          <cell r="G4">
            <v>0</v>
          </cell>
          <cell r="H4">
            <v>0</v>
          </cell>
          <cell r="I4">
            <v>0</v>
          </cell>
          <cell r="J4">
            <v>0</v>
          </cell>
          <cell r="K4">
            <v>0</v>
          </cell>
          <cell r="L4">
            <v>13.286675540354972</v>
          </cell>
          <cell r="M4">
            <v>74.097085568139548</v>
          </cell>
          <cell r="N4">
            <v>340.30638893543198</v>
          </cell>
          <cell r="O4">
            <v>-252.92262782693746</v>
          </cell>
          <cell r="P4">
            <v>5.209846693450193E-2</v>
          </cell>
          <cell r="Q4">
            <v>3.0778402532946066E-2</v>
          </cell>
          <cell r="R4">
            <v>4.3395804134581877E-2</v>
          </cell>
          <cell r="S4">
            <v>5.9914460983030216E-2</v>
          </cell>
          <cell r="T4">
            <v>9.2425457464696811E-2</v>
          </cell>
          <cell r="U4">
            <v>8.2762381861419109E-3</v>
          </cell>
        </row>
        <row r="5">
          <cell r="A5" t="str">
            <v>Conservador</v>
          </cell>
          <cell r="B5">
            <v>0</v>
          </cell>
          <cell r="C5">
            <v>0</v>
          </cell>
          <cell r="D5">
            <v>0.22518998787697372</v>
          </cell>
          <cell r="E5">
            <v>0.17709048941391003</v>
          </cell>
          <cell r="F5">
            <v>1.9837264611691784E-2</v>
          </cell>
          <cell r="G5">
            <v>0</v>
          </cell>
          <cell r="H5">
            <v>0</v>
          </cell>
          <cell r="I5">
            <v>0</v>
          </cell>
          <cell r="J5">
            <v>0</v>
          </cell>
          <cell r="K5">
            <v>0</v>
          </cell>
          <cell r="L5">
            <v>11.286675540354972</v>
          </cell>
          <cell r="M5">
            <v>72.097085568139548</v>
          </cell>
          <cell r="N5">
            <v>338.30638893543198</v>
          </cell>
          <cell r="O5">
            <v>-254.92262782693746</v>
          </cell>
          <cell r="P5">
            <v>4.7098466934501933E-2</v>
          </cell>
          <cell r="Q5">
            <v>2.5778402532946065E-2</v>
          </cell>
          <cell r="R5">
            <v>3.8395804134581879E-2</v>
          </cell>
          <cell r="S5">
            <v>5.4914460983030218E-2</v>
          </cell>
          <cell r="T5">
            <v>8.7425457464696807E-2</v>
          </cell>
          <cell r="U5">
            <v>3.2762381861419112E-3</v>
          </cell>
        </row>
        <row r="6">
          <cell r="A6" t="str">
            <v>Optimista</v>
          </cell>
          <cell r="B6">
            <v>2.5000000000000001E-3</v>
          </cell>
          <cell r="C6">
            <v>5.0000000000000001E-4</v>
          </cell>
          <cell r="D6">
            <v>0.22218873787697388</v>
          </cell>
          <cell r="E6">
            <v>0.17408923941391019</v>
          </cell>
          <cell r="F6">
            <v>1.683601461169194E-2</v>
          </cell>
          <cell r="G6">
            <v>0</v>
          </cell>
          <cell r="H6">
            <v>0</v>
          </cell>
          <cell r="I6">
            <v>0</v>
          </cell>
          <cell r="J6">
            <v>0</v>
          </cell>
          <cell r="K6">
            <v>0</v>
          </cell>
          <cell r="L6">
            <v>9.2866755403549721</v>
          </cell>
          <cell r="M6">
            <v>70.097085568139548</v>
          </cell>
          <cell r="N6">
            <v>336.30638893543198</v>
          </cell>
          <cell r="O6">
            <v>-256.92262782693746</v>
          </cell>
          <cell r="P6">
            <v>4.2098466934501935E-2</v>
          </cell>
          <cell r="Q6">
            <v>2.0778402532946064E-2</v>
          </cell>
          <cell r="R6">
            <v>3.3395804134581882E-2</v>
          </cell>
          <cell r="S6">
            <v>4.991446098303022E-2</v>
          </cell>
          <cell r="T6">
            <v>8.2425457464696802E-2</v>
          </cell>
          <cell r="U6">
            <v>-1.7237618138580889E-3</v>
          </cell>
        </row>
        <row r="7">
          <cell r="A7" t="str">
            <v>Muy Optimista</v>
          </cell>
          <cell r="B7">
            <v>5.0000000000000001E-3</v>
          </cell>
          <cell r="C7">
            <v>1E-3</v>
          </cell>
          <cell r="D7">
            <v>0.21918498787697391</v>
          </cell>
          <cell r="E7">
            <v>0.17108548941391022</v>
          </cell>
          <cell r="F7">
            <v>1.3832264611691968E-2</v>
          </cell>
          <cell r="G7">
            <v>0</v>
          </cell>
          <cell r="H7">
            <v>0</v>
          </cell>
          <cell r="I7">
            <v>0</v>
          </cell>
          <cell r="J7">
            <v>0</v>
          </cell>
          <cell r="K7">
            <v>0</v>
          </cell>
          <cell r="L7">
            <v>7.2866755403549721</v>
          </cell>
          <cell r="M7">
            <v>68.097085568139548</v>
          </cell>
          <cell r="N7">
            <v>334.30638893543198</v>
          </cell>
          <cell r="O7">
            <v>-258.92262782693746</v>
          </cell>
          <cell r="P7">
            <v>3.7098466934501938E-2</v>
          </cell>
          <cell r="Q7">
            <v>1.5778402532946063E-2</v>
          </cell>
          <cell r="R7">
            <v>2.8395804134581881E-2</v>
          </cell>
          <cell r="S7">
            <v>4.4914460983030223E-2</v>
          </cell>
          <cell r="T7">
            <v>7.7425457464696798E-2</v>
          </cell>
          <cell r="U7">
            <v>-6.7237618138580885E-3</v>
          </cell>
        </row>
      </sheetData>
      <sheetData sheetId="10"/>
      <sheetData sheetId="11"/>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UÍA"/>
      <sheetName val="Supuestos"/>
      <sheetName val="Valorización"/>
      <sheetName val="EEFF proyect"/>
      <sheetName val="EEFF hist"/>
      <sheetName val="EEFF trimestrales"/>
      <sheetName val="WACC"/>
      <sheetName val="Rm"/>
      <sheetName val="Rf"/>
      <sheetName val="Beta"/>
      <sheetName val="Ratios"/>
      <sheetName val="Damodaran"/>
      <sheetName val="Cotizaciones"/>
      <sheetName val="Gráficos"/>
      <sheetName val="EFE"/>
      <sheetName val="Producción"/>
      <sheetName val="Reservas"/>
    </sheetNames>
    <sheetDataSet>
      <sheetData sheetId="0"/>
      <sheetData sheetId="1"/>
      <sheetData sheetId="2">
        <row r="17">
          <cell r="G17">
            <v>8.1377816960000002E-2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UÍA"/>
      <sheetName val="Supuestos"/>
      <sheetName val="Valorización"/>
      <sheetName val="EEFF proyect"/>
      <sheetName val="EEFF hist"/>
      <sheetName val="EEFF trimestrales"/>
      <sheetName val="WACC"/>
      <sheetName val="Industry Averages"/>
      <sheetName val="DatosCAPM"/>
      <sheetName val="Ratios"/>
      <sheetName val="Damodaran"/>
      <sheetName val="Gráficos"/>
      <sheetName val="EFE"/>
      <sheetName val="Producción"/>
      <sheetName val="Reservas"/>
    </sheetNames>
    <sheetDataSet>
      <sheetData sheetId="0">
        <row r="3">
          <cell r="B3" t="str">
            <v>UNION DE CERVECERIAS PERUANAS BACKUS Y JOHNSTON S.A.A.</v>
          </cell>
        </row>
      </sheetData>
      <sheetData sheetId="1" refreshError="1"/>
      <sheetData sheetId="2">
        <row r="105">
          <cell r="G105">
            <v>8.7425457464696807E-2</v>
          </cell>
          <cell r="H105">
            <v>8.7425457464696807E-2</v>
          </cell>
          <cell r="I105">
            <v>8.7425457464696807E-2</v>
          </cell>
          <cell r="J105">
            <v>8.7425457464696807E-2</v>
          </cell>
          <cell r="K105">
            <v>8.7425457464696807E-2</v>
          </cell>
          <cell r="L105">
            <v>8.7425457464696807E-2</v>
          </cell>
          <cell r="M105">
            <v>8.7425457464696807E-2</v>
          </cell>
        </row>
      </sheetData>
      <sheetData sheetId="3" refreshError="1"/>
      <sheetData sheetId="4" refreshError="1"/>
      <sheetData sheetId="5">
        <row r="73">
          <cell r="K73">
            <v>34512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 displayName="Table13" ref="A10:O106" totalsRowShown="0" headerRowDxfId="18" headerRowBorderDxfId="17" tableBorderDxfId="16" totalsRowBorderDxfId="15">
  <autoFilter ref="A10:O106" xr:uid="{00000000-0009-0000-0100-000002000000}"/>
  <tableColumns count="15">
    <tableColumn id="1" xr3:uid="{00000000-0010-0000-0000-000001000000}" name="Industry Name" dataDxfId="14"/>
    <tableColumn id="2" xr3:uid="{00000000-0010-0000-0000-000002000000}" name="Number of firms" dataDxfId="13"/>
    <tableColumn id="3" xr3:uid="{00000000-0010-0000-0000-000003000000}" name="Beta " dataDxfId="12"/>
    <tableColumn id="4" xr3:uid="{00000000-0010-0000-0000-000004000000}" name="D/E Ratio" dataDxfId="11"/>
    <tableColumn id="5" xr3:uid="{00000000-0010-0000-0000-000005000000}" name="Effective Tax rate" dataDxfId="10"/>
    <tableColumn id="6" xr3:uid="{00000000-0010-0000-0000-000006000000}" name="Unlevered beta" dataDxfId="9"/>
    <tableColumn id="7" xr3:uid="{00000000-0010-0000-0000-000007000000}" name="Cash/Firm value" dataDxfId="8"/>
    <tableColumn id="8" xr3:uid="{00000000-0010-0000-0000-000008000000}" name="Unlevered beta corrected for cash" dataDxfId="7"/>
    <tableColumn id="9" xr3:uid="{00000000-0010-0000-0000-000009000000}" name="HiLo Risk" dataDxfId="6"/>
    <tableColumn id="10" xr3:uid="{00000000-0010-0000-0000-00000A000000}" name="Standard deviation of equity" dataDxfId="5"/>
    <tableColumn id="11" xr3:uid="{00000000-0010-0000-0000-00000B000000}" name="Standard deviation in operating income (last 10 years)" dataDxfId="4"/>
    <tableColumn id="12" xr3:uid="{00000000-0010-0000-0000-00000C000000}" name="2018" dataDxfId="3"/>
    <tableColumn id="13" xr3:uid="{00000000-0010-0000-0000-00000D000000}" name="2019" dataDxfId="2"/>
    <tableColumn id="14" xr3:uid="{00000000-0010-0000-0000-00000E000000}" name="2020" dataDxfId="1"/>
    <tableColumn id="15" xr3:uid="{00000000-0010-0000-0000-00000F000000}" name="Average (2018-21)" dataDxfId="0">
      <calculatedColumnFormula>AVERAGE(H11,L11:N11)</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hyperlink" Target="http://www.stern.nyu.edu/~adamodar/New_Home_Page/data.html" TargetMode="External"/><Relationship Id="rId7" Type="http://schemas.openxmlformats.org/officeDocument/2006/relationships/table" Target="../tables/table1.xm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6" Type="http://schemas.openxmlformats.org/officeDocument/2006/relationships/hyperlink" Target="https://youtu.be/rxmttgceSjg" TargetMode="External"/><Relationship Id="rId5" Type="http://schemas.openxmlformats.org/officeDocument/2006/relationships/hyperlink" Target="http://www.stern.nyu.edu/~adamodar/New_Home_Page/datafile/variable.htm" TargetMode="External"/><Relationship Id="rId4" Type="http://schemas.openxmlformats.org/officeDocument/2006/relationships/hyperlink" Target="http://www.stern.nyu.edu/~adamodar/pc/datasets/indname.xl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975"/>
  <sheetViews>
    <sheetView showGridLines="0" zoomScale="110" zoomScaleNormal="110" workbookViewId="0">
      <selection activeCell="B6" sqref="B6:R14"/>
    </sheetView>
  </sheetViews>
  <sheetFormatPr baseColWidth="10" defaultColWidth="12.59765625" defaultRowHeight="15" customHeight="1"/>
  <cols>
    <col min="1" max="1" width="2.19921875" customWidth="1"/>
    <col min="2" max="24" width="10" customWidth="1"/>
  </cols>
  <sheetData>
    <row r="1" spans="1:24" ht="14.25" customHeight="1">
      <c r="A1" s="1"/>
      <c r="B1" s="1"/>
      <c r="C1" s="1"/>
      <c r="D1" s="1"/>
      <c r="E1" s="1"/>
      <c r="F1" s="1"/>
      <c r="G1" s="1"/>
      <c r="H1" s="1"/>
      <c r="I1" s="1"/>
      <c r="J1" s="1"/>
      <c r="K1" s="1"/>
      <c r="L1" s="1"/>
      <c r="M1" s="1"/>
      <c r="N1" s="1"/>
      <c r="O1" s="1"/>
      <c r="P1" s="1"/>
      <c r="Q1" s="1"/>
      <c r="R1" s="1"/>
      <c r="S1" s="1"/>
      <c r="T1" s="1"/>
      <c r="U1" s="1"/>
      <c r="V1" s="1"/>
      <c r="W1" s="1"/>
      <c r="X1" s="1"/>
    </row>
    <row r="2" spans="1:24" ht="14.25" customHeight="1">
      <c r="A2" s="1"/>
      <c r="B2" s="33" t="s">
        <v>0</v>
      </c>
      <c r="C2" s="1"/>
      <c r="D2" s="1"/>
      <c r="E2" s="1"/>
      <c r="F2" s="1"/>
      <c r="G2" s="1"/>
      <c r="H2" s="1"/>
      <c r="I2" s="1"/>
      <c r="J2" s="1"/>
      <c r="K2" s="1"/>
      <c r="L2" s="1"/>
      <c r="M2" s="1"/>
      <c r="N2" s="1"/>
      <c r="O2" s="1"/>
      <c r="P2" s="1"/>
      <c r="Q2" s="1"/>
      <c r="R2" s="1"/>
      <c r="S2" s="1"/>
      <c r="T2" s="1"/>
      <c r="U2" s="1"/>
      <c r="V2" s="1"/>
      <c r="W2" s="1"/>
      <c r="X2" s="1"/>
    </row>
    <row r="3" spans="1:24" ht="14.25" customHeight="1">
      <c r="A3" s="1"/>
      <c r="B3" s="519" t="s">
        <v>1</v>
      </c>
      <c r="C3" s="519"/>
      <c r="D3" s="519"/>
      <c r="E3" s="519"/>
      <c r="F3" s="519"/>
      <c r="G3" s="519"/>
      <c r="H3" s="519"/>
      <c r="I3" s="519"/>
      <c r="J3" s="519"/>
      <c r="K3" s="519"/>
      <c r="L3" s="519"/>
      <c r="M3" s="1"/>
      <c r="N3" s="1"/>
      <c r="O3" s="1"/>
      <c r="P3" s="1"/>
      <c r="Q3" s="1"/>
      <c r="R3" s="1"/>
      <c r="S3" s="1"/>
      <c r="T3" s="1"/>
      <c r="U3" s="1"/>
      <c r="V3" s="1"/>
      <c r="W3" s="1"/>
      <c r="X3" s="1"/>
    </row>
    <row r="4" spans="1:24" ht="14.25" customHeight="1">
      <c r="A4" s="1"/>
      <c r="B4" s="1"/>
      <c r="C4" s="1"/>
      <c r="D4" s="1"/>
      <c r="E4" s="1"/>
      <c r="F4" s="1"/>
      <c r="G4" s="1"/>
      <c r="H4" s="1"/>
      <c r="I4" s="1"/>
      <c r="J4" s="1"/>
      <c r="K4" s="1"/>
      <c r="L4" s="1"/>
      <c r="M4" s="1"/>
      <c r="N4" s="1"/>
      <c r="O4" s="1"/>
      <c r="P4" s="1"/>
      <c r="Q4" s="1"/>
      <c r="R4" s="1"/>
      <c r="S4" s="1"/>
      <c r="T4" s="1"/>
      <c r="U4" s="1"/>
      <c r="V4" s="1"/>
      <c r="W4" s="1"/>
      <c r="X4" s="1"/>
    </row>
    <row r="5" spans="1:24" ht="14.25" customHeight="1">
      <c r="A5" s="1"/>
      <c r="B5" s="33" t="s">
        <v>2</v>
      </c>
      <c r="C5" s="1"/>
      <c r="D5" s="1"/>
      <c r="E5" s="1"/>
      <c r="F5" s="1"/>
      <c r="G5" s="1"/>
      <c r="H5" s="1"/>
      <c r="I5" s="1"/>
      <c r="J5" s="1"/>
      <c r="K5" s="1"/>
      <c r="L5" s="1"/>
      <c r="M5" s="1"/>
      <c r="N5" s="1"/>
      <c r="O5" s="1"/>
      <c r="P5" s="1"/>
      <c r="Q5" s="1"/>
      <c r="R5" s="1"/>
      <c r="S5" s="1"/>
      <c r="T5" s="1"/>
      <c r="U5" s="1"/>
      <c r="V5" s="1"/>
      <c r="W5" s="1"/>
      <c r="X5" s="1"/>
    </row>
    <row r="6" spans="1:24" ht="14.25" customHeight="1">
      <c r="A6" s="1"/>
      <c r="B6" s="520" t="s">
        <v>569</v>
      </c>
      <c r="C6" s="521"/>
      <c r="D6" s="521"/>
      <c r="E6" s="521"/>
      <c r="F6" s="521"/>
      <c r="G6" s="521"/>
      <c r="H6" s="521"/>
      <c r="I6" s="521"/>
      <c r="J6" s="521"/>
      <c r="K6" s="521"/>
      <c r="L6" s="521"/>
      <c r="M6" s="521"/>
      <c r="N6" s="521"/>
      <c r="O6" s="521"/>
      <c r="P6" s="521"/>
      <c r="Q6" s="521"/>
      <c r="R6" s="521"/>
      <c r="S6" s="1"/>
      <c r="T6" s="1"/>
      <c r="U6" s="1"/>
      <c r="V6" s="1"/>
      <c r="W6" s="1"/>
      <c r="X6" s="1"/>
    </row>
    <row r="7" spans="1:24" ht="14.25" customHeight="1">
      <c r="A7" s="1"/>
      <c r="B7" s="522"/>
      <c r="C7" s="522"/>
      <c r="D7" s="522"/>
      <c r="E7" s="522"/>
      <c r="F7" s="522"/>
      <c r="G7" s="522"/>
      <c r="H7" s="522"/>
      <c r="I7" s="522"/>
      <c r="J7" s="522"/>
      <c r="K7" s="522"/>
      <c r="L7" s="522"/>
      <c r="M7" s="522"/>
      <c r="N7" s="522"/>
      <c r="O7" s="522"/>
      <c r="P7" s="522"/>
      <c r="Q7" s="522"/>
      <c r="R7" s="522"/>
      <c r="S7" s="1"/>
      <c r="T7" s="1"/>
      <c r="U7" s="1"/>
      <c r="V7" s="1"/>
      <c r="W7" s="1"/>
      <c r="X7" s="1"/>
    </row>
    <row r="8" spans="1:24" ht="14.25" customHeight="1">
      <c r="A8" s="1"/>
      <c r="B8" s="522"/>
      <c r="C8" s="522"/>
      <c r="D8" s="522"/>
      <c r="E8" s="522"/>
      <c r="F8" s="522"/>
      <c r="G8" s="522"/>
      <c r="H8" s="522"/>
      <c r="I8" s="522"/>
      <c r="J8" s="522"/>
      <c r="K8" s="522"/>
      <c r="L8" s="522"/>
      <c r="M8" s="522"/>
      <c r="N8" s="522"/>
      <c r="O8" s="522"/>
      <c r="P8" s="522"/>
      <c r="Q8" s="522"/>
      <c r="R8" s="522"/>
      <c r="S8" s="1"/>
      <c r="T8" s="1"/>
      <c r="U8" s="1"/>
      <c r="V8" s="1"/>
      <c r="W8" s="1"/>
      <c r="X8" s="1"/>
    </row>
    <row r="9" spans="1:24" ht="14.25" customHeight="1">
      <c r="A9" s="1"/>
      <c r="B9" s="522"/>
      <c r="C9" s="522"/>
      <c r="D9" s="522"/>
      <c r="E9" s="522"/>
      <c r="F9" s="522"/>
      <c r="G9" s="522"/>
      <c r="H9" s="522"/>
      <c r="I9" s="522"/>
      <c r="J9" s="522"/>
      <c r="K9" s="522"/>
      <c r="L9" s="522"/>
      <c r="M9" s="522"/>
      <c r="N9" s="522"/>
      <c r="O9" s="522"/>
      <c r="P9" s="522"/>
      <c r="Q9" s="522"/>
      <c r="R9" s="522"/>
      <c r="S9" s="1"/>
      <c r="T9" s="1"/>
      <c r="U9" s="1"/>
      <c r="V9" s="1"/>
      <c r="W9" s="1"/>
      <c r="X9" s="1"/>
    </row>
    <row r="10" spans="1:24" ht="14.25" customHeight="1">
      <c r="A10" s="1"/>
      <c r="B10" s="522"/>
      <c r="C10" s="522"/>
      <c r="D10" s="522"/>
      <c r="E10" s="522"/>
      <c r="F10" s="522"/>
      <c r="G10" s="522"/>
      <c r="H10" s="522"/>
      <c r="I10" s="522"/>
      <c r="J10" s="522"/>
      <c r="K10" s="522"/>
      <c r="L10" s="522"/>
      <c r="M10" s="522"/>
      <c r="N10" s="522"/>
      <c r="O10" s="522"/>
      <c r="P10" s="522"/>
      <c r="Q10" s="522"/>
      <c r="R10" s="522"/>
      <c r="S10" s="1"/>
      <c r="T10" s="1"/>
      <c r="U10" s="1"/>
      <c r="V10" s="1"/>
      <c r="W10" s="1"/>
      <c r="X10" s="1"/>
    </row>
    <row r="11" spans="1:24" ht="14.25" customHeight="1">
      <c r="A11" s="1"/>
      <c r="B11" s="522"/>
      <c r="C11" s="522"/>
      <c r="D11" s="522"/>
      <c r="E11" s="522"/>
      <c r="F11" s="522"/>
      <c r="G11" s="522"/>
      <c r="H11" s="522"/>
      <c r="I11" s="522"/>
      <c r="J11" s="522"/>
      <c r="K11" s="522"/>
      <c r="L11" s="522"/>
      <c r="M11" s="522"/>
      <c r="N11" s="522"/>
      <c r="O11" s="522"/>
      <c r="P11" s="522"/>
      <c r="Q11" s="522"/>
      <c r="R11" s="522"/>
      <c r="S11" s="1"/>
      <c r="T11" s="1"/>
      <c r="U11" s="1"/>
      <c r="V11" s="1"/>
      <c r="W11" s="1"/>
      <c r="X11" s="1"/>
    </row>
    <row r="12" spans="1:24" ht="14.25" customHeight="1">
      <c r="A12" s="1"/>
      <c r="B12" s="522"/>
      <c r="C12" s="522"/>
      <c r="D12" s="522"/>
      <c r="E12" s="522"/>
      <c r="F12" s="522"/>
      <c r="G12" s="522"/>
      <c r="H12" s="522"/>
      <c r="I12" s="522"/>
      <c r="J12" s="522"/>
      <c r="K12" s="522"/>
      <c r="L12" s="522"/>
      <c r="M12" s="522"/>
      <c r="N12" s="522"/>
      <c r="O12" s="522"/>
      <c r="P12" s="522"/>
      <c r="Q12" s="522"/>
      <c r="R12" s="522"/>
      <c r="S12" s="1"/>
      <c r="T12" s="1"/>
      <c r="U12" s="1"/>
      <c r="V12" s="1"/>
      <c r="W12" s="1"/>
      <c r="X12" s="1"/>
    </row>
    <row r="13" spans="1:24" ht="14.25" customHeight="1">
      <c r="A13" s="1"/>
      <c r="B13" s="522"/>
      <c r="C13" s="522"/>
      <c r="D13" s="522"/>
      <c r="E13" s="522"/>
      <c r="F13" s="522"/>
      <c r="G13" s="522"/>
      <c r="H13" s="522"/>
      <c r="I13" s="522"/>
      <c r="J13" s="522"/>
      <c r="K13" s="522"/>
      <c r="L13" s="522"/>
      <c r="M13" s="522"/>
      <c r="N13" s="522"/>
      <c r="O13" s="522"/>
      <c r="P13" s="522"/>
      <c r="Q13" s="522"/>
      <c r="R13" s="522"/>
      <c r="S13" s="1"/>
      <c r="T13" s="1"/>
      <c r="U13" s="1"/>
      <c r="V13" s="1"/>
      <c r="W13" s="1"/>
      <c r="X13" s="1"/>
    </row>
    <row r="14" spans="1:24" ht="64.5" customHeight="1">
      <c r="A14" s="1"/>
      <c r="B14" s="523"/>
      <c r="C14" s="523"/>
      <c r="D14" s="523"/>
      <c r="E14" s="523"/>
      <c r="F14" s="523"/>
      <c r="G14" s="523"/>
      <c r="H14" s="523"/>
      <c r="I14" s="523"/>
      <c r="J14" s="523"/>
      <c r="K14" s="523"/>
      <c r="L14" s="523"/>
      <c r="M14" s="523"/>
      <c r="N14" s="523"/>
      <c r="O14" s="523"/>
      <c r="P14" s="523"/>
      <c r="Q14" s="523"/>
      <c r="R14" s="523"/>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33" t="s">
        <v>518</v>
      </c>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524" t="s">
        <v>570</v>
      </c>
      <c r="C17" s="525"/>
      <c r="D17" s="525"/>
      <c r="E17" s="525"/>
      <c r="F17" s="525"/>
      <c r="G17" s="525"/>
      <c r="H17" s="525"/>
      <c r="I17" s="525"/>
      <c r="J17" s="525"/>
      <c r="K17" s="525"/>
      <c r="L17" s="525"/>
      <c r="M17" s="525"/>
      <c r="N17" s="525"/>
      <c r="O17" s="525"/>
      <c r="P17" s="525"/>
      <c r="Q17" s="525"/>
      <c r="R17" s="525"/>
      <c r="S17" s="1"/>
      <c r="T17" s="1"/>
      <c r="U17" s="1"/>
      <c r="V17" s="1"/>
      <c r="W17" s="1"/>
      <c r="X17" s="1"/>
    </row>
    <row r="18" spans="1:24" ht="14.25" customHeight="1">
      <c r="A18" s="1"/>
      <c r="B18" s="526"/>
      <c r="C18" s="526"/>
      <c r="D18" s="526"/>
      <c r="E18" s="526"/>
      <c r="F18" s="526"/>
      <c r="G18" s="526"/>
      <c r="H18" s="526"/>
      <c r="I18" s="526"/>
      <c r="J18" s="526"/>
      <c r="K18" s="526"/>
      <c r="L18" s="526"/>
      <c r="M18" s="526"/>
      <c r="N18" s="526"/>
      <c r="O18" s="526"/>
      <c r="P18" s="526"/>
      <c r="Q18" s="526"/>
      <c r="R18" s="526"/>
      <c r="S18" s="1"/>
      <c r="T18" s="1"/>
      <c r="U18" s="1"/>
      <c r="V18" s="1"/>
      <c r="W18" s="1"/>
      <c r="X18" s="1"/>
    </row>
    <row r="19" spans="1:24" ht="48.75" customHeight="1">
      <c r="A19" s="1"/>
      <c r="B19" s="527"/>
      <c r="C19" s="527"/>
      <c r="D19" s="527"/>
      <c r="E19" s="527"/>
      <c r="F19" s="527"/>
      <c r="G19" s="527"/>
      <c r="H19" s="527"/>
      <c r="I19" s="527"/>
      <c r="J19" s="527"/>
      <c r="K19" s="527"/>
      <c r="L19" s="527"/>
      <c r="M19" s="527"/>
      <c r="N19" s="527"/>
      <c r="O19" s="527"/>
      <c r="P19" s="527"/>
      <c r="Q19" s="527"/>
      <c r="R19" s="527"/>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33" t="s">
        <v>3</v>
      </c>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516" t="s">
        <v>590</v>
      </c>
      <c r="C23" s="516"/>
      <c r="D23" s="516"/>
      <c r="E23" s="516"/>
      <c r="F23" s="516"/>
      <c r="G23" s="516"/>
      <c r="H23" s="516"/>
      <c r="I23" s="516"/>
      <c r="J23" s="516"/>
      <c r="K23" s="516"/>
      <c r="L23" s="516"/>
      <c r="M23" s="516"/>
      <c r="N23" s="516"/>
      <c r="O23" s="516"/>
      <c r="P23" s="516"/>
      <c r="Q23" s="516"/>
      <c r="R23" s="516"/>
      <c r="S23" s="1"/>
      <c r="T23" s="1"/>
      <c r="U23" s="1"/>
      <c r="V23" s="1"/>
      <c r="W23" s="1"/>
      <c r="X23" s="1"/>
    </row>
    <row r="24" spans="1:24" ht="14.25" customHeight="1">
      <c r="A24" s="1"/>
      <c r="B24" s="517"/>
      <c r="C24" s="517"/>
      <c r="D24" s="517"/>
      <c r="E24" s="517"/>
      <c r="F24" s="517"/>
      <c r="G24" s="517"/>
      <c r="H24" s="517"/>
      <c r="I24" s="517"/>
      <c r="J24" s="517"/>
      <c r="K24" s="517"/>
      <c r="L24" s="517"/>
      <c r="M24" s="517"/>
      <c r="N24" s="517"/>
      <c r="O24" s="517"/>
      <c r="P24" s="517"/>
      <c r="Q24" s="517"/>
      <c r="R24" s="517"/>
      <c r="S24" s="1"/>
      <c r="T24" s="1"/>
      <c r="U24" s="1"/>
      <c r="V24" s="1"/>
      <c r="W24" s="1"/>
      <c r="X24" s="1"/>
    </row>
    <row r="25" spans="1:24" ht="14.25" customHeight="1">
      <c r="A25" s="1"/>
      <c r="B25" s="517"/>
      <c r="C25" s="517"/>
      <c r="D25" s="517"/>
      <c r="E25" s="517"/>
      <c r="F25" s="517"/>
      <c r="G25" s="517"/>
      <c r="H25" s="517"/>
      <c r="I25" s="517"/>
      <c r="J25" s="517"/>
      <c r="K25" s="517"/>
      <c r="L25" s="517"/>
      <c r="M25" s="517"/>
      <c r="N25" s="517"/>
      <c r="O25" s="517"/>
      <c r="P25" s="517"/>
      <c r="Q25" s="517"/>
      <c r="R25" s="517"/>
      <c r="S25" s="1"/>
      <c r="T25" s="1"/>
      <c r="U25" s="1"/>
      <c r="V25" s="1"/>
      <c r="W25" s="1"/>
      <c r="X25" s="1"/>
    </row>
    <row r="26" spans="1:24" ht="14.25" customHeight="1">
      <c r="A26" s="1"/>
      <c r="B26" s="517"/>
      <c r="C26" s="517"/>
      <c r="D26" s="517"/>
      <c r="E26" s="517"/>
      <c r="F26" s="517"/>
      <c r="G26" s="517"/>
      <c r="H26" s="517"/>
      <c r="I26" s="517"/>
      <c r="J26" s="517"/>
      <c r="K26" s="517"/>
      <c r="L26" s="517"/>
      <c r="M26" s="517"/>
      <c r="N26" s="517"/>
      <c r="O26" s="517"/>
      <c r="P26" s="517"/>
      <c r="Q26" s="517"/>
      <c r="R26" s="517"/>
      <c r="S26" s="1"/>
      <c r="T26" s="1"/>
      <c r="U26" s="1"/>
      <c r="V26" s="1"/>
      <c r="W26" s="1"/>
      <c r="X26" s="1"/>
    </row>
    <row r="27" spans="1:24" ht="14.25" customHeight="1">
      <c r="A27" s="1"/>
      <c r="B27" s="517"/>
      <c r="C27" s="517"/>
      <c r="D27" s="517"/>
      <c r="E27" s="517"/>
      <c r="F27" s="517"/>
      <c r="G27" s="517"/>
      <c r="H27" s="517"/>
      <c r="I27" s="517"/>
      <c r="J27" s="517"/>
      <c r="K27" s="517"/>
      <c r="L27" s="517"/>
      <c r="M27" s="517"/>
      <c r="N27" s="517"/>
      <c r="O27" s="517"/>
      <c r="P27" s="517"/>
      <c r="Q27" s="517"/>
      <c r="R27" s="517"/>
      <c r="S27" s="1"/>
      <c r="T27" s="1"/>
      <c r="U27" s="1"/>
      <c r="V27" s="1"/>
      <c r="W27" s="1"/>
      <c r="X27" s="1"/>
    </row>
    <row r="28" spans="1:24" ht="14.25" customHeight="1">
      <c r="A28" s="1"/>
      <c r="B28" s="517"/>
      <c r="C28" s="517"/>
      <c r="D28" s="517"/>
      <c r="E28" s="517"/>
      <c r="F28" s="517"/>
      <c r="G28" s="517"/>
      <c r="H28" s="517"/>
      <c r="I28" s="517"/>
      <c r="J28" s="517"/>
      <c r="K28" s="517"/>
      <c r="L28" s="517"/>
      <c r="M28" s="517"/>
      <c r="N28" s="517"/>
      <c r="O28" s="517"/>
      <c r="P28" s="517"/>
      <c r="Q28" s="517"/>
      <c r="R28" s="517"/>
      <c r="S28" s="1"/>
      <c r="T28" s="1"/>
      <c r="U28" s="1"/>
      <c r="V28" s="1"/>
      <c r="W28" s="1"/>
      <c r="X28" s="1"/>
    </row>
    <row r="29" spans="1:24" ht="14.25" customHeight="1">
      <c r="A29" s="1"/>
      <c r="B29" s="517"/>
      <c r="C29" s="517"/>
      <c r="D29" s="517"/>
      <c r="E29" s="517"/>
      <c r="F29" s="517"/>
      <c r="G29" s="517"/>
      <c r="H29" s="517"/>
      <c r="I29" s="517"/>
      <c r="J29" s="517"/>
      <c r="K29" s="517"/>
      <c r="L29" s="517"/>
      <c r="M29" s="517"/>
      <c r="N29" s="517"/>
      <c r="O29" s="517"/>
      <c r="P29" s="517"/>
      <c r="Q29" s="517"/>
      <c r="R29" s="517"/>
      <c r="S29" s="1"/>
      <c r="T29" s="1"/>
      <c r="U29" s="1"/>
      <c r="V29" s="1"/>
      <c r="W29" s="1"/>
      <c r="X29" s="1"/>
    </row>
    <row r="30" spans="1:24" ht="14.25" customHeight="1">
      <c r="A30" s="1"/>
      <c r="B30" s="517"/>
      <c r="C30" s="517"/>
      <c r="D30" s="517"/>
      <c r="E30" s="517"/>
      <c r="F30" s="517"/>
      <c r="G30" s="517"/>
      <c r="H30" s="517"/>
      <c r="I30" s="517"/>
      <c r="J30" s="517"/>
      <c r="K30" s="517"/>
      <c r="L30" s="517"/>
      <c r="M30" s="517"/>
      <c r="N30" s="517"/>
      <c r="O30" s="517"/>
      <c r="P30" s="517"/>
      <c r="Q30" s="517"/>
      <c r="R30" s="517"/>
      <c r="S30" s="1"/>
      <c r="T30" s="1"/>
      <c r="U30" s="1"/>
      <c r="V30" s="1"/>
      <c r="W30" s="1"/>
      <c r="X30" s="1"/>
    </row>
    <row r="31" spans="1:24" ht="14.25" customHeight="1">
      <c r="A31" s="1"/>
      <c r="B31" s="517"/>
      <c r="C31" s="517"/>
      <c r="D31" s="517"/>
      <c r="E31" s="517"/>
      <c r="F31" s="517"/>
      <c r="G31" s="517"/>
      <c r="H31" s="517"/>
      <c r="I31" s="517"/>
      <c r="J31" s="517"/>
      <c r="K31" s="517"/>
      <c r="L31" s="517"/>
      <c r="M31" s="517"/>
      <c r="N31" s="517"/>
      <c r="O31" s="517"/>
      <c r="P31" s="517"/>
      <c r="Q31" s="517"/>
      <c r="R31" s="517"/>
      <c r="S31" s="1"/>
      <c r="T31" s="1"/>
      <c r="U31" s="1"/>
      <c r="V31" s="1"/>
      <c r="W31" s="1"/>
      <c r="X31" s="1"/>
    </row>
    <row r="32" spans="1:24" ht="14.25" customHeight="1">
      <c r="A32" s="1"/>
      <c r="B32" s="517"/>
      <c r="C32" s="517"/>
      <c r="D32" s="517"/>
      <c r="E32" s="517"/>
      <c r="F32" s="517"/>
      <c r="G32" s="517"/>
      <c r="H32" s="517"/>
      <c r="I32" s="517"/>
      <c r="J32" s="517"/>
      <c r="K32" s="517"/>
      <c r="L32" s="517"/>
      <c r="M32" s="517"/>
      <c r="N32" s="517"/>
      <c r="O32" s="517"/>
      <c r="P32" s="517"/>
      <c r="Q32" s="517"/>
      <c r="R32" s="517"/>
      <c r="S32" s="1"/>
      <c r="T32" s="1"/>
      <c r="U32" s="1"/>
      <c r="V32" s="1"/>
      <c r="W32" s="1"/>
      <c r="X32" s="1"/>
    </row>
    <row r="33" spans="1:24" ht="14.25" customHeight="1">
      <c r="A33" s="1"/>
      <c r="B33" s="517"/>
      <c r="C33" s="517"/>
      <c r="D33" s="517"/>
      <c r="E33" s="517"/>
      <c r="F33" s="517"/>
      <c r="G33" s="517"/>
      <c r="H33" s="517"/>
      <c r="I33" s="517"/>
      <c r="J33" s="517"/>
      <c r="K33" s="517"/>
      <c r="L33" s="517"/>
      <c r="M33" s="517"/>
      <c r="N33" s="517"/>
      <c r="O33" s="517"/>
      <c r="P33" s="517"/>
      <c r="Q33" s="517"/>
      <c r="R33" s="517"/>
      <c r="S33" s="1"/>
      <c r="T33" s="1"/>
      <c r="U33" s="1"/>
      <c r="V33" s="1"/>
      <c r="W33" s="1"/>
      <c r="X33" s="1"/>
    </row>
    <row r="34" spans="1:24" ht="14.25" customHeight="1">
      <c r="A34" s="1"/>
      <c r="B34" s="517"/>
      <c r="C34" s="517"/>
      <c r="D34" s="517"/>
      <c r="E34" s="517"/>
      <c r="F34" s="517"/>
      <c r="G34" s="517"/>
      <c r="H34" s="517"/>
      <c r="I34" s="517"/>
      <c r="J34" s="517"/>
      <c r="K34" s="517"/>
      <c r="L34" s="517"/>
      <c r="M34" s="517"/>
      <c r="N34" s="517"/>
      <c r="O34" s="517"/>
      <c r="P34" s="517"/>
      <c r="Q34" s="517"/>
      <c r="R34" s="517"/>
      <c r="S34" s="1"/>
      <c r="T34" s="1"/>
      <c r="U34" s="1"/>
      <c r="V34" s="1"/>
      <c r="W34" s="1"/>
      <c r="X34" s="1"/>
    </row>
    <row r="35" spans="1:24" ht="14.25" customHeight="1">
      <c r="A35" s="1"/>
      <c r="B35" s="517"/>
      <c r="C35" s="517"/>
      <c r="D35" s="517"/>
      <c r="E35" s="517"/>
      <c r="F35" s="517"/>
      <c r="G35" s="517"/>
      <c r="H35" s="517"/>
      <c r="I35" s="517"/>
      <c r="J35" s="517"/>
      <c r="K35" s="517"/>
      <c r="L35" s="517"/>
      <c r="M35" s="517"/>
      <c r="N35" s="517"/>
      <c r="O35" s="517"/>
      <c r="P35" s="517"/>
      <c r="Q35" s="517"/>
      <c r="R35" s="517"/>
      <c r="S35" s="1"/>
      <c r="T35" s="1"/>
      <c r="U35" s="1"/>
      <c r="V35" s="1"/>
      <c r="W35" s="1"/>
      <c r="X35" s="1"/>
    </row>
    <row r="36" spans="1:24" ht="14.25" customHeight="1">
      <c r="A36" s="1"/>
      <c r="B36" s="517"/>
      <c r="C36" s="517"/>
      <c r="D36" s="517"/>
      <c r="E36" s="517"/>
      <c r="F36" s="517"/>
      <c r="G36" s="517"/>
      <c r="H36" s="517"/>
      <c r="I36" s="517"/>
      <c r="J36" s="517"/>
      <c r="K36" s="517"/>
      <c r="L36" s="517"/>
      <c r="M36" s="517"/>
      <c r="N36" s="517"/>
      <c r="O36" s="517"/>
      <c r="P36" s="517"/>
      <c r="Q36" s="517"/>
      <c r="R36" s="517"/>
      <c r="S36" s="1"/>
      <c r="T36" s="1"/>
      <c r="U36" s="1"/>
      <c r="V36" s="1"/>
      <c r="W36" s="1"/>
      <c r="X36" s="1"/>
    </row>
    <row r="37" spans="1:24" ht="14.25" customHeight="1">
      <c r="A37" s="1"/>
      <c r="B37" s="517"/>
      <c r="C37" s="517"/>
      <c r="D37" s="517"/>
      <c r="E37" s="517"/>
      <c r="F37" s="517"/>
      <c r="G37" s="517"/>
      <c r="H37" s="517"/>
      <c r="I37" s="517"/>
      <c r="J37" s="517"/>
      <c r="K37" s="517"/>
      <c r="L37" s="517"/>
      <c r="M37" s="517"/>
      <c r="N37" s="517"/>
      <c r="O37" s="517"/>
      <c r="P37" s="517"/>
      <c r="Q37" s="517"/>
      <c r="R37" s="517"/>
      <c r="S37" s="1"/>
      <c r="T37" s="1"/>
      <c r="U37" s="1"/>
      <c r="V37" s="1"/>
      <c r="W37" s="1"/>
      <c r="X37" s="1"/>
    </row>
    <row r="38" spans="1:24" ht="14.25" customHeight="1">
      <c r="A38" s="1"/>
      <c r="B38" s="518"/>
      <c r="C38" s="518"/>
      <c r="D38" s="518"/>
      <c r="E38" s="518"/>
      <c r="F38" s="518"/>
      <c r="G38" s="518"/>
      <c r="H38" s="518"/>
      <c r="I38" s="518"/>
      <c r="J38" s="518"/>
      <c r="K38" s="518"/>
      <c r="L38" s="518"/>
      <c r="M38" s="518"/>
      <c r="N38" s="518"/>
      <c r="O38" s="518"/>
      <c r="P38" s="518"/>
      <c r="Q38" s="518"/>
      <c r="R38" s="518"/>
      <c r="S38" s="1"/>
      <c r="T38" s="1"/>
      <c r="U38" s="1"/>
      <c r="V38" s="1"/>
      <c r="W38" s="1"/>
      <c r="X38" s="1"/>
    </row>
    <row r="39" spans="1:24" ht="14.2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4.2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4.2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4.2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4.2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4.2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4.2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4.2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4.2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4.2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4.2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4.2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4.2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4.2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4.2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4.2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4.2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4.2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4.2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4.2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4.2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4.2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4.2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4.2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4.2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4.2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4.2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4.2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4.2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4.2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4.2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4.2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4.2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4.2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4.2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4.2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4.2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4.2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4.2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4.2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4.2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4.2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4.2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4.2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4.2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4.2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4.2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4.2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4.2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4.2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4.2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4.2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4.2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4.2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4.2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4.2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4.2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4.2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4.2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4.2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4.2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B23:R38"/>
    <mergeCell ref="B3:L3"/>
    <mergeCell ref="B6:R14"/>
    <mergeCell ref="B17:R19"/>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C88AE-B346-4C41-AC54-C941878001A3}">
  <dimension ref="A1"/>
  <sheetViews>
    <sheetView workbookViewId="0">
      <selection activeCell="J22" sqref="J22"/>
    </sheetView>
  </sheetViews>
  <sheetFormatPr baseColWidth="10" defaultRowHeight="13.8"/>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997"/>
  <sheetViews>
    <sheetView showGridLines="0" zoomScaleNormal="100" workbookViewId="0">
      <selection activeCell="R19" sqref="R19"/>
    </sheetView>
  </sheetViews>
  <sheetFormatPr baseColWidth="10" defaultColWidth="12.59765625" defaultRowHeight="15" customHeight="1"/>
  <cols>
    <col min="1" max="1" width="2.19921875" customWidth="1"/>
    <col min="2" max="11" width="10" customWidth="1"/>
    <col min="12" max="12" width="6.69921875" customWidth="1"/>
    <col min="13" max="16" width="10" customWidth="1"/>
    <col min="17" max="17" width="5.8984375" customWidth="1"/>
    <col min="18" max="18" width="22.5" customWidth="1"/>
    <col min="19" max="20" width="10" customWidth="1"/>
    <col min="21" max="21" width="2.19921875" customWidth="1"/>
    <col min="22" max="22" width="18.8984375" customWidth="1"/>
  </cols>
  <sheetData>
    <row r="1" spans="2:16" ht="14.25" customHeight="1"/>
    <row r="2" spans="2:16" ht="14.25" customHeight="1">
      <c r="B2" s="33" t="s">
        <v>519</v>
      </c>
      <c r="I2" s="33" t="s">
        <v>521</v>
      </c>
      <c r="J2" s="334"/>
      <c r="K2" s="334"/>
      <c r="L2" s="334"/>
      <c r="M2" s="334"/>
      <c r="N2" s="334"/>
      <c r="O2" s="334"/>
      <c r="P2" s="334"/>
    </row>
    <row r="3" spans="2:16" ht="14.25" customHeight="1">
      <c r="B3" s="536" t="s">
        <v>520</v>
      </c>
      <c r="C3" s="536"/>
      <c r="G3" s="335"/>
      <c r="I3" s="551" t="s">
        <v>546</v>
      </c>
      <c r="J3" s="551"/>
      <c r="K3" s="551"/>
      <c r="L3" s="551"/>
      <c r="M3" s="551"/>
      <c r="N3" s="551"/>
      <c r="O3" s="551"/>
      <c r="P3" s="551"/>
    </row>
    <row r="4" spans="2:16" ht="14.25" customHeight="1">
      <c r="B4" s="537"/>
      <c r="C4" s="537"/>
      <c r="G4" s="335"/>
      <c r="I4" s="552"/>
      <c r="J4" s="552"/>
      <c r="K4" s="552"/>
      <c r="L4" s="552"/>
      <c r="M4" s="552"/>
      <c r="N4" s="552"/>
      <c r="O4" s="552"/>
      <c r="P4" s="552"/>
    </row>
    <row r="5" spans="2:16" ht="14.25" customHeight="1">
      <c r="B5" s="537"/>
      <c r="C5" s="537"/>
      <c r="G5" s="335"/>
      <c r="I5" s="334"/>
      <c r="J5" s="334"/>
      <c r="K5" s="334"/>
      <c r="L5" s="334"/>
      <c r="M5" s="334"/>
      <c r="N5" s="334"/>
      <c r="O5" s="334"/>
      <c r="P5" s="334"/>
    </row>
    <row r="6" spans="2:16" ht="14.25" customHeight="1">
      <c r="B6" s="537"/>
      <c r="C6" s="537"/>
      <c r="G6" s="335"/>
      <c r="I6" s="334"/>
      <c r="J6" s="334"/>
      <c r="K6" s="334"/>
      <c r="L6" s="334"/>
      <c r="M6" s="334"/>
      <c r="N6" s="334"/>
      <c r="O6" s="334"/>
      <c r="P6" s="334"/>
    </row>
    <row r="7" spans="2:16" ht="14.25" customHeight="1">
      <c r="B7" s="537"/>
      <c r="C7" s="537"/>
      <c r="G7" s="335"/>
      <c r="I7" s="334"/>
      <c r="J7" s="334"/>
      <c r="K7" s="334"/>
      <c r="L7" s="334"/>
      <c r="M7" s="334"/>
      <c r="N7" s="334"/>
      <c r="O7" s="334"/>
      <c r="P7" s="334"/>
    </row>
    <row r="8" spans="2:16" ht="14.25" customHeight="1">
      <c r="B8" s="537"/>
      <c r="C8" s="537"/>
      <c r="G8" s="335"/>
      <c r="I8" s="334"/>
      <c r="J8" s="334"/>
      <c r="K8" s="334"/>
      <c r="L8" s="334"/>
      <c r="M8" s="334"/>
      <c r="N8" s="334"/>
      <c r="O8" s="334"/>
      <c r="P8" s="334"/>
    </row>
    <row r="9" spans="2:16" ht="14.25" customHeight="1">
      <c r="B9" s="537"/>
      <c r="C9" s="537"/>
      <c r="G9" s="335"/>
      <c r="I9" s="334"/>
      <c r="J9" s="334"/>
      <c r="K9" s="334"/>
      <c r="L9" s="334"/>
      <c r="M9" s="334"/>
      <c r="N9" s="334"/>
      <c r="O9" s="334"/>
      <c r="P9" s="334"/>
    </row>
    <row r="10" spans="2:16" ht="14.25" customHeight="1">
      <c r="B10" s="537"/>
      <c r="C10" s="537"/>
      <c r="G10" s="335"/>
      <c r="I10" s="334"/>
      <c r="J10" s="334"/>
      <c r="K10" s="334"/>
      <c r="L10" s="334"/>
      <c r="M10" s="334"/>
      <c r="N10" s="334"/>
      <c r="O10" s="334"/>
      <c r="P10" s="334"/>
    </row>
    <row r="11" spans="2:16" ht="14.25" customHeight="1">
      <c r="B11" s="537"/>
      <c r="C11" s="537"/>
      <c r="G11" s="335"/>
      <c r="I11" s="334"/>
      <c r="J11" s="334"/>
      <c r="K11" s="334"/>
      <c r="L11" s="334"/>
      <c r="M11" s="334"/>
      <c r="N11" s="334"/>
      <c r="O11" s="334"/>
      <c r="P11" s="334"/>
    </row>
    <row r="12" spans="2:16" ht="14.25" customHeight="1">
      <c r="B12" s="537"/>
      <c r="C12" s="537"/>
      <c r="G12" s="335"/>
      <c r="I12" s="334"/>
      <c r="J12" s="334"/>
      <c r="K12" s="334"/>
      <c r="L12" s="334"/>
      <c r="M12" s="334"/>
      <c r="N12" s="334"/>
      <c r="O12" s="334"/>
      <c r="P12" s="334"/>
    </row>
    <row r="13" spans="2:16" ht="14.25" customHeight="1">
      <c r="B13" s="537"/>
      <c r="C13" s="537"/>
      <c r="I13" s="334"/>
      <c r="J13" s="334"/>
      <c r="K13" s="334"/>
      <c r="L13" s="334"/>
      <c r="M13" s="334"/>
      <c r="N13" s="334"/>
      <c r="O13" s="334"/>
      <c r="P13" s="334"/>
    </row>
    <row r="14" spans="2:16" ht="14.25" customHeight="1">
      <c r="B14" s="537"/>
      <c r="C14" s="537"/>
      <c r="I14" s="334"/>
      <c r="J14" s="334"/>
      <c r="K14" s="334"/>
      <c r="L14" s="334"/>
      <c r="M14" s="334"/>
      <c r="N14" s="334"/>
      <c r="O14" s="334"/>
      <c r="P14" s="334"/>
    </row>
    <row r="15" spans="2:16" ht="14.25" customHeight="1">
      <c r="B15" s="537"/>
      <c r="C15" s="537"/>
      <c r="I15" s="334"/>
      <c r="J15" s="334"/>
      <c r="K15" s="334"/>
      <c r="L15" s="334"/>
      <c r="M15" s="334"/>
      <c r="N15" s="334"/>
      <c r="O15" s="334"/>
      <c r="P15" s="334"/>
    </row>
    <row r="16" spans="2:16" ht="14.25" customHeight="1">
      <c r="B16" s="538"/>
      <c r="C16" s="538"/>
      <c r="I16" s="334"/>
      <c r="J16" s="334"/>
      <c r="K16" s="334"/>
      <c r="L16" s="334"/>
      <c r="M16" s="334"/>
      <c r="N16" s="334"/>
      <c r="O16" s="334"/>
      <c r="P16" s="334"/>
    </row>
    <row r="17" spans="2:19" ht="14.25" customHeight="1">
      <c r="B17" s="346" t="s">
        <v>522</v>
      </c>
      <c r="I17" s="346" t="s">
        <v>522</v>
      </c>
      <c r="J17" s="334"/>
      <c r="K17" s="334"/>
      <c r="L17" s="334"/>
      <c r="M17" s="334"/>
      <c r="N17" s="334"/>
      <c r="O17" s="334"/>
      <c r="P17" s="334"/>
    </row>
    <row r="18" spans="2:19" s="334" customFormat="1" ht="14.25" customHeight="1"/>
    <row r="19" spans="2:19" ht="14.25" customHeight="1"/>
    <row r="20" spans="2:19" ht="24" customHeight="1">
      <c r="B20" s="539" t="s">
        <v>545</v>
      </c>
      <c r="C20" s="539"/>
      <c r="D20" s="539"/>
      <c r="E20" s="539"/>
      <c r="F20" s="539"/>
      <c r="G20" s="539"/>
      <c r="H20" s="539"/>
      <c r="I20" s="539"/>
      <c r="J20" s="539"/>
      <c r="K20" s="539"/>
      <c r="L20" s="539"/>
      <c r="M20" s="539"/>
      <c r="N20" s="539"/>
      <c r="O20" s="539"/>
      <c r="P20" s="539"/>
    </row>
    <row r="21" spans="2:19" ht="26.25" customHeight="1">
      <c r="B21" s="553" t="s">
        <v>523</v>
      </c>
      <c r="C21" s="553"/>
      <c r="D21" s="553"/>
      <c r="E21" s="553"/>
      <c r="F21" s="553"/>
      <c r="G21" s="553"/>
      <c r="H21" s="553"/>
      <c r="I21" s="553"/>
      <c r="J21" s="553"/>
      <c r="K21" s="553"/>
      <c r="L21" s="553"/>
      <c r="M21" s="553"/>
      <c r="N21" s="553"/>
      <c r="O21" s="553"/>
      <c r="P21" s="553"/>
    </row>
    <row r="22" spans="2:19" ht="14.25" customHeight="1">
      <c r="B22" s="540" t="s">
        <v>535</v>
      </c>
      <c r="C22" s="540"/>
      <c r="D22" s="540"/>
      <c r="E22" s="540"/>
      <c r="F22" s="540"/>
      <c r="G22" s="540"/>
      <c r="H22" s="540"/>
      <c r="I22" s="540"/>
      <c r="J22" s="540"/>
      <c r="K22" s="540"/>
      <c r="L22" s="559" t="s">
        <v>542</v>
      </c>
      <c r="M22" s="561"/>
      <c r="N22" s="562"/>
      <c r="O22" s="562"/>
      <c r="P22" s="562"/>
    </row>
    <row r="23" spans="2:19" ht="14.25" customHeight="1">
      <c r="B23" s="540"/>
      <c r="C23" s="540"/>
      <c r="D23" s="540"/>
      <c r="E23" s="540"/>
      <c r="F23" s="540"/>
      <c r="G23" s="540"/>
      <c r="H23" s="540"/>
      <c r="I23" s="540"/>
      <c r="J23" s="540"/>
      <c r="K23" s="540"/>
      <c r="L23" s="560"/>
      <c r="M23" s="563"/>
      <c r="N23" s="564"/>
      <c r="O23" s="564"/>
      <c r="P23" s="564"/>
    </row>
    <row r="24" spans="2:19" ht="14.25" customHeight="1">
      <c r="B24" s="540"/>
      <c r="C24" s="540"/>
      <c r="D24" s="540"/>
      <c r="E24" s="540"/>
      <c r="F24" s="540"/>
      <c r="G24" s="540"/>
      <c r="H24" s="540"/>
      <c r="I24" s="540"/>
      <c r="J24" s="540"/>
      <c r="K24" s="540"/>
      <c r="L24" s="560"/>
      <c r="M24" s="563"/>
      <c r="N24" s="564"/>
      <c r="O24" s="564"/>
      <c r="P24" s="564"/>
    </row>
    <row r="25" spans="2:19" ht="14.25" customHeight="1">
      <c r="B25" s="540"/>
      <c r="C25" s="540"/>
      <c r="D25" s="540"/>
      <c r="E25" s="540"/>
      <c r="F25" s="540"/>
      <c r="G25" s="540"/>
      <c r="H25" s="540"/>
      <c r="I25" s="540"/>
      <c r="J25" s="540"/>
      <c r="K25" s="540"/>
      <c r="L25" s="560"/>
      <c r="M25" s="563"/>
      <c r="N25" s="564"/>
      <c r="O25" s="564"/>
      <c r="P25" s="564"/>
    </row>
    <row r="26" spans="2:19" ht="14.25" customHeight="1">
      <c r="B26" s="540"/>
      <c r="C26" s="540"/>
      <c r="D26" s="540"/>
      <c r="E26" s="540"/>
      <c r="F26" s="540"/>
      <c r="G26" s="540"/>
      <c r="H26" s="540"/>
      <c r="I26" s="540"/>
      <c r="J26" s="540"/>
      <c r="K26" s="540"/>
      <c r="L26" s="560"/>
      <c r="M26" s="565"/>
      <c r="N26" s="566"/>
      <c r="O26" s="566"/>
      <c r="P26" s="566"/>
    </row>
    <row r="27" spans="2:19" ht="14.25" customHeight="1">
      <c r="B27" s="541" t="s">
        <v>537</v>
      </c>
      <c r="C27" s="541"/>
      <c r="D27" s="541"/>
      <c r="E27" s="541"/>
      <c r="F27" s="541"/>
      <c r="G27" s="541"/>
      <c r="H27" s="541"/>
      <c r="I27" s="541"/>
      <c r="J27" s="541"/>
      <c r="K27" s="542"/>
      <c r="L27" s="543" t="s">
        <v>543</v>
      </c>
      <c r="M27" s="544"/>
      <c r="N27" s="544"/>
      <c r="O27" s="544"/>
      <c r="P27" s="544"/>
    </row>
    <row r="28" spans="2:19" ht="14.25" customHeight="1">
      <c r="B28" s="340"/>
      <c r="C28" s="340"/>
      <c r="D28" s="340"/>
      <c r="E28" s="340"/>
      <c r="F28" s="340"/>
      <c r="G28" s="340"/>
      <c r="H28" s="340"/>
      <c r="I28" s="340"/>
      <c r="J28" s="340"/>
      <c r="K28" s="341"/>
      <c r="R28" s="21" t="s">
        <v>524</v>
      </c>
      <c r="S28" s="21" t="s">
        <v>536</v>
      </c>
    </row>
    <row r="29" spans="2:19" ht="14.25" customHeight="1">
      <c r="B29" s="340"/>
      <c r="C29" s="340"/>
      <c r="D29" s="340"/>
      <c r="E29" s="340"/>
      <c r="F29" s="340"/>
      <c r="G29" s="340"/>
      <c r="H29" s="340"/>
      <c r="I29" s="340"/>
      <c r="J29" s="340"/>
      <c r="K29" s="341"/>
      <c r="R29" s="339" t="s">
        <v>525</v>
      </c>
      <c r="S29" s="344">
        <v>14.65</v>
      </c>
    </row>
    <row r="30" spans="2:19" ht="14.25" customHeight="1">
      <c r="B30" s="340"/>
      <c r="C30" s="340"/>
      <c r="D30" s="340"/>
      <c r="E30" s="340"/>
      <c r="F30" s="340"/>
      <c r="G30" s="340"/>
      <c r="H30" s="340"/>
      <c r="I30" s="340"/>
      <c r="J30" s="340"/>
      <c r="K30" s="341"/>
      <c r="R30" s="125" t="s">
        <v>526</v>
      </c>
      <c r="S30" s="235">
        <v>11.14</v>
      </c>
    </row>
    <row r="31" spans="2:19" ht="14.25" customHeight="1">
      <c r="B31" s="340"/>
      <c r="C31" s="340"/>
      <c r="D31" s="340"/>
      <c r="E31" s="340"/>
      <c r="F31" s="340"/>
      <c r="G31" s="340"/>
      <c r="H31" s="340"/>
      <c r="I31" s="340"/>
      <c r="J31" s="340"/>
      <c r="K31" s="341"/>
      <c r="R31" s="125" t="s">
        <v>527</v>
      </c>
      <c r="S31" s="235">
        <v>9.98</v>
      </c>
    </row>
    <row r="32" spans="2:19" ht="14.25" customHeight="1">
      <c r="B32" s="340"/>
      <c r="C32" s="340"/>
      <c r="D32" s="340"/>
      <c r="E32" s="340"/>
      <c r="F32" s="340"/>
      <c r="G32" s="340"/>
      <c r="H32" s="340"/>
      <c r="I32" s="340"/>
      <c r="J32" s="340"/>
      <c r="K32" s="341"/>
      <c r="R32" s="125" t="s">
        <v>528</v>
      </c>
      <c r="S32" s="235">
        <v>9.6999999999999993</v>
      </c>
    </row>
    <row r="33" spans="2:19" ht="14.25" customHeight="1">
      <c r="B33" s="340"/>
      <c r="C33" s="340"/>
      <c r="D33" s="340"/>
      <c r="E33" s="340"/>
      <c r="F33" s="340"/>
      <c r="G33" s="340"/>
      <c r="H33" s="340"/>
      <c r="I33" s="340"/>
      <c r="J33" s="340"/>
      <c r="K33" s="341"/>
      <c r="R33" s="125" t="s">
        <v>529</v>
      </c>
      <c r="S33" s="235">
        <v>7.85</v>
      </c>
    </row>
    <row r="34" spans="2:19" ht="14.25" customHeight="1">
      <c r="B34" s="340"/>
      <c r="C34" s="340"/>
      <c r="D34" s="340"/>
      <c r="E34" s="340"/>
      <c r="F34" s="340"/>
      <c r="G34" s="340"/>
      <c r="H34" s="340"/>
      <c r="I34" s="340"/>
      <c r="J34" s="340"/>
      <c r="K34" s="341"/>
      <c r="R34" s="125" t="s">
        <v>530</v>
      </c>
      <c r="S34" s="235">
        <v>6.82</v>
      </c>
    </row>
    <row r="35" spans="2:19" ht="14.25" customHeight="1">
      <c r="B35" s="340"/>
      <c r="C35" s="340"/>
      <c r="D35" s="340"/>
      <c r="E35" s="340"/>
      <c r="F35" s="340"/>
      <c r="G35" s="340"/>
      <c r="H35" s="340"/>
      <c r="I35" s="340"/>
      <c r="J35" s="340"/>
      <c r="K35" s="341"/>
      <c r="R35" s="125" t="s">
        <v>531</v>
      </c>
      <c r="S35" s="235">
        <v>3.93</v>
      </c>
    </row>
    <row r="36" spans="2:19" ht="14.25" customHeight="1">
      <c r="B36" s="338"/>
      <c r="C36" s="338"/>
      <c r="D36" s="338"/>
      <c r="E36" s="338"/>
      <c r="F36" s="338"/>
      <c r="G36" s="338"/>
      <c r="H36" s="338"/>
      <c r="I36" s="338"/>
      <c r="J36" s="338"/>
      <c r="K36" s="342"/>
      <c r="R36" s="125" t="s">
        <v>532</v>
      </c>
      <c r="S36" s="235">
        <v>3.73</v>
      </c>
    </row>
    <row r="37" spans="2:19" ht="14.25" customHeight="1">
      <c r="B37" s="338"/>
      <c r="C37" s="338"/>
      <c r="D37" s="338"/>
      <c r="E37" s="338"/>
      <c r="F37" s="338"/>
      <c r="G37" s="338"/>
      <c r="H37" s="338"/>
      <c r="I37" s="338"/>
      <c r="J37" s="338"/>
      <c r="K37" s="342"/>
      <c r="R37" s="125" t="s">
        <v>533</v>
      </c>
      <c r="S37" s="235">
        <v>3.38</v>
      </c>
    </row>
    <row r="38" spans="2:19" ht="14.25" customHeight="1">
      <c r="B38" s="338"/>
      <c r="C38" s="338"/>
      <c r="D38" s="338"/>
      <c r="E38" s="338"/>
      <c r="F38" s="338"/>
      <c r="G38" s="338"/>
      <c r="H38" s="338"/>
      <c r="I38" s="338"/>
      <c r="J38" s="338"/>
      <c r="K38" s="342"/>
      <c r="R38" s="23" t="s">
        <v>534</v>
      </c>
      <c r="S38" s="236">
        <v>3.33</v>
      </c>
    </row>
    <row r="39" spans="2:19" ht="14.25" customHeight="1">
      <c r="B39" s="336"/>
      <c r="C39" s="336"/>
      <c r="D39" s="336"/>
      <c r="E39" s="336"/>
      <c r="F39" s="336"/>
      <c r="G39" s="336"/>
      <c r="H39" s="336"/>
      <c r="I39" s="336"/>
      <c r="J39" s="336"/>
      <c r="K39" s="343"/>
      <c r="L39" s="337"/>
      <c r="M39" s="336"/>
      <c r="N39" s="336"/>
      <c r="O39" s="336"/>
      <c r="P39" s="336"/>
      <c r="R39" s="334" t="s">
        <v>538</v>
      </c>
    </row>
    <row r="40" spans="2:19" ht="14.25" customHeight="1">
      <c r="B40" s="346" t="s">
        <v>539</v>
      </c>
    </row>
    <row r="41" spans="2:19" s="334" customFormat="1" ht="14.25" customHeight="1">
      <c r="B41" s="116"/>
    </row>
    <row r="42" spans="2:19" ht="27" customHeight="1">
      <c r="B42" s="553" t="s">
        <v>526</v>
      </c>
      <c r="C42" s="553"/>
      <c r="D42" s="553"/>
      <c r="E42" s="553"/>
      <c r="F42" s="553"/>
      <c r="G42" s="553"/>
      <c r="H42" s="553"/>
      <c r="I42" s="553"/>
      <c r="J42" s="553"/>
      <c r="K42" s="553"/>
      <c r="L42" s="553"/>
      <c r="M42" s="553"/>
      <c r="N42" s="553"/>
      <c r="O42" s="553"/>
      <c r="P42" s="553"/>
    </row>
    <row r="43" spans="2:19" ht="14.25" customHeight="1">
      <c r="B43" s="554" t="s">
        <v>540</v>
      </c>
      <c r="C43" s="554"/>
      <c r="D43" s="554"/>
      <c r="E43" s="554"/>
      <c r="F43" s="554"/>
      <c r="G43" s="554"/>
      <c r="H43" s="554"/>
      <c r="I43" s="554"/>
      <c r="J43" s="554"/>
      <c r="K43" s="555"/>
      <c r="L43" s="559" t="s">
        <v>542</v>
      </c>
      <c r="M43" s="561"/>
      <c r="N43" s="562"/>
      <c r="O43" s="562"/>
      <c r="P43" s="562"/>
    </row>
    <row r="44" spans="2:19" ht="14.25" customHeight="1">
      <c r="B44" s="540"/>
      <c r="C44" s="540"/>
      <c r="D44" s="540"/>
      <c r="E44" s="540"/>
      <c r="F44" s="540"/>
      <c r="G44" s="540"/>
      <c r="H44" s="540"/>
      <c r="I44" s="540"/>
      <c r="J44" s="540"/>
      <c r="K44" s="556"/>
      <c r="L44" s="560"/>
      <c r="M44" s="563"/>
      <c r="N44" s="564"/>
      <c r="O44" s="564"/>
      <c r="P44" s="564"/>
    </row>
    <row r="45" spans="2:19" ht="14.25" customHeight="1">
      <c r="B45" s="540"/>
      <c r="C45" s="540"/>
      <c r="D45" s="540"/>
      <c r="E45" s="540"/>
      <c r="F45" s="540"/>
      <c r="G45" s="540"/>
      <c r="H45" s="540"/>
      <c r="I45" s="540"/>
      <c r="J45" s="540"/>
      <c r="K45" s="556"/>
      <c r="L45" s="560"/>
      <c r="M45" s="563"/>
      <c r="N45" s="564"/>
      <c r="O45" s="564"/>
      <c r="P45" s="564"/>
    </row>
    <row r="46" spans="2:19" ht="14.25" customHeight="1">
      <c r="B46" s="540"/>
      <c r="C46" s="540"/>
      <c r="D46" s="540"/>
      <c r="E46" s="540"/>
      <c r="F46" s="540"/>
      <c r="G46" s="540"/>
      <c r="H46" s="540"/>
      <c r="I46" s="540"/>
      <c r="J46" s="540"/>
      <c r="K46" s="556"/>
      <c r="L46" s="560"/>
      <c r="M46" s="563"/>
      <c r="N46" s="564"/>
      <c r="O46" s="564"/>
      <c r="P46" s="564"/>
    </row>
    <row r="47" spans="2:19" ht="14.25" customHeight="1">
      <c r="B47" s="557"/>
      <c r="C47" s="557"/>
      <c r="D47" s="557"/>
      <c r="E47" s="557"/>
      <c r="F47" s="557"/>
      <c r="G47" s="557"/>
      <c r="H47" s="557"/>
      <c r="I47" s="557"/>
      <c r="J47" s="557"/>
      <c r="K47" s="558"/>
      <c r="L47" s="560"/>
      <c r="M47" s="565"/>
      <c r="N47" s="566"/>
      <c r="O47" s="566"/>
      <c r="P47" s="566"/>
    </row>
    <row r="48" spans="2:19" ht="14.25" customHeight="1">
      <c r="B48" s="541" t="s">
        <v>537</v>
      </c>
      <c r="C48" s="541"/>
      <c r="D48" s="541"/>
      <c r="E48" s="541"/>
      <c r="F48" s="541"/>
      <c r="G48" s="541"/>
      <c r="H48" s="541"/>
      <c r="I48" s="541"/>
      <c r="J48" s="541"/>
      <c r="K48" s="542"/>
      <c r="L48" s="543" t="s">
        <v>543</v>
      </c>
      <c r="M48" s="544"/>
      <c r="N48" s="544"/>
      <c r="O48" s="544"/>
      <c r="P48" s="544"/>
    </row>
    <row r="49" spans="2:16" ht="14.25" customHeight="1">
      <c r="B49" s="340"/>
      <c r="C49" s="340"/>
      <c r="D49" s="340"/>
      <c r="E49" s="340"/>
      <c r="F49" s="340"/>
      <c r="G49" s="340"/>
      <c r="H49" s="340"/>
      <c r="I49" s="340"/>
      <c r="J49" s="340"/>
      <c r="K49" s="341"/>
    </row>
    <row r="50" spans="2:16" ht="14.25" customHeight="1">
      <c r="B50" s="340"/>
      <c r="C50" s="340"/>
      <c r="D50" s="340"/>
      <c r="E50" s="340"/>
      <c r="F50" s="340"/>
      <c r="G50" s="340"/>
      <c r="H50" s="340"/>
      <c r="I50" s="340"/>
      <c r="J50" s="340"/>
      <c r="K50" s="341"/>
    </row>
    <row r="51" spans="2:16" ht="14.25" customHeight="1">
      <c r="B51" s="340"/>
      <c r="C51" s="340"/>
      <c r="D51" s="340"/>
      <c r="E51" s="340"/>
      <c r="F51" s="340"/>
      <c r="G51" s="340"/>
      <c r="H51" s="340"/>
      <c r="I51" s="340"/>
      <c r="J51" s="340"/>
      <c r="K51" s="341"/>
    </row>
    <row r="52" spans="2:16" ht="14.25" customHeight="1">
      <c r="B52" s="340"/>
      <c r="C52" s="340"/>
      <c r="D52" s="340"/>
      <c r="E52" s="340"/>
      <c r="F52" s="340"/>
      <c r="G52" s="340"/>
      <c r="H52" s="340"/>
      <c r="I52" s="340"/>
      <c r="J52" s="340"/>
      <c r="K52" s="341"/>
    </row>
    <row r="53" spans="2:16" ht="14.25" customHeight="1">
      <c r="B53" s="340"/>
      <c r="C53" s="340"/>
      <c r="D53" s="340"/>
      <c r="E53" s="340"/>
      <c r="F53" s="340"/>
      <c r="G53" s="340"/>
      <c r="H53" s="340"/>
      <c r="I53" s="340"/>
      <c r="J53" s="340"/>
      <c r="K53" s="341"/>
    </row>
    <row r="54" spans="2:16" ht="14.25" customHeight="1">
      <c r="B54" s="340"/>
      <c r="C54" s="340"/>
      <c r="D54" s="340"/>
      <c r="E54" s="340"/>
      <c r="F54" s="340"/>
      <c r="G54" s="340"/>
      <c r="H54" s="340"/>
      <c r="I54" s="340"/>
      <c r="J54" s="340"/>
      <c r="K54" s="341"/>
    </row>
    <row r="55" spans="2:16" ht="14.25" customHeight="1">
      <c r="B55" s="340"/>
      <c r="C55" s="340"/>
      <c r="D55" s="340"/>
      <c r="E55" s="340"/>
      <c r="F55" s="340"/>
      <c r="G55" s="340"/>
      <c r="H55" s="340"/>
      <c r="I55" s="340"/>
      <c r="J55" s="340"/>
      <c r="K55" s="341"/>
    </row>
    <row r="56" spans="2:16" ht="14.25" customHeight="1">
      <c r="B56" s="340"/>
      <c r="C56" s="340"/>
      <c r="D56" s="340"/>
      <c r="E56" s="340"/>
      <c r="F56" s="340"/>
      <c r="G56" s="340"/>
      <c r="H56" s="340"/>
      <c r="I56" s="340"/>
      <c r="J56" s="340"/>
      <c r="K56" s="341"/>
    </row>
    <row r="57" spans="2:16" ht="14.25" customHeight="1">
      <c r="B57" s="338"/>
      <c r="C57" s="338"/>
      <c r="D57" s="338"/>
      <c r="E57" s="338"/>
      <c r="F57" s="338"/>
      <c r="G57" s="338"/>
      <c r="H57" s="338"/>
      <c r="I57" s="338"/>
      <c r="J57" s="338"/>
      <c r="K57" s="342"/>
    </row>
    <row r="58" spans="2:16" ht="14.25" customHeight="1">
      <c r="B58" s="338"/>
      <c r="C58" s="338"/>
      <c r="D58" s="338"/>
      <c r="E58" s="338"/>
      <c r="F58" s="338"/>
      <c r="G58" s="338"/>
      <c r="H58" s="338"/>
      <c r="I58" s="338"/>
      <c r="J58" s="338"/>
      <c r="K58" s="342"/>
    </row>
    <row r="59" spans="2:16" ht="14.25" customHeight="1">
      <c r="B59" s="338"/>
      <c r="C59" s="338"/>
      <c r="D59" s="338"/>
      <c r="E59" s="338"/>
      <c r="F59" s="338"/>
      <c r="G59" s="338"/>
      <c r="H59" s="338"/>
      <c r="I59" s="338"/>
      <c r="J59" s="338"/>
      <c r="K59" s="342"/>
    </row>
    <row r="60" spans="2:16" ht="14.25" customHeight="1">
      <c r="B60" s="336"/>
      <c r="C60" s="336"/>
      <c r="D60" s="336"/>
      <c r="E60" s="336"/>
      <c r="F60" s="336"/>
      <c r="G60" s="336"/>
      <c r="H60" s="336"/>
      <c r="I60" s="336"/>
      <c r="J60" s="336"/>
      <c r="K60" s="343"/>
      <c r="L60" s="345"/>
      <c r="M60" s="336"/>
      <c r="N60" s="336"/>
      <c r="O60" s="336"/>
      <c r="P60" s="336"/>
    </row>
    <row r="61" spans="2:16" ht="14.25" customHeight="1">
      <c r="B61" s="346" t="s">
        <v>539</v>
      </c>
      <c r="C61" s="334"/>
      <c r="D61" s="334"/>
      <c r="E61" s="334"/>
      <c r="F61" s="334"/>
      <c r="G61" s="334"/>
      <c r="H61" s="334"/>
      <c r="I61" s="334"/>
      <c r="J61" s="334"/>
      <c r="K61" s="334"/>
      <c r="L61" s="334"/>
      <c r="M61" s="334"/>
      <c r="N61" s="334"/>
      <c r="O61" s="334"/>
      <c r="P61" s="334"/>
    </row>
    <row r="62" spans="2:16" ht="14.25" customHeight="1"/>
    <row r="63" spans="2:16" ht="25.5" customHeight="1">
      <c r="B63" s="553" t="s">
        <v>541</v>
      </c>
      <c r="C63" s="553"/>
      <c r="D63" s="553"/>
      <c r="E63" s="553"/>
      <c r="F63" s="553"/>
      <c r="G63" s="553"/>
      <c r="H63" s="553"/>
      <c r="I63" s="553"/>
      <c r="J63" s="553"/>
      <c r="K63" s="553"/>
      <c r="L63" s="553"/>
      <c r="M63" s="553"/>
      <c r="N63" s="553"/>
      <c r="O63" s="553"/>
      <c r="P63" s="553"/>
    </row>
    <row r="64" spans="2:16" ht="14.25" customHeight="1">
      <c r="B64" s="554" t="s">
        <v>544</v>
      </c>
      <c r="C64" s="554"/>
      <c r="D64" s="554"/>
      <c r="E64" s="554"/>
      <c r="F64" s="554"/>
      <c r="G64" s="554"/>
      <c r="H64" s="554"/>
      <c r="I64" s="554"/>
      <c r="J64" s="554"/>
      <c r="K64" s="555"/>
      <c r="L64" s="559" t="s">
        <v>542</v>
      </c>
      <c r="M64" s="561"/>
      <c r="N64" s="562"/>
      <c r="O64" s="562"/>
      <c r="P64" s="562"/>
    </row>
    <row r="65" spans="2:16" ht="14.25" customHeight="1">
      <c r="B65" s="540"/>
      <c r="C65" s="540"/>
      <c r="D65" s="540"/>
      <c r="E65" s="540"/>
      <c r="F65" s="540"/>
      <c r="G65" s="540"/>
      <c r="H65" s="540"/>
      <c r="I65" s="540"/>
      <c r="J65" s="540"/>
      <c r="K65" s="556"/>
      <c r="L65" s="560"/>
      <c r="M65" s="563"/>
      <c r="N65" s="564"/>
      <c r="O65" s="564"/>
      <c r="P65" s="564"/>
    </row>
    <row r="66" spans="2:16" ht="14.25" customHeight="1">
      <c r="B66" s="540"/>
      <c r="C66" s="540"/>
      <c r="D66" s="540"/>
      <c r="E66" s="540"/>
      <c r="F66" s="540"/>
      <c r="G66" s="540"/>
      <c r="H66" s="540"/>
      <c r="I66" s="540"/>
      <c r="J66" s="540"/>
      <c r="K66" s="556"/>
      <c r="L66" s="560"/>
      <c r="M66" s="563"/>
      <c r="N66" s="564"/>
      <c r="O66" s="564"/>
      <c r="P66" s="564"/>
    </row>
    <row r="67" spans="2:16" ht="14.25" customHeight="1">
      <c r="B67" s="540"/>
      <c r="C67" s="540"/>
      <c r="D67" s="540"/>
      <c r="E67" s="540"/>
      <c r="F67" s="540"/>
      <c r="G67" s="540"/>
      <c r="H67" s="540"/>
      <c r="I67" s="540"/>
      <c r="J67" s="540"/>
      <c r="K67" s="556"/>
      <c r="L67" s="560"/>
      <c r="M67" s="563"/>
      <c r="N67" s="564"/>
      <c r="O67" s="564"/>
      <c r="P67" s="564"/>
    </row>
    <row r="68" spans="2:16" ht="14.25" customHeight="1">
      <c r="B68" s="557"/>
      <c r="C68" s="557"/>
      <c r="D68" s="557"/>
      <c r="E68" s="557"/>
      <c r="F68" s="557"/>
      <c r="G68" s="557"/>
      <c r="H68" s="557"/>
      <c r="I68" s="557"/>
      <c r="J68" s="557"/>
      <c r="K68" s="558"/>
      <c r="L68" s="560"/>
      <c r="M68" s="565"/>
      <c r="N68" s="566"/>
      <c r="O68" s="566"/>
      <c r="P68" s="566"/>
    </row>
    <row r="69" spans="2:16" ht="14.25" customHeight="1">
      <c r="B69" s="541" t="s">
        <v>537</v>
      </c>
      <c r="C69" s="541"/>
      <c r="D69" s="541"/>
      <c r="E69" s="541"/>
      <c r="F69" s="541"/>
      <c r="G69" s="541"/>
      <c r="H69" s="541"/>
      <c r="I69" s="541"/>
      <c r="J69" s="541"/>
      <c r="K69" s="542"/>
    </row>
    <row r="70" spans="2:16" ht="14.25" customHeight="1">
      <c r="B70" s="545"/>
      <c r="C70" s="545"/>
      <c r="D70" s="545"/>
      <c r="E70" s="545"/>
      <c r="F70" s="545"/>
      <c r="G70" s="545"/>
      <c r="H70" s="545"/>
      <c r="I70" s="545"/>
      <c r="J70" s="545"/>
      <c r="K70" s="546"/>
    </row>
    <row r="71" spans="2:16" ht="14.25" customHeight="1">
      <c r="B71" s="547"/>
      <c r="C71" s="547"/>
      <c r="D71" s="547"/>
      <c r="E71" s="547"/>
      <c r="F71" s="547"/>
      <c r="G71" s="547"/>
      <c r="H71" s="547"/>
      <c r="I71" s="547"/>
      <c r="J71" s="547"/>
      <c r="K71" s="548"/>
    </row>
    <row r="72" spans="2:16" ht="14.25" customHeight="1">
      <c r="B72" s="547"/>
      <c r="C72" s="547"/>
      <c r="D72" s="547"/>
      <c r="E72" s="547"/>
      <c r="F72" s="547"/>
      <c r="G72" s="547"/>
      <c r="H72" s="547"/>
      <c r="I72" s="547"/>
      <c r="J72" s="547"/>
      <c r="K72" s="548"/>
    </row>
    <row r="73" spans="2:16" ht="14.25" customHeight="1">
      <c r="B73" s="547"/>
      <c r="C73" s="547"/>
      <c r="D73" s="547"/>
      <c r="E73" s="547"/>
      <c r="F73" s="547"/>
      <c r="G73" s="547"/>
      <c r="H73" s="547"/>
      <c r="I73" s="547"/>
      <c r="J73" s="547"/>
      <c r="K73" s="548"/>
    </row>
    <row r="74" spans="2:16" ht="14.25" customHeight="1">
      <c r="B74" s="547"/>
      <c r="C74" s="547"/>
      <c r="D74" s="547"/>
      <c r="E74" s="547"/>
      <c r="F74" s="547"/>
      <c r="G74" s="547"/>
      <c r="H74" s="547"/>
      <c r="I74" s="547"/>
      <c r="J74" s="547"/>
      <c r="K74" s="548"/>
    </row>
    <row r="75" spans="2:16" ht="14.25" customHeight="1">
      <c r="B75" s="547"/>
      <c r="C75" s="547"/>
      <c r="D75" s="547"/>
      <c r="E75" s="547"/>
      <c r="F75" s="547"/>
      <c r="G75" s="547"/>
      <c r="H75" s="547"/>
      <c r="I75" s="547"/>
      <c r="J75" s="547"/>
      <c r="K75" s="548"/>
    </row>
    <row r="76" spans="2:16" ht="14.25" customHeight="1">
      <c r="B76" s="547"/>
      <c r="C76" s="547"/>
      <c r="D76" s="547"/>
      <c r="E76" s="547"/>
      <c r="F76" s="547"/>
      <c r="G76" s="547"/>
      <c r="H76" s="547"/>
      <c r="I76" s="547"/>
      <c r="J76" s="547"/>
      <c r="K76" s="548"/>
    </row>
    <row r="77" spans="2:16" ht="14.25" customHeight="1">
      <c r="B77" s="547"/>
      <c r="C77" s="547"/>
      <c r="D77" s="547"/>
      <c r="E77" s="547"/>
      <c r="F77" s="547"/>
      <c r="G77" s="547"/>
      <c r="H77" s="547"/>
      <c r="I77" s="547"/>
      <c r="J77" s="547"/>
      <c r="K77" s="548"/>
    </row>
    <row r="78" spans="2:16" ht="14.25" customHeight="1">
      <c r="B78" s="547"/>
      <c r="C78" s="547"/>
      <c r="D78" s="547"/>
      <c r="E78" s="547"/>
      <c r="F78" s="547"/>
      <c r="G78" s="547"/>
      <c r="H78" s="547"/>
      <c r="I78" s="547"/>
      <c r="J78" s="547"/>
      <c r="K78" s="548"/>
    </row>
    <row r="79" spans="2:16" ht="14.25" customHeight="1">
      <c r="B79" s="547"/>
      <c r="C79" s="547"/>
      <c r="D79" s="547"/>
      <c r="E79" s="547"/>
      <c r="F79" s="547"/>
      <c r="G79" s="547"/>
      <c r="H79" s="547"/>
      <c r="I79" s="547"/>
      <c r="J79" s="547"/>
      <c r="K79" s="548"/>
    </row>
    <row r="80" spans="2:16" ht="14.25" customHeight="1">
      <c r="B80" s="547"/>
      <c r="C80" s="547"/>
      <c r="D80" s="547"/>
      <c r="E80" s="547"/>
      <c r="F80" s="547"/>
      <c r="G80" s="547"/>
      <c r="H80" s="547"/>
      <c r="I80" s="547"/>
      <c r="J80" s="547"/>
      <c r="K80" s="548"/>
    </row>
    <row r="81" spans="2:11" ht="14.25" customHeight="1">
      <c r="B81" s="549"/>
      <c r="C81" s="549"/>
      <c r="D81" s="549"/>
      <c r="E81" s="549"/>
      <c r="F81" s="549"/>
      <c r="G81" s="549"/>
      <c r="H81" s="549"/>
      <c r="I81" s="549"/>
      <c r="J81" s="549"/>
      <c r="K81" s="550"/>
    </row>
    <row r="82" spans="2:11" ht="14.25" customHeight="1">
      <c r="B82" s="346" t="s">
        <v>572</v>
      </c>
      <c r="C82" s="334"/>
      <c r="D82" s="334"/>
      <c r="E82" s="334"/>
      <c r="F82" s="334"/>
      <c r="G82" s="334"/>
      <c r="H82" s="334"/>
      <c r="I82" s="334"/>
      <c r="J82" s="334"/>
      <c r="K82" s="334"/>
    </row>
    <row r="83" spans="2:11" ht="14.25" customHeight="1"/>
    <row r="84" spans="2:11" ht="14.25" customHeight="1"/>
    <row r="85" spans="2:11" ht="14.25" customHeight="1"/>
    <row r="86" spans="2:11" ht="14.25" customHeight="1"/>
    <row r="87" spans="2:11" ht="14.25" customHeight="1"/>
    <row r="88" spans="2:11" ht="14.25" customHeight="1"/>
    <row r="89" spans="2:11" ht="14.25" customHeight="1"/>
    <row r="90" spans="2:11" ht="14.25" customHeight="1"/>
    <row r="91" spans="2:11" ht="14.25" customHeight="1"/>
    <row r="92" spans="2:11" ht="14.25" customHeight="1"/>
    <row r="93" spans="2:11" ht="14.25" customHeight="1"/>
    <row r="94" spans="2:11" ht="14.25" customHeight="1"/>
    <row r="95" spans="2:11" ht="14.25" customHeight="1"/>
    <row r="96" spans="2: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B69:K69"/>
    <mergeCell ref="B70:K81"/>
    <mergeCell ref="I3:P4"/>
    <mergeCell ref="B48:K48"/>
    <mergeCell ref="L48:P48"/>
    <mergeCell ref="B63:P63"/>
    <mergeCell ref="B64:K68"/>
    <mergeCell ref="L64:L68"/>
    <mergeCell ref="M64:P68"/>
    <mergeCell ref="B21:P21"/>
    <mergeCell ref="L22:L26"/>
    <mergeCell ref="M22:P26"/>
    <mergeCell ref="B42:P42"/>
    <mergeCell ref="B43:K47"/>
    <mergeCell ref="L43:L47"/>
    <mergeCell ref="M43:P47"/>
    <mergeCell ref="B3:C16"/>
    <mergeCell ref="B20:P20"/>
    <mergeCell ref="B22:K26"/>
    <mergeCell ref="B27:K27"/>
    <mergeCell ref="L27:P27"/>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017"/>
  <sheetViews>
    <sheetView showGridLines="0" workbookViewId="0">
      <selection activeCell="L2" sqref="L2"/>
    </sheetView>
  </sheetViews>
  <sheetFormatPr baseColWidth="10" defaultColWidth="12.59765625" defaultRowHeight="15" customHeight="1"/>
  <cols>
    <col min="1" max="1" width="2.19921875" style="334" customWidth="1"/>
    <col min="2" max="24" width="10" style="334" customWidth="1"/>
    <col min="25" max="16384" width="12.59765625" style="334"/>
  </cols>
  <sheetData>
    <row r="1" spans="1:24" ht="14.25" customHeight="1">
      <c r="A1" s="1"/>
      <c r="B1" s="1"/>
      <c r="C1" s="1"/>
      <c r="D1" s="1"/>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14.25" customHeight="1">
      <c r="A3" s="1"/>
      <c r="B3" s="33" t="s">
        <v>547</v>
      </c>
      <c r="C3" s="1"/>
      <c r="D3" s="1"/>
      <c r="E3" s="1"/>
      <c r="F3" s="1"/>
      <c r="G3" s="1"/>
      <c r="H3" s="1"/>
      <c r="I3" s="1"/>
      <c r="J3" s="1"/>
      <c r="K3" s="1"/>
      <c r="L3" s="1"/>
      <c r="M3" s="1"/>
      <c r="N3" s="1"/>
      <c r="O3" s="1"/>
      <c r="P3" s="1"/>
      <c r="Q3" s="1"/>
      <c r="R3" s="1"/>
      <c r="S3" s="1"/>
      <c r="T3" s="1"/>
      <c r="U3" s="1"/>
      <c r="V3" s="1"/>
      <c r="W3" s="1"/>
      <c r="X3" s="1"/>
    </row>
    <row r="4" spans="1:24" ht="14.25" customHeight="1">
      <c r="A4" s="1"/>
      <c r="B4" s="570" t="s">
        <v>5962</v>
      </c>
      <c r="C4" s="570"/>
      <c r="D4" s="570"/>
      <c r="E4" s="570"/>
      <c r="F4" s="570"/>
      <c r="G4" s="570"/>
      <c r="H4"/>
      <c r="I4"/>
      <c r="J4"/>
      <c r="K4"/>
      <c r="L4"/>
      <c r="M4"/>
      <c r="N4"/>
      <c r="O4"/>
      <c r="P4"/>
      <c r="Q4"/>
      <c r="R4"/>
      <c r="S4" s="1"/>
      <c r="T4" s="1"/>
      <c r="U4" s="1"/>
      <c r="V4" s="1"/>
      <c r="W4" s="1"/>
      <c r="X4" s="1"/>
    </row>
    <row r="5" spans="1:24" ht="14.25" customHeight="1">
      <c r="A5" s="1"/>
      <c r="B5" s="571"/>
      <c r="C5" s="571"/>
      <c r="D5" s="571"/>
      <c r="E5" s="571"/>
      <c r="F5" s="571"/>
      <c r="G5" s="571"/>
      <c r="H5"/>
      <c r="I5"/>
      <c r="J5"/>
      <c r="K5"/>
      <c r="L5"/>
      <c r="M5"/>
      <c r="N5"/>
      <c r="O5"/>
      <c r="P5"/>
      <c r="Q5"/>
      <c r="R5"/>
      <c r="S5" s="1"/>
      <c r="T5" s="1"/>
      <c r="U5" s="1"/>
      <c r="V5" s="1"/>
      <c r="W5" s="1"/>
      <c r="X5" s="1"/>
    </row>
    <row r="6" spans="1:24" ht="14.25" customHeight="1">
      <c r="A6" s="1"/>
      <c r="B6" s="571"/>
      <c r="C6" s="571"/>
      <c r="D6" s="571"/>
      <c r="E6" s="571"/>
      <c r="F6" s="571"/>
      <c r="G6" s="571"/>
      <c r="H6"/>
      <c r="I6"/>
      <c r="J6"/>
      <c r="K6"/>
      <c r="L6"/>
      <c r="M6"/>
      <c r="N6"/>
      <c r="O6"/>
      <c r="P6"/>
      <c r="Q6"/>
      <c r="R6"/>
      <c r="S6" s="1"/>
      <c r="T6" s="1"/>
      <c r="U6" s="1"/>
      <c r="V6" s="1"/>
      <c r="W6" s="1"/>
      <c r="X6" s="1"/>
    </row>
    <row r="7" spans="1:24" ht="14.25" customHeight="1">
      <c r="A7" s="1"/>
      <c r="B7" s="571"/>
      <c r="C7" s="571"/>
      <c r="D7" s="571"/>
      <c r="E7" s="571"/>
      <c r="F7" s="571"/>
      <c r="G7" s="571"/>
      <c r="H7"/>
      <c r="I7"/>
      <c r="J7"/>
      <c r="K7"/>
      <c r="L7"/>
      <c r="M7"/>
      <c r="N7"/>
      <c r="O7"/>
      <c r="P7"/>
      <c r="Q7"/>
      <c r="R7"/>
      <c r="S7" s="1"/>
      <c r="T7" s="1"/>
      <c r="U7" s="1"/>
      <c r="V7" s="1"/>
      <c r="W7" s="1"/>
      <c r="X7" s="1"/>
    </row>
    <row r="8" spans="1:24" ht="14.25" customHeight="1">
      <c r="A8" s="1"/>
      <c r="B8" s="571"/>
      <c r="C8" s="571"/>
      <c r="D8" s="571"/>
      <c r="E8" s="571"/>
      <c r="F8" s="571"/>
      <c r="G8" s="571"/>
      <c r="H8"/>
      <c r="I8"/>
      <c r="J8"/>
      <c r="K8"/>
      <c r="L8"/>
      <c r="M8"/>
      <c r="N8"/>
      <c r="O8"/>
      <c r="P8"/>
      <c r="Q8"/>
      <c r="R8"/>
      <c r="S8" s="1"/>
      <c r="T8" s="1"/>
      <c r="U8" s="1"/>
      <c r="V8" s="1"/>
      <c r="W8" s="1"/>
      <c r="X8" s="1"/>
    </row>
    <row r="9" spans="1:24" ht="14.25" customHeight="1">
      <c r="A9" s="1"/>
      <c r="B9" s="571"/>
      <c r="C9" s="571"/>
      <c r="D9" s="571"/>
      <c r="E9" s="571"/>
      <c r="F9" s="571"/>
      <c r="G9" s="571"/>
      <c r="H9"/>
      <c r="I9"/>
      <c r="J9"/>
      <c r="K9"/>
      <c r="L9"/>
      <c r="M9"/>
      <c r="N9"/>
      <c r="O9"/>
      <c r="P9"/>
      <c r="Q9"/>
      <c r="R9"/>
      <c r="S9" s="1"/>
      <c r="T9" s="1"/>
      <c r="U9" s="1"/>
      <c r="V9" s="1"/>
      <c r="W9" s="1"/>
      <c r="X9" s="1"/>
    </row>
    <row r="10" spans="1:24" ht="14.25" customHeight="1">
      <c r="A10" s="1"/>
      <c r="B10" s="571"/>
      <c r="C10" s="571"/>
      <c r="D10" s="571"/>
      <c r="E10" s="571"/>
      <c r="F10" s="571"/>
      <c r="G10" s="571"/>
      <c r="H10"/>
      <c r="I10"/>
      <c r="J10"/>
      <c r="K10"/>
      <c r="L10"/>
      <c r="M10"/>
      <c r="N10"/>
      <c r="O10"/>
      <c r="P10"/>
      <c r="Q10"/>
      <c r="R10"/>
      <c r="S10" s="1"/>
      <c r="T10" s="1"/>
      <c r="U10" s="1"/>
      <c r="V10" s="1"/>
      <c r="W10" s="1"/>
      <c r="X10" s="1"/>
    </row>
    <row r="11" spans="1:24" ht="14.25" customHeight="1">
      <c r="A11" s="1"/>
      <c r="B11" s="571"/>
      <c r="C11" s="571"/>
      <c r="D11" s="571"/>
      <c r="E11" s="571"/>
      <c r="F11" s="571"/>
      <c r="G11" s="571"/>
      <c r="H11"/>
      <c r="I11"/>
      <c r="J11"/>
      <c r="K11"/>
      <c r="L11"/>
      <c r="M11"/>
      <c r="N11"/>
      <c r="O11"/>
      <c r="P11"/>
      <c r="Q11"/>
      <c r="R11"/>
      <c r="S11" s="1"/>
      <c r="T11" s="1"/>
      <c r="U11" s="1"/>
      <c r="V11" s="1"/>
      <c r="W11" s="1"/>
      <c r="X11" s="1"/>
    </row>
    <row r="12" spans="1:24" ht="43.5" customHeight="1">
      <c r="A12" s="1"/>
      <c r="B12" s="572"/>
      <c r="C12" s="572"/>
      <c r="D12" s="572"/>
      <c r="E12" s="572"/>
      <c r="F12" s="572"/>
      <c r="G12" s="572"/>
      <c r="H12"/>
      <c r="I12"/>
      <c r="J12"/>
      <c r="K12"/>
      <c r="L12"/>
      <c r="M12"/>
      <c r="N12"/>
      <c r="O12"/>
      <c r="P12"/>
      <c r="Q12"/>
      <c r="R12"/>
      <c r="S12" s="1"/>
      <c r="T12" s="1"/>
      <c r="U12" s="1"/>
      <c r="V12" s="1"/>
      <c r="W12" s="1"/>
      <c r="X12" s="1"/>
    </row>
    <row r="13" spans="1:24" ht="14.25" customHeight="1">
      <c r="A13" s="1"/>
      <c r="B13" s="346" t="s">
        <v>522</v>
      </c>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33" t="s">
        <v>550</v>
      </c>
      <c r="C15" s="1"/>
      <c r="D15" s="1"/>
      <c r="E15" s="1"/>
      <c r="F15" s="1"/>
      <c r="G15"/>
      <c r="H15"/>
      <c r="I15"/>
      <c r="J15"/>
      <c r="K15"/>
      <c r="L15"/>
      <c r="M15"/>
      <c r="N15"/>
      <c r="O15" s="1"/>
      <c r="P15" s="1"/>
      <c r="Q15" s="1"/>
      <c r="R15" s="1"/>
      <c r="S15" s="1"/>
      <c r="T15" s="1"/>
      <c r="U15" s="1"/>
      <c r="V15" s="1"/>
      <c r="W15" s="1"/>
      <c r="X15" s="1"/>
    </row>
    <row r="16" spans="1:24" ht="14.25" customHeight="1">
      <c r="A16" s="1"/>
      <c r="B16" s="567" t="s">
        <v>551</v>
      </c>
      <c r="C16" s="567"/>
      <c r="D16" s="567"/>
      <c r="E16" s="567"/>
      <c r="F16" s="567"/>
      <c r="G16"/>
      <c r="H16"/>
      <c r="I16"/>
      <c r="J16"/>
      <c r="K16"/>
      <c r="L16"/>
      <c r="M16"/>
      <c r="N16"/>
      <c r="O16" s="1"/>
      <c r="P16" s="1"/>
      <c r="Q16" s="1"/>
      <c r="R16" s="1"/>
      <c r="S16" s="1"/>
      <c r="T16" s="1"/>
      <c r="U16" s="1"/>
      <c r="V16" s="1"/>
      <c r="W16" s="1"/>
      <c r="X16" s="1"/>
    </row>
    <row r="17" spans="1:24" ht="14.25" customHeight="1">
      <c r="A17" s="1"/>
      <c r="B17" s="568"/>
      <c r="C17" s="568"/>
      <c r="D17" s="568"/>
      <c r="E17" s="568"/>
      <c r="F17" s="568"/>
      <c r="G17"/>
      <c r="H17"/>
      <c r="I17"/>
      <c r="J17"/>
      <c r="K17"/>
      <c r="L17"/>
      <c r="M17"/>
      <c r="N17"/>
      <c r="O17" s="1"/>
      <c r="P17" s="1"/>
      <c r="Q17" s="1"/>
      <c r="R17" s="1"/>
      <c r="S17" s="1"/>
      <c r="T17" s="1"/>
      <c r="U17" s="1"/>
      <c r="V17" s="1"/>
      <c r="W17" s="1"/>
      <c r="X17" s="1"/>
    </row>
    <row r="18" spans="1:24" ht="14.25" customHeight="1">
      <c r="A18" s="1"/>
      <c r="B18" s="568"/>
      <c r="C18" s="568"/>
      <c r="D18" s="568"/>
      <c r="E18" s="568"/>
      <c r="F18" s="568"/>
      <c r="G18"/>
      <c r="H18"/>
      <c r="I18"/>
      <c r="J18"/>
      <c r="K18"/>
      <c r="L18"/>
      <c r="M18"/>
      <c r="N18"/>
      <c r="O18" s="1"/>
      <c r="P18" s="1"/>
      <c r="Q18" s="1"/>
      <c r="R18" s="1"/>
      <c r="S18" s="1"/>
      <c r="T18" s="1"/>
      <c r="U18" s="1"/>
      <c r="V18" s="1"/>
      <c r="W18" s="1"/>
      <c r="X18" s="1"/>
    </row>
    <row r="19" spans="1:24" ht="14.25" customHeight="1">
      <c r="A19" s="1"/>
      <c r="B19" s="568"/>
      <c r="C19" s="568"/>
      <c r="D19" s="568"/>
      <c r="E19" s="568"/>
      <c r="F19" s="568"/>
      <c r="G19"/>
      <c r="H19"/>
      <c r="I19"/>
      <c r="J19"/>
      <c r="K19"/>
      <c r="L19"/>
      <c r="M19"/>
      <c r="N19"/>
      <c r="O19" s="1"/>
      <c r="P19" s="1"/>
      <c r="Q19" s="1"/>
      <c r="R19" s="1"/>
      <c r="S19" s="1"/>
      <c r="T19" s="1"/>
      <c r="U19" s="1"/>
      <c r="V19" s="1"/>
      <c r="W19" s="1"/>
      <c r="X19" s="1"/>
    </row>
    <row r="20" spans="1:24" ht="14.25" customHeight="1">
      <c r="A20" s="1"/>
      <c r="B20" s="568"/>
      <c r="C20" s="568"/>
      <c r="D20" s="568"/>
      <c r="E20" s="568"/>
      <c r="F20" s="568"/>
      <c r="G20"/>
      <c r="H20"/>
      <c r="I20"/>
      <c r="J20"/>
      <c r="K20"/>
      <c r="L20"/>
      <c r="M20"/>
      <c r="N20"/>
      <c r="O20" s="1"/>
      <c r="P20" s="1"/>
      <c r="Q20" s="1"/>
      <c r="R20" s="1"/>
      <c r="S20" s="1"/>
      <c r="T20" s="1"/>
      <c r="U20" s="1"/>
      <c r="V20" s="1"/>
      <c r="W20" s="1"/>
      <c r="X20" s="1"/>
    </row>
    <row r="21" spans="1:24" ht="14.25" customHeight="1">
      <c r="A21" s="1"/>
      <c r="B21" s="568"/>
      <c r="C21" s="568"/>
      <c r="D21" s="568"/>
      <c r="E21" s="568"/>
      <c r="F21" s="568"/>
      <c r="G21"/>
      <c r="H21"/>
      <c r="I21"/>
      <c r="J21"/>
      <c r="K21"/>
      <c r="L21"/>
      <c r="M21"/>
      <c r="N21"/>
      <c r="O21" s="1"/>
      <c r="P21" s="1"/>
      <c r="Q21" s="1"/>
      <c r="R21" s="1"/>
      <c r="S21" s="1"/>
      <c r="T21" s="1"/>
      <c r="U21" s="1"/>
      <c r="V21" s="1"/>
      <c r="W21" s="1"/>
      <c r="X21" s="1"/>
    </row>
    <row r="22" spans="1:24" ht="14.25" customHeight="1">
      <c r="A22" s="1"/>
      <c r="B22" s="568"/>
      <c r="C22" s="568"/>
      <c r="D22" s="568"/>
      <c r="E22" s="568"/>
      <c r="F22" s="568"/>
      <c r="G22"/>
      <c r="H22"/>
      <c r="I22"/>
      <c r="J22"/>
      <c r="K22"/>
      <c r="L22"/>
      <c r="M22"/>
      <c r="N22"/>
      <c r="O22" s="1"/>
      <c r="P22" s="1"/>
      <c r="Q22" s="1"/>
      <c r="R22" s="1"/>
      <c r="S22" s="1"/>
      <c r="T22" s="1"/>
      <c r="U22" s="1"/>
      <c r="V22" s="1"/>
      <c r="W22" s="1"/>
      <c r="X22" s="1"/>
    </row>
    <row r="23" spans="1:24" ht="14.25" customHeight="1">
      <c r="A23" s="1"/>
      <c r="B23" s="568"/>
      <c r="C23" s="568"/>
      <c r="D23" s="568"/>
      <c r="E23" s="568"/>
      <c r="F23" s="568"/>
      <c r="G23"/>
      <c r="H23"/>
      <c r="I23"/>
      <c r="J23"/>
      <c r="K23"/>
      <c r="L23"/>
      <c r="M23"/>
      <c r="N23"/>
      <c r="O23" s="1"/>
      <c r="P23" s="1"/>
      <c r="Q23" s="1"/>
      <c r="R23" s="1"/>
      <c r="S23" s="1"/>
      <c r="T23" s="1"/>
      <c r="U23" s="1"/>
      <c r="V23" s="1"/>
      <c r="W23" s="1"/>
      <c r="X23" s="1"/>
    </row>
    <row r="24" spans="1:24" ht="14.25" customHeight="1">
      <c r="A24" s="1"/>
      <c r="B24" s="568"/>
      <c r="C24" s="568"/>
      <c r="D24" s="568"/>
      <c r="E24" s="568"/>
      <c r="F24" s="568"/>
      <c r="G24"/>
      <c r="H24"/>
      <c r="I24"/>
      <c r="J24"/>
      <c r="K24"/>
      <c r="L24"/>
      <c r="M24"/>
      <c r="N24"/>
      <c r="O24" s="1"/>
      <c r="P24" s="1"/>
      <c r="Q24" s="1"/>
      <c r="R24" s="1"/>
      <c r="S24" s="1"/>
      <c r="T24" s="1"/>
      <c r="U24" s="1"/>
      <c r="V24" s="1"/>
      <c r="W24" s="1"/>
      <c r="X24" s="1"/>
    </row>
    <row r="25" spans="1:24" ht="14.25" customHeight="1">
      <c r="A25" s="1"/>
      <c r="B25" s="568"/>
      <c r="C25" s="568"/>
      <c r="D25" s="568"/>
      <c r="E25" s="568"/>
      <c r="F25" s="568"/>
      <c r="G25"/>
      <c r="H25"/>
      <c r="I25"/>
      <c r="J25"/>
      <c r="K25"/>
      <c r="L25"/>
      <c r="M25"/>
      <c r="N25"/>
      <c r="O25" s="1"/>
      <c r="P25" s="1"/>
      <c r="Q25" s="1"/>
      <c r="R25" s="1"/>
      <c r="S25" s="1"/>
      <c r="T25" s="1"/>
      <c r="U25" s="1"/>
      <c r="V25" s="1"/>
      <c r="W25" s="1"/>
      <c r="X25" s="1"/>
    </row>
    <row r="26" spans="1:24" ht="14.25" customHeight="1">
      <c r="A26" s="1"/>
      <c r="B26" s="568"/>
      <c r="C26" s="568"/>
      <c r="D26" s="568"/>
      <c r="E26" s="568"/>
      <c r="F26" s="568"/>
      <c r="G26"/>
      <c r="H26"/>
      <c r="I26"/>
      <c r="J26"/>
      <c r="K26"/>
      <c r="L26"/>
      <c r="M26"/>
      <c r="N26"/>
      <c r="O26" s="1"/>
      <c r="P26" s="1"/>
      <c r="Q26" s="1"/>
      <c r="R26" s="1"/>
      <c r="S26" s="1"/>
      <c r="T26" s="1"/>
      <c r="U26" s="1"/>
      <c r="V26" s="1"/>
      <c r="W26" s="1"/>
      <c r="X26" s="1"/>
    </row>
    <row r="27" spans="1:24" ht="14.25" customHeight="1">
      <c r="A27" s="1"/>
      <c r="B27" s="568"/>
      <c r="C27" s="568"/>
      <c r="D27" s="568"/>
      <c r="E27" s="568"/>
      <c r="F27" s="568"/>
      <c r="G27"/>
      <c r="H27"/>
      <c r="I27"/>
      <c r="J27"/>
      <c r="K27"/>
      <c r="L27"/>
      <c r="M27"/>
      <c r="N27"/>
      <c r="O27" s="1"/>
      <c r="P27" s="1"/>
      <c r="Q27" s="1"/>
      <c r="R27" s="1"/>
      <c r="S27" s="1"/>
      <c r="T27" s="1"/>
      <c r="U27" s="1"/>
      <c r="V27" s="1"/>
      <c r="W27" s="1"/>
      <c r="X27" s="1"/>
    </row>
    <row r="28" spans="1:24" ht="14.25" customHeight="1">
      <c r="A28" s="1"/>
      <c r="B28" s="568"/>
      <c r="C28" s="568"/>
      <c r="D28" s="568"/>
      <c r="E28" s="568"/>
      <c r="F28" s="568"/>
      <c r="G28"/>
      <c r="H28"/>
      <c r="I28"/>
      <c r="J28"/>
      <c r="K28"/>
      <c r="L28"/>
      <c r="M28"/>
      <c r="N28"/>
      <c r="O28" s="1"/>
      <c r="P28" s="1"/>
      <c r="Q28" s="1"/>
      <c r="R28" s="1"/>
      <c r="S28" s="1"/>
      <c r="T28" s="1"/>
      <c r="U28" s="1"/>
      <c r="V28" s="1"/>
      <c r="W28" s="1"/>
      <c r="X28" s="1"/>
    </row>
    <row r="29" spans="1:24" ht="14.25" customHeight="1">
      <c r="A29" s="1"/>
      <c r="B29" s="568"/>
      <c r="C29" s="568"/>
      <c r="D29" s="568"/>
      <c r="E29" s="568"/>
      <c r="F29" s="568"/>
      <c r="G29"/>
      <c r="H29"/>
      <c r="I29"/>
      <c r="J29"/>
      <c r="K29"/>
      <c r="L29"/>
      <c r="M29"/>
      <c r="N29"/>
      <c r="O29" s="1"/>
      <c r="P29" s="1"/>
      <c r="Q29" s="1"/>
      <c r="R29" s="1"/>
      <c r="S29" s="1"/>
      <c r="T29" s="1"/>
      <c r="U29" s="1"/>
      <c r="V29" s="1"/>
      <c r="W29" s="1"/>
      <c r="X29" s="1"/>
    </row>
    <row r="30" spans="1:24" ht="14.25" customHeight="1">
      <c r="A30" s="1"/>
      <c r="B30" s="569"/>
      <c r="C30" s="569"/>
      <c r="D30" s="569"/>
      <c r="E30" s="569"/>
      <c r="F30" s="569"/>
      <c r="G30"/>
      <c r="H30"/>
      <c r="I30"/>
      <c r="J30"/>
      <c r="K30"/>
      <c r="L30"/>
      <c r="M30"/>
      <c r="N30"/>
      <c r="O30" s="1"/>
      <c r="P30" s="1"/>
      <c r="Q30" s="1"/>
      <c r="R30" s="1"/>
      <c r="S30" s="1"/>
      <c r="T30" s="1"/>
      <c r="U30" s="1"/>
      <c r="V30" s="1"/>
      <c r="W30" s="1"/>
      <c r="X30" s="1"/>
    </row>
    <row r="31" spans="1:24" ht="14.25" customHeight="1">
      <c r="A31" s="1"/>
      <c r="B31" s="346" t="s">
        <v>522</v>
      </c>
      <c r="C31" s="347"/>
      <c r="D31" s="347"/>
      <c r="E31" s="347"/>
      <c r="F31" s="347"/>
      <c r="O31" s="1"/>
      <c r="P31" s="1"/>
      <c r="Q31" s="1"/>
      <c r="R31" s="1"/>
      <c r="S31" s="1"/>
      <c r="T31" s="1"/>
      <c r="U31" s="1"/>
      <c r="V31" s="1"/>
      <c r="W31" s="1"/>
      <c r="X31" s="1"/>
    </row>
    <row r="32" spans="1:24" ht="14.25" customHeight="1">
      <c r="A32" s="1"/>
      <c r="B32" s="346"/>
      <c r="C32" s="347"/>
      <c r="D32" s="347"/>
      <c r="E32" s="347"/>
      <c r="F32" s="347"/>
      <c r="O32" s="1"/>
      <c r="P32" s="1"/>
      <c r="Q32" s="1"/>
      <c r="R32" s="1"/>
      <c r="S32" s="1"/>
      <c r="T32" s="1"/>
      <c r="U32" s="1"/>
      <c r="V32" s="1"/>
      <c r="W32" s="1"/>
      <c r="X32" s="1"/>
    </row>
    <row r="33" spans="2:14" customFormat="1" ht="14.25" customHeight="1">
      <c r="B33" s="33" t="s">
        <v>548</v>
      </c>
    </row>
    <row r="34" spans="2:14" customFormat="1" ht="14.25" customHeight="1">
      <c r="B34" s="567" t="s">
        <v>549</v>
      </c>
      <c r="C34" s="567"/>
      <c r="D34" s="567"/>
      <c r="E34" s="567"/>
      <c r="F34" s="567"/>
      <c r="G34" s="567"/>
      <c r="H34" s="567"/>
      <c r="I34" s="567"/>
      <c r="J34" s="567"/>
      <c r="K34" s="567"/>
      <c r="L34" s="567"/>
      <c r="M34" s="567"/>
      <c r="N34" s="567"/>
    </row>
    <row r="35" spans="2:14" customFormat="1" ht="14.25" customHeight="1">
      <c r="B35" s="568"/>
      <c r="C35" s="568"/>
      <c r="D35" s="568"/>
      <c r="E35" s="568"/>
      <c r="F35" s="568"/>
      <c r="G35" s="568"/>
      <c r="H35" s="568"/>
      <c r="I35" s="568"/>
      <c r="J35" s="568"/>
      <c r="K35" s="568"/>
      <c r="L35" s="568"/>
      <c r="M35" s="568"/>
      <c r="N35" s="568"/>
    </row>
    <row r="36" spans="2:14" customFormat="1" ht="14.25" customHeight="1">
      <c r="B36" s="568"/>
      <c r="C36" s="568"/>
      <c r="D36" s="568"/>
      <c r="E36" s="568"/>
      <c r="F36" s="568"/>
      <c r="G36" s="568"/>
      <c r="H36" s="568"/>
      <c r="I36" s="568"/>
      <c r="J36" s="568"/>
      <c r="K36" s="568"/>
      <c r="L36" s="568"/>
      <c r="M36" s="568"/>
      <c r="N36" s="568"/>
    </row>
    <row r="37" spans="2:14" customFormat="1" ht="14.25" customHeight="1">
      <c r="B37" s="568"/>
      <c r="C37" s="568"/>
      <c r="D37" s="568"/>
      <c r="E37" s="568"/>
      <c r="F37" s="568"/>
      <c r="G37" s="568"/>
      <c r="H37" s="568"/>
      <c r="I37" s="568"/>
      <c r="J37" s="568"/>
      <c r="K37" s="568"/>
      <c r="L37" s="568"/>
      <c r="M37" s="568"/>
      <c r="N37" s="568"/>
    </row>
    <row r="38" spans="2:14" customFormat="1" ht="14.25" customHeight="1">
      <c r="B38" s="568"/>
      <c r="C38" s="568"/>
      <c r="D38" s="568"/>
      <c r="E38" s="568"/>
      <c r="F38" s="568"/>
      <c r="G38" s="568"/>
      <c r="H38" s="568"/>
      <c r="I38" s="568"/>
      <c r="J38" s="568"/>
      <c r="K38" s="568"/>
      <c r="L38" s="568"/>
      <c r="M38" s="568"/>
      <c r="N38" s="568"/>
    </row>
    <row r="39" spans="2:14" customFormat="1" ht="14.25" customHeight="1">
      <c r="B39" s="569"/>
      <c r="C39" s="569"/>
      <c r="D39" s="569"/>
      <c r="E39" s="569"/>
      <c r="F39" s="569"/>
      <c r="G39" s="569"/>
      <c r="H39" s="569"/>
      <c r="I39" s="569"/>
      <c r="J39" s="569"/>
      <c r="K39" s="569"/>
      <c r="L39" s="569"/>
      <c r="M39" s="569"/>
      <c r="N39" s="569"/>
    </row>
    <row r="40" spans="2:14" customFormat="1" ht="14.25" customHeight="1"/>
    <row r="41" spans="2:14" customFormat="1" ht="14.25" customHeight="1">
      <c r="B41" s="33" t="s">
        <v>552</v>
      </c>
    </row>
    <row r="42" spans="2:14" customFormat="1" ht="14.25" customHeight="1">
      <c r="B42" s="567" t="s">
        <v>5977</v>
      </c>
      <c r="C42" s="567"/>
      <c r="D42" s="567"/>
      <c r="E42" s="567"/>
      <c r="F42" s="567"/>
      <c r="G42" s="567"/>
      <c r="H42" s="567"/>
      <c r="I42" s="567"/>
      <c r="J42" s="567"/>
      <c r="K42" s="567"/>
      <c r="L42" s="567"/>
      <c r="M42" s="567"/>
      <c r="N42" s="567"/>
    </row>
    <row r="43" spans="2:14" customFormat="1" ht="14.25" customHeight="1">
      <c r="B43" s="568"/>
      <c r="C43" s="568"/>
      <c r="D43" s="568"/>
      <c r="E43" s="568"/>
      <c r="F43" s="568"/>
      <c r="G43" s="568"/>
      <c r="H43" s="568"/>
      <c r="I43" s="568"/>
      <c r="J43" s="568"/>
      <c r="K43" s="568"/>
      <c r="L43" s="568"/>
      <c r="M43" s="568"/>
      <c r="N43" s="568"/>
    </row>
    <row r="44" spans="2:14" customFormat="1" ht="14.25" customHeight="1">
      <c r="B44" s="568"/>
      <c r="C44" s="568"/>
      <c r="D44" s="568"/>
      <c r="E44" s="568"/>
      <c r="F44" s="568"/>
      <c r="G44" s="568"/>
      <c r="H44" s="568"/>
      <c r="I44" s="568"/>
      <c r="J44" s="568"/>
      <c r="K44" s="568"/>
      <c r="L44" s="568"/>
      <c r="M44" s="568"/>
      <c r="N44" s="568"/>
    </row>
    <row r="45" spans="2:14" customFormat="1" ht="14.25" customHeight="1">
      <c r="B45" s="568"/>
      <c r="C45" s="568"/>
      <c r="D45" s="568"/>
      <c r="E45" s="568"/>
      <c r="F45" s="568"/>
      <c r="G45" s="568"/>
      <c r="H45" s="568"/>
      <c r="I45" s="568"/>
      <c r="J45" s="568"/>
      <c r="K45" s="568"/>
      <c r="L45" s="568"/>
      <c r="M45" s="568"/>
      <c r="N45" s="568"/>
    </row>
    <row r="46" spans="2:14" customFormat="1" ht="14.25" customHeight="1">
      <c r="B46" s="569"/>
      <c r="C46" s="569"/>
      <c r="D46" s="569"/>
      <c r="E46" s="569"/>
      <c r="F46" s="569"/>
      <c r="G46" s="569"/>
      <c r="H46" s="569"/>
      <c r="I46" s="569"/>
      <c r="J46" s="569"/>
      <c r="K46" s="569"/>
      <c r="L46" s="569"/>
      <c r="M46" s="569"/>
      <c r="N46" s="569"/>
    </row>
    <row r="47" spans="2:14" customFormat="1" ht="14.25" customHeight="1"/>
    <row r="48" spans="2:14" customFormat="1" ht="14.25" customHeight="1">
      <c r="B48" s="33" t="s">
        <v>5963</v>
      </c>
      <c r="C48" s="334"/>
      <c r="D48" s="334"/>
      <c r="E48" s="334"/>
      <c r="F48" s="334"/>
      <c r="G48" s="334"/>
      <c r="H48" s="334"/>
      <c r="I48" s="334"/>
      <c r="J48" s="334"/>
      <c r="K48" s="334"/>
      <c r="L48" s="334"/>
      <c r="M48" s="334"/>
      <c r="N48" s="334"/>
    </row>
    <row r="49" spans="2:14" customFormat="1" ht="14.25" customHeight="1">
      <c r="B49" s="567" t="s">
        <v>5964</v>
      </c>
      <c r="C49" s="567"/>
      <c r="D49" s="567"/>
      <c r="E49" s="567"/>
      <c r="F49" s="567"/>
      <c r="G49" s="567"/>
      <c r="H49" s="567"/>
      <c r="I49" s="567"/>
      <c r="J49" s="567"/>
      <c r="K49" s="567"/>
      <c r="L49" s="567"/>
      <c r="M49" s="567"/>
      <c r="N49" s="567"/>
    </row>
    <row r="50" spans="2:14" customFormat="1" ht="14.25" customHeight="1">
      <c r="B50" s="568"/>
      <c r="C50" s="568"/>
      <c r="D50" s="568"/>
      <c r="E50" s="568"/>
      <c r="F50" s="568"/>
      <c r="G50" s="568"/>
      <c r="H50" s="568"/>
      <c r="I50" s="568"/>
      <c r="J50" s="568"/>
      <c r="K50" s="568"/>
      <c r="L50" s="568"/>
      <c r="M50" s="568"/>
      <c r="N50" s="568"/>
    </row>
    <row r="51" spans="2:14" customFormat="1" ht="14.25" customHeight="1">
      <c r="B51" s="568"/>
      <c r="C51" s="568"/>
      <c r="D51" s="568"/>
      <c r="E51" s="568"/>
      <c r="F51" s="568"/>
      <c r="G51" s="568"/>
      <c r="H51" s="568"/>
      <c r="I51" s="568"/>
      <c r="J51" s="568"/>
      <c r="K51" s="568"/>
      <c r="L51" s="568"/>
      <c r="M51" s="568"/>
      <c r="N51" s="568"/>
    </row>
    <row r="52" spans="2:14" customFormat="1" ht="14.25" customHeight="1">
      <c r="B52" s="568"/>
      <c r="C52" s="568"/>
      <c r="D52" s="568"/>
      <c r="E52" s="568"/>
      <c r="F52" s="568"/>
      <c r="G52" s="568"/>
      <c r="H52" s="568"/>
      <c r="I52" s="568"/>
      <c r="J52" s="568"/>
      <c r="K52" s="568"/>
      <c r="L52" s="568"/>
      <c r="M52" s="568"/>
      <c r="N52" s="568"/>
    </row>
    <row r="53" spans="2:14" customFormat="1" ht="14.25" customHeight="1">
      <c r="B53" s="569"/>
      <c r="C53" s="569"/>
      <c r="D53" s="569"/>
      <c r="E53" s="569"/>
      <c r="F53" s="569"/>
      <c r="G53" s="569"/>
      <c r="H53" s="569"/>
      <c r="I53" s="569"/>
      <c r="J53" s="569"/>
      <c r="K53" s="569"/>
      <c r="L53" s="569"/>
      <c r="M53" s="569"/>
      <c r="N53" s="569"/>
    </row>
    <row r="54" spans="2:14" customFormat="1" ht="14.25" customHeight="1"/>
    <row r="55" spans="2:14" customFormat="1" ht="14.25" customHeight="1"/>
    <row r="56" spans="2:14" customFormat="1" ht="14.25" customHeight="1"/>
    <row r="57" spans="2:14" customFormat="1" ht="14.25" customHeight="1"/>
    <row r="58" spans="2:14" customFormat="1" ht="14.25" customHeight="1"/>
    <row r="59" spans="2:14" customFormat="1" ht="14.25" customHeight="1"/>
    <row r="60" spans="2:14" customFormat="1" ht="14.25" customHeight="1"/>
    <row r="61" spans="2:14" customFormat="1" ht="14.25" customHeight="1"/>
    <row r="62" spans="2:14" customFormat="1" ht="14.25" customHeight="1"/>
    <row r="63" spans="2:14" customFormat="1" ht="14.25" customHeight="1"/>
    <row r="64" spans="2:14" customFormat="1" ht="14.25" customHeight="1"/>
    <row r="65" customFormat="1" ht="14.25" customHeight="1"/>
    <row r="66" customFormat="1" ht="14.25" customHeight="1"/>
    <row r="67" customFormat="1" ht="14.25" customHeight="1"/>
    <row r="68" customFormat="1" ht="14.25" customHeight="1"/>
    <row r="69" customFormat="1" ht="14.25" customHeight="1"/>
    <row r="70" customFormat="1" ht="14.25" customHeight="1"/>
    <row r="71" customFormat="1" ht="14.25" customHeight="1"/>
    <row r="72" customFormat="1" ht="14.25" customHeight="1"/>
    <row r="73" customFormat="1" ht="14.25" customHeight="1"/>
    <row r="74" customFormat="1" ht="14.25" customHeight="1"/>
    <row r="75" customFormat="1" ht="14.25" customHeight="1"/>
    <row r="76" customFormat="1" ht="14.25" customHeight="1"/>
    <row r="77" customFormat="1" ht="14.25" customHeight="1"/>
    <row r="78" customFormat="1" ht="14.25" customHeight="1"/>
    <row r="79" customFormat="1" ht="14.25" customHeight="1"/>
    <row r="80" customFormat="1" ht="14.25" customHeight="1"/>
    <row r="81" customFormat="1" ht="14.25" customHeight="1"/>
    <row r="82" customFormat="1" ht="14.25" customHeight="1"/>
    <row r="83" customFormat="1" ht="14.25" customHeight="1"/>
    <row r="84" customFormat="1" ht="14.25" customHeight="1"/>
    <row r="85" customFormat="1" ht="14.25" customHeight="1"/>
    <row r="86" customFormat="1" ht="14.25" customHeight="1"/>
    <row r="87" customFormat="1" ht="14.25" customHeight="1"/>
    <row r="88" customFormat="1" ht="14.25" customHeight="1"/>
    <row r="89" customFormat="1" ht="14.25" customHeight="1"/>
    <row r="90" customFormat="1" ht="14.25" customHeight="1"/>
    <row r="91" customFormat="1" ht="14.25" customHeight="1"/>
    <row r="92" customFormat="1" ht="14.25" customHeight="1"/>
    <row r="93" customFormat="1" ht="14.25" customHeight="1"/>
    <row r="94" customFormat="1" ht="14.25" customHeight="1"/>
    <row r="95" customFormat="1" ht="14.25" customHeight="1"/>
    <row r="96" customFormat="1" ht="14.25" customHeight="1"/>
    <row r="97" customFormat="1" ht="14.25" customHeight="1"/>
    <row r="98" customFormat="1" ht="14.25" customHeight="1"/>
    <row r="99" customFormat="1" ht="14.25" customHeight="1"/>
    <row r="100" customFormat="1" ht="14.25" customHeight="1"/>
    <row r="101" customFormat="1" ht="14.25" customHeight="1"/>
    <row r="102" customFormat="1" ht="14.25" customHeight="1"/>
    <row r="103" customFormat="1" ht="14.25" customHeight="1"/>
    <row r="104" customFormat="1" ht="14.25" customHeight="1"/>
    <row r="105" customFormat="1" ht="14.25" customHeight="1"/>
    <row r="106" customFormat="1" ht="14.25" customHeight="1"/>
    <row r="107" customFormat="1" ht="14.25" customHeight="1"/>
    <row r="108" customFormat="1" ht="14.25" customHeight="1"/>
    <row r="109" customFormat="1" ht="14.25" customHeight="1"/>
    <row r="110" customFormat="1" ht="14.25" customHeight="1"/>
    <row r="111" customFormat="1" ht="14.25" customHeight="1"/>
    <row r="112" customFormat="1" ht="14.25" customHeight="1"/>
    <row r="113" customFormat="1" ht="14.25" customHeight="1"/>
    <row r="114" customFormat="1" ht="14.25" customHeight="1"/>
    <row r="115" customFormat="1" ht="14.25" customHeight="1"/>
    <row r="116" customFormat="1" ht="14.25" customHeight="1"/>
    <row r="117" customFormat="1" ht="14.25" customHeight="1"/>
    <row r="118" customFormat="1" ht="14.25" customHeight="1"/>
    <row r="119" customFormat="1" ht="14.25" customHeight="1"/>
    <row r="120" customFormat="1" ht="14.25" customHeight="1"/>
    <row r="121" customFormat="1" ht="14.25" customHeight="1"/>
    <row r="122" customFormat="1" ht="14.25" customHeight="1"/>
    <row r="123" customFormat="1" ht="14.25" customHeight="1"/>
    <row r="124" customFormat="1" ht="14.25" customHeight="1"/>
    <row r="125" customFormat="1" ht="14.25" customHeight="1"/>
    <row r="126" customFormat="1" ht="14.25" customHeight="1"/>
    <row r="127" customFormat="1" ht="14.25" customHeight="1"/>
    <row r="128" customFormat="1" ht="14.25" customHeight="1"/>
    <row r="129" customFormat="1" ht="14.25" customHeight="1"/>
    <row r="130" customFormat="1" ht="14.25" customHeight="1"/>
    <row r="131" customFormat="1" ht="14.25" customHeight="1"/>
    <row r="132" customFormat="1" ht="14.25" customHeight="1"/>
    <row r="133" customFormat="1" ht="14.25" customHeight="1"/>
    <row r="134" customFormat="1" ht="14.25" customHeight="1"/>
    <row r="135" customFormat="1" ht="14.25" customHeight="1"/>
    <row r="136" customFormat="1" ht="14.25" customHeight="1"/>
    <row r="137" customFormat="1" ht="14.25" customHeight="1"/>
    <row r="138" customFormat="1" ht="14.25" customHeight="1"/>
    <row r="139" customFormat="1" ht="14.25" customHeight="1"/>
    <row r="140" customFormat="1" ht="14.25" customHeight="1"/>
    <row r="141" customFormat="1" ht="14.25" customHeight="1"/>
    <row r="142" customFormat="1" ht="14.25" customHeight="1"/>
    <row r="143" customFormat="1" ht="14.25" customHeight="1"/>
    <row r="144" customFormat="1" ht="14.25" customHeight="1"/>
    <row r="145" customFormat="1" ht="14.25" customHeight="1"/>
    <row r="146" customFormat="1" ht="14.25" customHeight="1"/>
    <row r="147" customFormat="1" ht="14.25" customHeight="1"/>
    <row r="148" customFormat="1" ht="14.25" customHeight="1"/>
    <row r="149" customFormat="1" ht="14.25" customHeight="1"/>
    <row r="150" customFormat="1" ht="14.25" customHeight="1"/>
    <row r="151" customFormat="1" ht="14.25" customHeight="1"/>
    <row r="152" customFormat="1" ht="14.25" customHeight="1"/>
    <row r="153" customFormat="1" ht="14.25" customHeight="1"/>
    <row r="154" customFormat="1" ht="14.25" customHeight="1"/>
    <row r="155" customFormat="1" ht="14.25" customHeight="1"/>
    <row r="156" customFormat="1" ht="14.25" customHeight="1"/>
    <row r="157" customFormat="1" ht="14.25" customHeight="1"/>
    <row r="158" customFormat="1" ht="14.25" customHeight="1"/>
    <row r="159" customFormat="1" ht="14.25" customHeight="1"/>
    <row r="160" customFormat="1" ht="14.25" customHeight="1"/>
    <row r="161" customFormat="1" ht="14.25" customHeight="1"/>
    <row r="162" customFormat="1" ht="14.25" customHeight="1"/>
    <row r="163" customFormat="1" ht="14.25" customHeight="1"/>
    <row r="164" customFormat="1" ht="14.25" customHeight="1"/>
    <row r="165" customFormat="1" ht="14.25" customHeight="1"/>
    <row r="166" customFormat="1" ht="14.25" customHeight="1"/>
    <row r="167" customFormat="1" ht="14.25" customHeight="1"/>
    <row r="168" customFormat="1" ht="14.25" customHeight="1"/>
    <row r="169" customFormat="1" ht="14.25" customHeight="1"/>
    <row r="170" customFormat="1" ht="14.25" customHeight="1"/>
    <row r="171" customFormat="1" ht="14.25" customHeight="1"/>
    <row r="172" customFormat="1" ht="14.25" customHeight="1"/>
    <row r="173" customFormat="1" ht="14.25" customHeight="1"/>
    <row r="174" customFormat="1" ht="14.25" customHeight="1"/>
    <row r="175" customFormat="1" ht="14.25" customHeight="1"/>
    <row r="176" customFormat="1" ht="14.25" customHeight="1"/>
    <row r="177" customFormat="1" ht="14.25" customHeight="1"/>
    <row r="178" customFormat="1" ht="14.25" customHeight="1"/>
    <row r="179" customFormat="1" ht="14.25" customHeight="1"/>
    <row r="180" customFormat="1" ht="14.25" customHeight="1"/>
    <row r="181" customFormat="1" ht="14.25" customHeight="1"/>
    <row r="182" customFormat="1" ht="14.25" customHeight="1"/>
    <row r="183" customFormat="1" ht="14.25" customHeight="1"/>
    <row r="184" customFormat="1" ht="14.25" customHeight="1"/>
    <row r="185" customFormat="1" ht="14.25" customHeight="1"/>
    <row r="186" customFormat="1" ht="14.25" customHeight="1"/>
    <row r="187" customFormat="1" ht="14.25" customHeight="1"/>
    <row r="188" customFormat="1" ht="14.25" customHeight="1"/>
    <row r="189" customFormat="1" ht="14.25" customHeight="1"/>
    <row r="190" customFormat="1" ht="14.25" customHeight="1"/>
    <row r="191" customFormat="1" ht="14.25" customHeight="1"/>
    <row r="192" customFormat="1" ht="14.25" customHeight="1"/>
    <row r="193" spans="1:24" customFormat="1" ht="14.25" customHeight="1"/>
    <row r="194" spans="1:24" customFormat="1" ht="14.25" customHeight="1"/>
    <row r="195" spans="1:24" customFormat="1" ht="14.25" customHeight="1"/>
    <row r="196" spans="1:24" customFormat="1" ht="14.25" customHeight="1"/>
    <row r="197" spans="1:24" customFormat="1" ht="14.25" customHeight="1"/>
    <row r="198" spans="1:24" customFormat="1" ht="14.25" customHeight="1"/>
    <row r="199" spans="1:24" customFormat="1" ht="14.25" customHeight="1"/>
    <row r="200" spans="1:24" customFormat="1" ht="14.25" customHeight="1"/>
    <row r="201" spans="1:24" customFormat="1" ht="14.25" customHeight="1"/>
    <row r="202" spans="1:24"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row r="266" spans="1:24" ht="15.75" customHeight="1"/>
    <row r="267" spans="1:24" ht="15.75" customHeight="1"/>
    <row r="268" spans="1:24" ht="15.75" customHeight="1"/>
    <row r="269" spans="1:24" ht="15.75" customHeight="1"/>
    <row r="270" spans="1:24" ht="15.75" customHeight="1"/>
    <row r="271" spans="1:24" ht="15.75" customHeight="1"/>
    <row r="272" spans="1: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5">
    <mergeCell ref="B16:F30"/>
    <mergeCell ref="B42:N46"/>
    <mergeCell ref="B4:G12"/>
    <mergeCell ref="B34:N39"/>
    <mergeCell ref="B49:N53"/>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38"/>
  <sheetViews>
    <sheetView showGridLines="0" workbookViewId="0">
      <selection activeCell="J15" sqref="J15"/>
    </sheetView>
  </sheetViews>
  <sheetFormatPr baseColWidth="10" defaultRowHeight="13.8"/>
  <cols>
    <col min="2" max="2" width="45.8984375" bestFit="1" customWidth="1"/>
    <col min="3" max="9" width="13.59765625" customWidth="1"/>
    <col min="10" max="10" width="12.59765625" bestFit="1" customWidth="1"/>
  </cols>
  <sheetData>
    <row r="1" spans="1:26" s="169" customFormat="1" ht="15.75" customHeight="1">
      <c r="A1" s="76" t="s">
        <v>75</v>
      </c>
      <c r="B1" s="124" t="s">
        <v>237</v>
      </c>
      <c r="C1" s="124">
        <v>2014</v>
      </c>
      <c r="D1" s="124">
        <v>2015</v>
      </c>
      <c r="E1" s="124">
        <v>2016</v>
      </c>
      <c r="F1" s="124">
        <v>2017</v>
      </c>
      <c r="G1" s="124">
        <v>2018</v>
      </c>
      <c r="H1" s="124">
        <v>2019</v>
      </c>
      <c r="I1" s="124">
        <v>2020</v>
      </c>
      <c r="J1" s="467" t="s">
        <v>5984</v>
      </c>
      <c r="K1" s="467" t="s">
        <v>5985</v>
      </c>
      <c r="L1" s="467" t="s">
        <v>5986</v>
      </c>
      <c r="M1" s="467" t="s">
        <v>5987</v>
      </c>
      <c r="N1" s="467" t="s">
        <v>5988</v>
      </c>
      <c r="O1" s="467" t="s">
        <v>5989</v>
      </c>
      <c r="P1" s="467" t="s">
        <v>5990</v>
      </c>
      <c r="Q1" s="174"/>
      <c r="R1" s="174"/>
      <c r="S1" s="174"/>
      <c r="T1" s="174"/>
      <c r="U1" s="174"/>
      <c r="V1" s="174"/>
      <c r="W1" s="174"/>
    </row>
    <row r="2" spans="1:26" s="35" customFormat="1" ht="15.75" customHeight="1">
      <c r="A2" s="110"/>
      <c r="B2" s="27" t="s">
        <v>5</v>
      </c>
      <c r="C2" s="137">
        <f>+'EEFF hist'!C4</f>
        <v>4173505</v>
      </c>
      <c r="D2" s="137">
        <f>+'EEFF hist'!D4</f>
        <v>4483993</v>
      </c>
      <c r="E2" s="137">
        <f>+'EEFF hist'!E4</f>
        <v>4634129</v>
      </c>
      <c r="F2" s="137">
        <f>+'EEFF hist'!F4</f>
        <v>5022009</v>
      </c>
      <c r="G2" s="137">
        <f>+'EEFF hist'!G4</f>
        <v>5343674</v>
      </c>
      <c r="H2" s="137">
        <f>+'EEFF hist'!H4</f>
        <v>5709588</v>
      </c>
      <c r="I2" s="137">
        <f>+'EEFF hist'!I4</f>
        <v>4314745</v>
      </c>
      <c r="J2" s="137">
        <f>+Supuestos!J55</f>
        <v>5356846.979304892</v>
      </c>
      <c r="K2" s="137">
        <f>+Supuestos!K55</f>
        <v>5600388.8404604318</v>
      </c>
      <c r="L2" s="137">
        <f>+Supuestos!L55</f>
        <v>5865232.570667305</v>
      </c>
      <c r="M2" s="137">
        <f>+Supuestos!M55</f>
        <v>6143413.3910946622</v>
      </c>
      <c r="N2" s="137">
        <f>+Supuestos!N55</f>
        <v>6425107.8273686711</v>
      </c>
      <c r="O2" s="137">
        <f>+Supuestos!O55</f>
        <v>6720443.6002772525</v>
      </c>
      <c r="P2" s="137">
        <f>+Supuestos!P55</f>
        <v>7030074.5963066742</v>
      </c>
      <c r="Q2" s="40"/>
      <c r="R2" s="40"/>
      <c r="S2" s="40"/>
      <c r="T2" s="40"/>
      <c r="U2" s="40"/>
      <c r="V2" s="40"/>
      <c r="W2" s="40"/>
      <c r="X2" s="40"/>
      <c r="Y2" s="40"/>
      <c r="Z2" s="40"/>
    </row>
    <row r="3" spans="1:26" s="35" customFormat="1" ht="15.75" customHeight="1">
      <c r="A3" s="110"/>
      <c r="B3" s="133" t="s">
        <v>238</v>
      </c>
      <c r="C3" s="264">
        <f>'EEFF hist'!C5+'EEFF hist'!C117</f>
        <v>-1019051</v>
      </c>
      <c r="D3" s="264">
        <f>'EEFF hist'!D5+'EEFF hist'!D117</f>
        <v>-1093163</v>
      </c>
      <c r="E3" s="264">
        <f>'EEFF hist'!E5+'EEFF hist'!E117</f>
        <v>-1116839</v>
      </c>
      <c r="F3" s="264">
        <f>'EEFF hist'!F5+'EEFF hist'!F117</f>
        <v>-1158662</v>
      </c>
      <c r="G3" s="264">
        <f>'EEFF hist'!G5+'EEFF hist'!G117</f>
        <v>-1169519</v>
      </c>
      <c r="H3" s="264">
        <f>'EEFF hist'!H5+'EEFF hist'!H117</f>
        <v>-1290325</v>
      </c>
      <c r="I3" s="264">
        <f>'EEFF hist'!I5+'EEFF hist'!I117</f>
        <v>-1106281</v>
      </c>
      <c r="J3" s="264">
        <f>-J2*Supuestos!J59</f>
        <v>-1191505.080808663</v>
      </c>
      <c r="K3" s="264">
        <f>-K2*Supuestos!K59</f>
        <v>-1245675.2607815987</v>
      </c>
      <c r="L3" s="264">
        <f>-L2*Supuestos!L59</f>
        <v>-1304583.5423474007</v>
      </c>
      <c r="M3" s="264">
        <f>-M2*Supuestos!M59</f>
        <v>-1354171.520315697</v>
      </c>
      <c r="N3" s="264">
        <f>-N2*Supuestos!N59</f>
        <v>-1403414.2420476258</v>
      </c>
      <c r="O3" s="264">
        <f>-O2*Supuestos!O59</f>
        <v>-1454482.5336845869</v>
      </c>
      <c r="P3" s="264">
        <f>-P2*Supuestos!P59</f>
        <v>-1507434.757840896</v>
      </c>
      <c r="Q3" s="40"/>
      <c r="R3" s="40"/>
      <c r="S3" s="40"/>
      <c r="T3" s="40"/>
      <c r="U3" s="40"/>
      <c r="V3" s="40"/>
      <c r="W3" s="40"/>
      <c r="X3" s="40"/>
      <c r="Y3" s="40"/>
      <c r="Z3" s="40"/>
    </row>
    <row r="4" spans="1:26" s="35" customFormat="1" ht="15.75" customHeight="1">
      <c r="A4" s="110"/>
      <c r="B4" s="133" t="s">
        <v>239</v>
      </c>
      <c r="C4" s="264">
        <f>'EEFF hist'!C8+'EEFF hist'!C129</f>
        <v>-1062425</v>
      </c>
      <c r="D4" s="264">
        <f>'EEFF hist'!D8+'EEFF hist'!D129</f>
        <v>-1019046</v>
      </c>
      <c r="E4" s="264">
        <f>'EEFF hist'!E8+'EEFF hist'!E129</f>
        <v>-1008390</v>
      </c>
      <c r="F4" s="264">
        <f>'EEFF hist'!F8+'EEFF hist'!F129</f>
        <v>-1047824</v>
      </c>
      <c r="G4" s="264">
        <f>'EEFF hist'!G8+'EEFF hist'!G129</f>
        <v>-883291</v>
      </c>
      <c r="H4" s="264">
        <f>'EEFF hist'!H8+'EEFF hist'!H129</f>
        <v>-898281</v>
      </c>
      <c r="I4" s="264">
        <f>'EEFF hist'!I8+'EEFF hist'!I129</f>
        <v>-814076</v>
      </c>
      <c r="J4" s="264">
        <f>-J2*Supuestos!J60</f>
        <v>-864126.61372579366</v>
      </c>
      <c r="K4" s="264">
        <f>-K2*Supuestos!K60</f>
        <v>-903412.97090453131</v>
      </c>
      <c r="L4" s="264">
        <f>-L2*Supuestos!L60</f>
        <v>-946135.58677060367</v>
      </c>
      <c r="M4" s="264">
        <f>-M2*Supuestos!M60</f>
        <v>-978722.81580670236</v>
      </c>
      <c r="N4" s="264">
        <f>-N2*Supuestos!N60</f>
        <v>-1010750.0574083542</v>
      </c>
      <c r="O4" s="264">
        <f>-O2*Supuestos!O60</f>
        <v>-1043769.1919603593</v>
      </c>
      <c r="P4" s="264">
        <f>-P2*Supuestos!P60</f>
        <v>-1077798.6204435674</v>
      </c>
      <c r="Q4" s="40"/>
      <c r="R4" s="40"/>
      <c r="S4" s="40"/>
      <c r="T4" s="40"/>
      <c r="U4" s="40"/>
      <c r="V4" s="40"/>
      <c r="W4" s="40"/>
      <c r="X4" s="40"/>
      <c r="Y4" s="40"/>
      <c r="Z4" s="40"/>
    </row>
    <row r="5" spans="1:26" s="35" customFormat="1" ht="15.75" customHeight="1">
      <c r="A5" s="110"/>
      <c r="B5" s="29" t="s">
        <v>240</v>
      </c>
      <c r="C5" s="267">
        <f>'EEFF hist'!C7+'EEFF hist'!C140+'EEFF hist'!C141+'EEFF hist'!C142</f>
        <v>-498716</v>
      </c>
      <c r="D5" s="267">
        <f>'EEFF hist'!D7+'EEFF hist'!D140+'EEFF hist'!D141+'EEFF hist'!D142</f>
        <v>-520661</v>
      </c>
      <c r="E5" s="267">
        <f>'EEFF hist'!E7+'EEFF hist'!E140+'EEFF hist'!E141+'EEFF hist'!E142</f>
        <v>-870824</v>
      </c>
      <c r="F5" s="267">
        <f>'EEFF hist'!F7+'EEFF hist'!F140+'EEFF hist'!F141+'EEFF hist'!F142</f>
        <v>-510259</v>
      </c>
      <c r="G5" s="267">
        <f>'EEFF hist'!G7+'EEFF hist'!G140+'EEFF hist'!G141+'EEFF hist'!G142</f>
        <v>-412543</v>
      </c>
      <c r="H5" s="267">
        <f>'EEFF hist'!H7+'EEFF hist'!H140+'EEFF hist'!H141+'EEFF hist'!H142</f>
        <v>-334668</v>
      </c>
      <c r="I5" s="267">
        <f>'EEFF hist'!I7+'EEFF hist'!I140+'EEFF hist'!I141+'EEFF hist'!I142</f>
        <v>-348628</v>
      </c>
      <c r="J5" s="267">
        <f>-Supuestos!J69</f>
        <v>-413953.28842066997</v>
      </c>
      <c r="K5" s="267">
        <f>-Supuestos!K69</f>
        <v>-422232.35418908333</v>
      </c>
      <c r="L5" s="267">
        <f>-Supuestos!L69</f>
        <v>-430677.00127286499</v>
      </c>
      <c r="M5" s="267">
        <f>-Supuestos!M69</f>
        <v>-439290.54129832232</v>
      </c>
      <c r="N5" s="267">
        <f>-Supuestos!N69</f>
        <v>-448076.35212428874</v>
      </c>
      <c r="O5" s="267">
        <f>-Supuestos!O69</f>
        <v>-457037.87916677451</v>
      </c>
      <c r="P5" s="267">
        <f>-Supuestos!P69</f>
        <v>-466178.63675011002</v>
      </c>
      <c r="Q5" s="40"/>
      <c r="R5" s="40"/>
      <c r="S5" s="40"/>
      <c r="T5" s="40"/>
      <c r="U5" s="40"/>
      <c r="V5" s="40"/>
      <c r="W5" s="40"/>
      <c r="X5" s="40"/>
      <c r="Y5" s="40"/>
      <c r="Z5" s="40"/>
    </row>
    <row r="6" spans="1:26" s="35" customFormat="1" ht="15.75" customHeight="1">
      <c r="A6" s="36"/>
      <c r="B6" s="36"/>
      <c r="C6" s="70"/>
      <c r="D6" s="70"/>
      <c r="E6" s="70"/>
      <c r="F6" s="70"/>
      <c r="G6" s="70"/>
      <c r="H6" s="70"/>
      <c r="I6" s="70"/>
      <c r="J6" s="40"/>
      <c r="K6" s="40"/>
      <c r="L6" s="40"/>
      <c r="M6" s="40"/>
      <c r="N6" s="40"/>
      <c r="O6" s="40"/>
      <c r="P6" s="40"/>
      <c r="Q6" s="40"/>
      <c r="R6" s="40"/>
      <c r="S6" s="40"/>
      <c r="T6" s="40"/>
      <c r="U6" s="40"/>
      <c r="V6" s="40"/>
      <c r="W6" s="40"/>
      <c r="X6" s="40"/>
      <c r="Y6" s="40"/>
      <c r="Z6" s="40"/>
    </row>
    <row r="7" spans="1:26" s="35" customFormat="1" ht="15.75" customHeight="1">
      <c r="A7" s="36"/>
      <c r="B7" s="260" t="s">
        <v>7</v>
      </c>
      <c r="C7" s="260">
        <f t="shared" ref="C7:P7" si="0">SUM(C2:C5)</f>
        <v>1593313</v>
      </c>
      <c r="D7" s="260">
        <f t="shared" si="0"/>
        <v>1851123</v>
      </c>
      <c r="E7" s="260">
        <f t="shared" si="0"/>
        <v>1638076</v>
      </c>
      <c r="F7" s="260">
        <f t="shared" si="0"/>
        <v>2305264</v>
      </c>
      <c r="G7" s="260">
        <f t="shared" si="0"/>
        <v>2878321</v>
      </c>
      <c r="H7" s="260">
        <f t="shared" si="0"/>
        <v>3186314</v>
      </c>
      <c r="I7" s="260">
        <f t="shared" si="0"/>
        <v>2045760</v>
      </c>
      <c r="J7" s="260">
        <f t="shared" si="0"/>
        <v>2887261.9963497659</v>
      </c>
      <c r="K7" s="260">
        <f t="shared" si="0"/>
        <v>3029068.2545852186</v>
      </c>
      <c r="L7" s="260">
        <f t="shared" si="0"/>
        <v>3183836.440276436</v>
      </c>
      <c r="M7" s="260">
        <f t="shared" si="0"/>
        <v>3371228.5136739402</v>
      </c>
      <c r="N7" s="260">
        <f t="shared" si="0"/>
        <v>3562867.1757884026</v>
      </c>
      <c r="O7" s="260">
        <f t="shared" si="0"/>
        <v>3765153.9954655319</v>
      </c>
      <c r="P7" s="260">
        <f t="shared" si="0"/>
        <v>3978662.5812721006</v>
      </c>
      <c r="Q7" s="40"/>
      <c r="R7" s="40"/>
      <c r="S7" s="40"/>
      <c r="T7" s="40"/>
      <c r="U7" s="40"/>
      <c r="V7" s="40"/>
      <c r="W7" s="40"/>
      <c r="X7" s="40"/>
      <c r="Y7" s="40"/>
      <c r="Z7" s="40"/>
    </row>
    <row r="8" spans="1:26" s="35" customFormat="1" ht="15.75" customHeight="1">
      <c r="A8" s="36"/>
      <c r="B8" s="128" t="s">
        <v>124</v>
      </c>
      <c r="C8" s="130">
        <f>SUM('EEFF hist'!C117,'EEFF hist'!C129,'EEFF hist'!C140,'EEFF hist'!C141)</f>
        <v>222223</v>
      </c>
      <c r="D8" s="130">
        <f>SUM('EEFF hist'!D117,'EEFF hist'!D129,'EEFF hist'!D140,'EEFF hist'!D141)</f>
        <v>239324</v>
      </c>
      <c r="E8" s="130">
        <f>SUM('EEFF hist'!E117,'EEFF hist'!E129,'EEFF hist'!E140,'EEFF hist'!E141)</f>
        <v>284341</v>
      </c>
      <c r="F8" s="130">
        <f>SUM('EEFF hist'!F117,'EEFF hist'!F129,'EEFF hist'!F140,'EEFF hist'!F141)</f>
        <v>264016</v>
      </c>
      <c r="G8" s="130">
        <f>SUM('EEFF hist'!G117,'EEFF hist'!G129,'EEFF hist'!G140,'EEFF hist'!G141)</f>
        <v>260716</v>
      </c>
      <c r="H8" s="130">
        <f>SUM('EEFF hist'!H117,'EEFF hist'!H129,'EEFF hist'!H140,'EEFF hist'!H141)</f>
        <v>280160</v>
      </c>
      <c r="I8" s="130">
        <f>SUM('EEFF hist'!I117,'EEFF hist'!I129,'EEFF hist'!I140,'EEFF hist'!I141)</f>
        <v>293605</v>
      </c>
      <c r="J8" s="137">
        <f>AVERAGE($G$13:$H$13)*J2</f>
        <v>262105.14453865672</v>
      </c>
      <c r="K8" s="137">
        <f t="shared" ref="K8:P8" si="1">AVERAGE($G$13:$H$13)*K2</f>
        <v>274021.40329422586</v>
      </c>
      <c r="L8" s="137">
        <f t="shared" si="1"/>
        <v>286979.94111586013</v>
      </c>
      <c r="M8" s="137">
        <f t="shared" si="1"/>
        <v>300591.04937183193</v>
      </c>
      <c r="N8" s="137">
        <f t="shared" si="1"/>
        <v>314374.075323586</v>
      </c>
      <c r="O8" s="137">
        <f t="shared" si="1"/>
        <v>328824.55818126211</v>
      </c>
      <c r="P8" s="137">
        <f t="shared" si="1"/>
        <v>343974.49195414555</v>
      </c>
      <c r="Q8" s="40"/>
      <c r="R8" s="40"/>
      <c r="S8" s="40"/>
      <c r="T8" s="40"/>
      <c r="U8" s="40"/>
      <c r="V8" s="40"/>
      <c r="W8" s="40"/>
      <c r="X8" s="40"/>
      <c r="Y8" s="40"/>
      <c r="Z8" s="40"/>
    </row>
    <row r="9" spans="1:26" s="35" customFormat="1" ht="15.75" customHeight="1">
      <c r="A9" s="36"/>
      <c r="B9" s="128" t="s">
        <v>133</v>
      </c>
      <c r="C9" s="130">
        <f>+'EEFF hist'!C142</f>
        <v>21540</v>
      </c>
      <c r="D9" s="130">
        <f>+'EEFF hist'!D142</f>
        <v>20893</v>
      </c>
      <c r="E9" s="130">
        <f>+'EEFF hist'!E142</f>
        <v>25302</v>
      </c>
      <c r="F9" s="130">
        <f>+'EEFF hist'!F142</f>
        <v>18627</v>
      </c>
      <c r="G9" s="130">
        <f>+'EEFF hist'!G142</f>
        <v>18512</v>
      </c>
      <c r="H9" s="130">
        <f>+'EEFF hist'!H142</f>
        <v>15161</v>
      </c>
      <c r="I9" s="130">
        <f>+'EEFF hist'!I142</f>
        <v>24182</v>
      </c>
      <c r="J9" s="145">
        <f>AVERAGE($G$14:$H$14)*J2</f>
        <v>16390.990625083698</v>
      </c>
      <c r="K9" s="145">
        <f t="shared" ref="K9:P9" si="2">AVERAGE($G$14:$H$14)*K2</f>
        <v>17136.185023661401</v>
      </c>
      <c r="L9" s="145">
        <f t="shared" si="2"/>
        <v>17946.559319530563</v>
      </c>
      <c r="M9" s="145">
        <f t="shared" si="2"/>
        <v>18797.742718518482</v>
      </c>
      <c r="N9" s="145">
        <f t="shared" si="2"/>
        <v>19659.677151580196</v>
      </c>
      <c r="O9" s="145">
        <f t="shared" si="2"/>
        <v>20563.35162719954</v>
      </c>
      <c r="P9" s="145">
        <f t="shared" si="2"/>
        <v>21510.766920703431</v>
      </c>
      <c r="Q9" s="40"/>
      <c r="R9" s="40"/>
      <c r="S9" s="40"/>
      <c r="T9" s="40"/>
      <c r="U9" s="40"/>
      <c r="V9" s="40"/>
      <c r="W9" s="40"/>
      <c r="X9" s="40"/>
      <c r="Y9" s="40"/>
      <c r="Z9" s="40"/>
    </row>
    <row r="10" spans="1:26" s="35" customFormat="1" ht="15.75" customHeight="1">
      <c r="A10" s="36"/>
      <c r="B10" s="478" t="s">
        <v>6015</v>
      </c>
      <c r="C10" s="479">
        <f>C8+C9</f>
        <v>243763</v>
      </c>
      <c r="D10" s="479">
        <f t="shared" ref="D10:I10" si="3">D8+D9</f>
        <v>260217</v>
      </c>
      <c r="E10" s="479">
        <f t="shared" si="3"/>
        <v>309643</v>
      </c>
      <c r="F10" s="479">
        <f t="shared" si="3"/>
        <v>282643</v>
      </c>
      <c r="G10" s="479">
        <f t="shared" si="3"/>
        <v>279228</v>
      </c>
      <c r="H10" s="479">
        <f t="shared" si="3"/>
        <v>295321</v>
      </c>
      <c r="I10" s="479">
        <f t="shared" si="3"/>
        <v>317787</v>
      </c>
      <c r="J10" s="480">
        <f t="shared" ref="J10:P10" si="4">AVERAGE($G$12:$H$12)*J2</f>
        <v>278496.13516374043</v>
      </c>
      <c r="K10" s="480">
        <f t="shared" si="4"/>
        <v>291157.58831788728</v>
      </c>
      <c r="L10" s="480">
        <f t="shared" si="4"/>
        <v>304926.50043539068</v>
      </c>
      <c r="M10" s="480">
        <f t="shared" si="4"/>
        <v>319388.79209035041</v>
      </c>
      <c r="N10" s="480">
        <f t="shared" si="4"/>
        <v>334033.75247516617</v>
      </c>
      <c r="O10" s="480">
        <f t="shared" si="4"/>
        <v>349387.90980846167</v>
      </c>
      <c r="P10" s="480">
        <f t="shared" si="4"/>
        <v>365485.25887484901</v>
      </c>
      <c r="Q10" s="40"/>
      <c r="R10" s="40"/>
      <c r="S10" s="40"/>
      <c r="T10" s="40"/>
      <c r="U10" s="40"/>
      <c r="V10" s="40"/>
      <c r="W10" s="40"/>
      <c r="X10" s="40"/>
      <c r="Y10" s="40"/>
      <c r="Z10" s="40"/>
    </row>
    <row r="11" spans="1:26" s="35" customFormat="1" ht="15.75" customHeight="1">
      <c r="A11" s="36"/>
      <c r="B11" s="301"/>
      <c r="C11" s="384"/>
      <c r="D11" s="384"/>
      <c r="E11" s="384"/>
      <c r="F11" s="384"/>
      <c r="G11" s="384"/>
      <c r="H11" s="498">
        <f>H7/E7-1</f>
        <v>0.945156390790171</v>
      </c>
      <c r="I11" s="384"/>
      <c r="J11" s="384"/>
      <c r="K11" s="384"/>
      <c r="L11" s="384"/>
      <c r="M11" s="384"/>
      <c r="N11" s="384"/>
      <c r="O11" s="384"/>
      <c r="P11" s="384"/>
      <c r="Q11" s="40"/>
      <c r="R11" s="40"/>
      <c r="S11" s="40"/>
      <c r="T11" s="40"/>
      <c r="U11" s="40"/>
      <c r="V11" s="40"/>
      <c r="W11" s="40"/>
      <c r="X11" s="40"/>
      <c r="Y11" s="40"/>
      <c r="Z11" s="40"/>
    </row>
    <row r="12" spans="1:26" s="35" customFormat="1" ht="15.75" customHeight="1">
      <c r="A12" s="36"/>
      <c r="B12" s="481" t="s">
        <v>6017</v>
      </c>
      <c r="C12" s="484">
        <f>C10/C2</f>
        <v>5.8407262001602969E-2</v>
      </c>
      <c r="D12" s="484">
        <f t="shared" ref="D12:I12" si="5">D10/D2</f>
        <v>5.8032427793709755E-2</v>
      </c>
      <c r="E12" s="484">
        <f t="shared" si="5"/>
        <v>6.6817950039802523E-2</v>
      </c>
      <c r="F12" s="484">
        <f t="shared" si="5"/>
        <v>5.6280862897696918E-2</v>
      </c>
      <c r="G12" s="484">
        <f t="shared" si="5"/>
        <v>5.2253936149548048E-2</v>
      </c>
      <c r="H12" s="484">
        <f t="shared" si="5"/>
        <v>5.1723697051345913E-2</v>
      </c>
      <c r="I12" s="484">
        <f t="shared" si="5"/>
        <v>7.3651397707164612E-2</v>
      </c>
      <c r="J12" s="155"/>
      <c r="K12" s="155"/>
      <c r="L12" s="155"/>
      <c r="M12" s="155"/>
      <c r="N12" s="155"/>
      <c r="O12" s="155"/>
      <c r="P12" s="155"/>
      <c r="Q12" s="40"/>
      <c r="R12" s="40"/>
      <c r="S12" s="40"/>
      <c r="T12" s="40"/>
      <c r="U12" s="40"/>
      <c r="V12" s="40"/>
      <c r="W12" s="40"/>
      <c r="X12" s="40"/>
      <c r="Y12" s="40"/>
      <c r="Z12" s="40"/>
    </row>
    <row r="13" spans="1:26" s="35" customFormat="1" ht="15.75" customHeight="1">
      <c r="A13" s="36"/>
      <c r="B13" s="482" t="s">
        <v>6018</v>
      </c>
      <c r="C13" s="485">
        <f>C8/C2</f>
        <v>5.3246132447427284E-2</v>
      </c>
      <c r="D13" s="485">
        <f t="shared" ref="D13:I13" si="6">D8/D2</f>
        <v>5.3372964676795885E-2</v>
      </c>
      <c r="E13" s="485">
        <f t="shared" si="6"/>
        <v>6.1358024345027941E-2</v>
      </c>
      <c r="F13" s="485">
        <f t="shared" si="6"/>
        <v>5.2571789496992143E-2</v>
      </c>
      <c r="G13" s="485">
        <f t="shared" si="6"/>
        <v>4.8789652961614048E-2</v>
      </c>
      <c r="H13" s="485">
        <f t="shared" si="6"/>
        <v>4.906833908155895E-2</v>
      </c>
      <c r="I13" s="485">
        <f t="shared" si="6"/>
        <v>6.8046895007700336E-2</v>
      </c>
      <c r="J13" s="155"/>
      <c r="K13" s="155"/>
      <c r="L13" s="155"/>
      <c r="M13" s="155"/>
      <c r="N13" s="155"/>
      <c r="O13" s="155"/>
      <c r="P13" s="155"/>
      <c r="Q13" s="40"/>
      <c r="R13" s="40"/>
      <c r="S13" s="40"/>
      <c r="T13" s="40"/>
      <c r="U13" s="40"/>
      <c r="V13" s="40"/>
      <c r="W13" s="40"/>
      <c r="X13" s="40"/>
      <c r="Y13" s="40"/>
      <c r="Z13" s="40"/>
    </row>
    <row r="14" spans="1:26" s="35" customFormat="1" ht="15.75" customHeight="1">
      <c r="A14" s="36"/>
      <c r="B14" s="483" t="s">
        <v>6019</v>
      </c>
      <c r="C14" s="486">
        <f t="shared" ref="C14:G14" si="7">C9/C2</f>
        <v>5.1611295541756867E-3</v>
      </c>
      <c r="D14" s="486">
        <f t="shared" si="7"/>
        <v>4.6594631169138753E-3</v>
      </c>
      <c r="E14" s="486">
        <f t="shared" si="7"/>
        <v>5.4599256947745738E-3</v>
      </c>
      <c r="F14" s="486">
        <f t="shared" si="7"/>
        <v>3.7090734007047777E-3</v>
      </c>
      <c r="G14" s="486">
        <f t="shared" si="7"/>
        <v>3.4642831879339946E-3</v>
      </c>
      <c r="H14" s="486">
        <f>H9/H2</f>
        <v>2.6553579697869618E-3</v>
      </c>
      <c r="I14" s="486">
        <f>I9/I2</f>
        <v>5.604502699464279E-3</v>
      </c>
      <c r="J14" s="155"/>
      <c r="K14" s="155"/>
      <c r="L14" s="155"/>
      <c r="M14" s="155"/>
      <c r="N14" s="155"/>
      <c r="O14" s="155"/>
      <c r="P14" s="155"/>
      <c r="Q14" s="40"/>
      <c r="R14" s="40"/>
      <c r="S14" s="40"/>
      <c r="T14" s="40"/>
      <c r="U14" s="40"/>
      <c r="V14" s="40"/>
      <c r="W14" s="40"/>
      <c r="X14" s="40"/>
      <c r="Y14" s="40"/>
      <c r="Z14" s="40"/>
    </row>
    <row r="15" spans="1:26" s="35" customFormat="1" ht="15.75" customHeight="1">
      <c r="A15" s="36"/>
      <c r="B15" s="36"/>
      <c r="C15" s="159"/>
      <c r="D15" s="159"/>
      <c r="E15" s="159"/>
      <c r="F15" s="159"/>
      <c r="G15" s="159"/>
      <c r="H15" s="159"/>
      <c r="I15" s="159"/>
      <c r="J15" s="155"/>
      <c r="K15" s="155"/>
      <c r="L15" s="155"/>
      <c r="M15" s="155"/>
      <c r="N15" s="155"/>
      <c r="O15" s="155"/>
      <c r="P15" s="155"/>
      <c r="Q15" s="40"/>
      <c r="R15" s="40"/>
      <c r="S15" s="40"/>
      <c r="T15" s="40"/>
      <c r="U15" s="40"/>
      <c r="V15" s="40"/>
      <c r="W15" s="40"/>
      <c r="X15" s="40"/>
      <c r="Y15" s="40"/>
      <c r="Z15" s="40"/>
    </row>
    <row r="16" spans="1:26" s="35" customFormat="1" ht="15.75" customHeight="1">
      <c r="A16" s="36"/>
      <c r="B16" s="263" t="s">
        <v>241</v>
      </c>
      <c r="C16" s="258">
        <f>'EEFF hist'!C9+'EEFF hist'!C10+'EEFF hist'!C11</f>
        <v>56598</v>
      </c>
      <c r="D16" s="258">
        <f>'EEFF hist'!D9+'EEFF hist'!D10+'EEFF hist'!D11</f>
        <v>154946</v>
      </c>
      <c r="E16" s="266">
        <f>'EEFF hist'!E9+'EEFF hist'!E10+'EEFF hist'!E11</f>
        <v>-93196</v>
      </c>
      <c r="F16" s="266">
        <f>'EEFF hist'!F9+'EEFF hist'!F10+'EEFF hist'!F11</f>
        <v>10425</v>
      </c>
      <c r="G16" s="266">
        <f>'EEFF hist'!G9+'EEFF hist'!G10+'EEFF hist'!G11</f>
        <v>30243</v>
      </c>
      <c r="H16" s="266">
        <f>'EEFF hist'!H9+'EEFF hist'!H10+'EEFF hist'!H11</f>
        <v>-53278</v>
      </c>
      <c r="I16" s="266">
        <f>'EEFF hist'!I9+'EEFF hist'!I10+'EEFF hist'!I11</f>
        <v>45076</v>
      </c>
      <c r="J16" s="40"/>
      <c r="K16" s="40"/>
      <c r="L16" s="40"/>
      <c r="M16" s="40"/>
      <c r="N16" s="40"/>
      <c r="O16" s="40"/>
      <c r="P16" s="40"/>
      <c r="Q16" s="40"/>
      <c r="R16" s="40"/>
      <c r="S16" s="40"/>
      <c r="T16" s="40"/>
      <c r="U16" s="40"/>
      <c r="V16" s="40"/>
      <c r="W16" s="40"/>
      <c r="X16" s="40"/>
      <c r="Y16" s="40"/>
      <c r="Z16" s="40"/>
    </row>
    <row r="17" spans="1:26" s="35" customFormat="1" ht="15.75" customHeight="1">
      <c r="A17" s="36"/>
      <c r="B17" s="36"/>
      <c r="C17" s="71"/>
      <c r="D17" s="71"/>
      <c r="E17" s="71"/>
      <c r="F17" s="71"/>
      <c r="G17" s="71"/>
      <c r="H17" s="71"/>
      <c r="I17" s="71"/>
      <c r="J17" s="40"/>
      <c r="K17" s="40"/>
      <c r="L17" s="40"/>
      <c r="M17" s="40"/>
      <c r="N17" s="40"/>
      <c r="O17" s="40"/>
      <c r="P17" s="40"/>
      <c r="Q17" s="40"/>
      <c r="R17" s="40"/>
      <c r="S17" s="40"/>
      <c r="T17" s="40"/>
      <c r="U17" s="40"/>
      <c r="V17" s="40"/>
      <c r="W17" s="40"/>
      <c r="X17" s="40"/>
      <c r="Y17" s="40"/>
      <c r="Z17" s="40"/>
    </row>
    <row r="18" spans="1:26" s="35" customFormat="1" ht="15.75" customHeight="1">
      <c r="A18" s="36"/>
      <c r="B18" s="260" t="s">
        <v>6</v>
      </c>
      <c r="C18" s="260">
        <f t="shared" ref="C18:I18" si="8">C7-C8-C9+C16</f>
        <v>1406148</v>
      </c>
      <c r="D18" s="260">
        <f t="shared" si="8"/>
        <v>1745852</v>
      </c>
      <c r="E18" s="260">
        <f t="shared" si="8"/>
        <v>1235237</v>
      </c>
      <c r="F18" s="260">
        <f t="shared" si="8"/>
        <v>2033046</v>
      </c>
      <c r="G18" s="260">
        <f t="shared" si="8"/>
        <v>2629336</v>
      </c>
      <c r="H18" s="260">
        <f t="shared" si="8"/>
        <v>2837715</v>
      </c>
      <c r="I18" s="260">
        <f t="shared" si="8"/>
        <v>1773049</v>
      </c>
      <c r="J18" s="260">
        <f t="shared" ref="J18:P18" si="9">J7-J10</f>
        <v>2608765.8611860257</v>
      </c>
      <c r="K18" s="260">
        <f t="shared" si="9"/>
        <v>2737910.6662673312</v>
      </c>
      <c r="L18" s="260">
        <f t="shared" si="9"/>
        <v>2878909.9398410455</v>
      </c>
      <c r="M18" s="260">
        <f t="shared" si="9"/>
        <v>3051839.7215835899</v>
      </c>
      <c r="N18" s="260">
        <f t="shared" si="9"/>
        <v>3228833.4233132363</v>
      </c>
      <c r="O18" s="260">
        <f t="shared" si="9"/>
        <v>3415766.0856570704</v>
      </c>
      <c r="P18" s="260">
        <f t="shared" si="9"/>
        <v>3613177.3223972516</v>
      </c>
      <c r="Q18" s="40"/>
      <c r="R18" s="40"/>
      <c r="S18" s="40"/>
      <c r="T18" s="40"/>
      <c r="U18" s="40"/>
      <c r="V18" s="40"/>
      <c r="W18" s="40"/>
      <c r="X18" s="40"/>
      <c r="Y18" s="40"/>
      <c r="Z18" s="40"/>
    </row>
    <row r="19" spans="1:26" s="35" customFormat="1" ht="15.75" customHeight="1">
      <c r="A19" s="36"/>
      <c r="B19" s="260" t="s">
        <v>5991</v>
      </c>
      <c r="C19" s="260">
        <f>C18*(1-29.5%)</f>
        <v>991334.34000000008</v>
      </c>
      <c r="D19" s="260">
        <f t="shared" ref="D19:P19" si="10">D18*(1-29.5%)</f>
        <v>1230825.6600000001</v>
      </c>
      <c r="E19" s="260">
        <f t="shared" si="10"/>
        <v>870842.08500000008</v>
      </c>
      <c r="F19" s="260">
        <f t="shared" si="10"/>
        <v>1433297.4300000002</v>
      </c>
      <c r="G19" s="260">
        <f t="shared" si="10"/>
        <v>1853681.8800000001</v>
      </c>
      <c r="H19" s="260">
        <f t="shared" si="10"/>
        <v>2000589.0750000002</v>
      </c>
      <c r="I19" s="260">
        <f t="shared" si="10"/>
        <v>1249999.5450000002</v>
      </c>
      <c r="J19" s="260">
        <f t="shared" si="10"/>
        <v>1839179.9321361482</v>
      </c>
      <c r="K19" s="260">
        <f t="shared" si="10"/>
        <v>1930227.0197184687</v>
      </c>
      <c r="L19" s="260">
        <f t="shared" si="10"/>
        <v>2029631.5075879374</v>
      </c>
      <c r="M19" s="260">
        <f t="shared" si="10"/>
        <v>2151547.0037164311</v>
      </c>
      <c r="N19" s="260">
        <f t="shared" si="10"/>
        <v>2276327.563435832</v>
      </c>
      <c r="O19" s="260">
        <f t="shared" si="10"/>
        <v>2408115.0903882347</v>
      </c>
      <c r="P19" s="260">
        <f t="shared" si="10"/>
        <v>2547290.0122900628</v>
      </c>
      <c r="Q19" s="40"/>
      <c r="R19" s="40"/>
      <c r="S19" s="40"/>
      <c r="T19" s="40"/>
      <c r="U19" s="40"/>
      <c r="V19" s="40"/>
      <c r="W19" s="40"/>
      <c r="X19" s="40"/>
      <c r="Y19" s="40"/>
      <c r="Z19" s="40"/>
    </row>
    <row r="20" spans="1:26" s="35" customFormat="1" ht="15.75" customHeight="1">
      <c r="A20" s="36"/>
      <c r="B20" s="36"/>
      <c r="C20" s="71"/>
      <c r="D20" s="71"/>
      <c r="E20" s="71"/>
      <c r="F20" s="71"/>
      <c r="G20" s="71"/>
      <c r="H20" s="71"/>
      <c r="I20" s="71"/>
      <c r="J20" s="40"/>
      <c r="K20" s="40"/>
      <c r="L20" s="40"/>
      <c r="M20" s="40"/>
      <c r="N20" s="40"/>
      <c r="O20" s="40"/>
      <c r="P20" s="40"/>
      <c r="Q20" s="40"/>
      <c r="R20" s="40"/>
      <c r="S20" s="40"/>
      <c r="T20" s="40"/>
      <c r="U20" s="40"/>
      <c r="V20" s="40"/>
      <c r="W20" s="40"/>
      <c r="X20" s="40"/>
      <c r="Y20" s="40"/>
      <c r="Z20" s="40"/>
    </row>
    <row r="21" spans="1:26" s="35" customFormat="1" ht="15.75" customHeight="1">
      <c r="A21" s="36"/>
      <c r="B21" s="263" t="s">
        <v>238</v>
      </c>
      <c r="C21" s="258">
        <f t="shared" ref="C21:I21" si="11">-C3</f>
        <v>1019051</v>
      </c>
      <c r="D21" s="258">
        <f t="shared" si="11"/>
        <v>1093163</v>
      </c>
      <c r="E21" s="266">
        <f t="shared" si="11"/>
        <v>1116839</v>
      </c>
      <c r="F21" s="266">
        <f t="shared" si="11"/>
        <v>1158662</v>
      </c>
      <c r="G21" s="266">
        <f t="shared" si="11"/>
        <v>1169519</v>
      </c>
      <c r="H21" s="266">
        <f t="shared" si="11"/>
        <v>1290325</v>
      </c>
      <c r="I21" s="266">
        <f t="shared" si="11"/>
        <v>1106281</v>
      </c>
      <c r="J21" s="40"/>
      <c r="K21" s="40"/>
      <c r="L21" s="40"/>
      <c r="M21" s="40"/>
      <c r="N21" s="40"/>
      <c r="O21" s="40"/>
      <c r="P21" s="40"/>
      <c r="Q21" s="40"/>
      <c r="R21" s="40"/>
      <c r="S21" s="40"/>
      <c r="T21" s="40"/>
      <c r="U21" s="40"/>
      <c r="V21" s="40"/>
      <c r="W21" s="40"/>
      <c r="X21" s="40"/>
      <c r="Y21" s="40"/>
      <c r="Z21" s="40"/>
    </row>
    <row r="22" spans="1:26" s="35" customFormat="1" ht="15.75" customHeight="1">
      <c r="A22" s="36"/>
      <c r="B22" s="156" t="s">
        <v>242</v>
      </c>
      <c r="C22" s="156">
        <f>C21/'EEFF hist'!C$4</f>
        <v>0.24417150572480445</v>
      </c>
      <c r="D22" s="156">
        <f>D21/'EEFF hist'!D$4</f>
        <v>0.24379230743669761</v>
      </c>
      <c r="E22" s="156">
        <f>E21/'EEFF hist'!E$4</f>
        <v>0.24100300185860168</v>
      </c>
      <c r="F22" s="156">
        <f>F21/'EEFF hist'!F$4</f>
        <v>0.2307168306548236</v>
      </c>
      <c r="G22" s="156">
        <f>G21/'EEFF hist'!G$4</f>
        <v>0.21886046940737777</v>
      </c>
      <c r="H22" s="156">
        <f>H21/'EEFF hist'!H$4</f>
        <v>0.22599266356871983</v>
      </c>
      <c r="I22" s="156">
        <f>I21/'EEFF hist'!I$4</f>
        <v>0.25639545326548846</v>
      </c>
      <c r="J22" s="40"/>
      <c r="K22" s="40"/>
      <c r="L22" s="40"/>
      <c r="M22" s="40"/>
      <c r="N22" s="40"/>
      <c r="O22" s="40"/>
      <c r="P22" s="40"/>
      <c r="Q22" s="40"/>
      <c r="R22" s="40"/>
      <c r="S22" s="40"/>
      <c r="T22" s="40"/>
      <c r="U22" s="40"/>
      <c r="V22" s="40"/>
      <c r="W22" s="40"/>
      <c r="X22" s="40"/>
      <c r="Y22" s="40"/>
      <c r="Z22" s="40"/>
    </row>
    <row r="23" spans="1:26" s="35" customFormat="1" ht="15.75" customHeight="1">
      <c r="A23" s="36"/>
      <c r="B23" s="36"/>
      <c r="C23" s="71"/>
      <c r="D23" s="452">
        <f>D22-C22</f>
        <v>-3.791982881068412E-4</v>
      </c>
      <c r="E23" s="452">
        <f t="shared" ref="E23:I23" si="12">E22-D22</f>
        <v>-2.7893055780959242E-3</v>
      </c>
      <c r="F23" s="452">
        <f t="shared" si="12"/>
        <v>-1.0286171203778088E-2</v>
      </c>
      <c r="G23" s="452">
        <f t="shared" si="12"/>
        <v>-1.1856361247445824E-2</v>
      </c>
      <c r="H23" s="452">
        <f t="shared" si="12"/>
        <v>7.1321941613420592E-3</v>
      </c>
      <c r="I23" s="452">
        <f t="shared" si="12"/>
        <v>3.0402789696768628E-2</v>
      </c>
      <c r="J23" s="40"/>
      <c r="K23" s="40"/>
      <c r="L23" s="40"/>
      <c r="M23" s="40"/>
      <c r="N23" s="40"/>
      <c r="O23" s="40"/>
      <c r="P23" s="40"/>
      <c r="Q23" s="40"/>
      <c r="R23" s="40"/>
      <c r="S23" s="40"/>
      <c r="T23" s="40"/>
      <c r="U23" s="40"/>
      <c r="V23" s="40"/>
      <c r="W23" s="40"/>
      <c r="X23" s="40"/>
      <c r="Y23" s="40"/>
      <c r="Z23" s="40"/>
    </row>
    <row r="24" spans="1:26" s="35" customFormat="1" ht="15.75" customHeight="1">
      <c r="A24" s="36"/>
      <c r="B24" s="263" t="s">
        <v>239</v>
      </c>
      <c r="C24" s="258">
        <f t="shared" ref="C24:I24" si="13">-C4</f>
        <v>1062425</v>
      </c>
      <c r="D24" s="258">
        <f t="shared" si="13"/>
        <v>1019046</v>
      </c>
      <c r="E24" s="266">
        <f t="shared" si="13"/>
        <v>1008390</v>
      </c>
      <c r="F24" s="266">
        <f t="shared" si="13"/>
        <v>1047824</v>
      </c>
      <c r="G24" s="266">
        <f t="shared" si="13"/>
        <v>883291</v>
      </c>
      <c r="H24" s="266">
        <f t="shared" si="13"/>
        <v>898281</v>
      </c>
      <c r="I24" s="266">
        <f t="shared" si="13"/>
        <v>814076</v>
      </c>
      <c r="J24" s="40"/>
      <c r="K24" s="40"/>
      <c r="L24" s="40"/>
      <c r="M24" s="40"/>
      <c r="N24" s="40"/>
      <c r="O24" s="40"/>
      <c r="P24" s="40"/>
      <c r="Q24" s="40"/>
      <c r="R24" s="40"/>
      <c r="S24" s="40"/>
      <c r="T24" s="40"/>
      <c r="U24" s="40"/>
      <c r="V24" s="40"/>
      <c r="W24" s="40"/>
      <c r="X24" s="40"/>
      <c r="Y24" s="40"/>
      <c r="Z24" s="40"/>
    </row>
    <row r="25" spans="1:26" s="35" customFormat="1" ht="15.75" customHeight="1">
      <c r="A25" s="36"/>
      <c r="B25" s="156" t="s">
        <v>242</v>
      </c>
      <c r="C25" s="156">
        <f>C24/'EEFF hist'!C$4</f>
        <v>0.25456420921982842</v>
      </c>
      <c r="D25" s="156">
        <f>D24/'EEFF hist'!D$4</f>
        <v>0.22726306664617899</v>
      </c>
      <c r="E25" s="156">
        <f>E24/'EEFF hist'!E$4</f>
        <v>0.2176007616533765</v>
      </c>
      <c r="F25" s="156">
        <f>F24/'EEFF hist'!F$4</f>
        <v>0.20864638036291849</v>
      </c>
      <c r="G25" s="156">
        <f>G24/'EEFF hist'!G$4</f>
        <v>0.16529657310681753</v>
      </c>
      <c r="H25" s="156">
        <f>H24/'EEFF hist'!H$4</f>
        <v>0.15732851477199405</v>
      </c>
      <c r="I25" s="156">
        <f>I24/'EEFF hist'!I$4</f>
        <v>0.18867302702708966</v>
      </c>
      <c r="J25" s="40"/>
      <c r="K25" s="40"/>
      <c r="L25" s="40"/>
      <c r="M25" s="40"/>
      <c r="N25" s="40"/>
      <c r="O25" s="40"/>
      <c r="P25" s="40"/>
      <c r="Q25" s="40"/>
      <c r="R25" s="40"/>
      <c r="S25" s="40"/>
      <c r="T25" s="40"/>
      <c r="U25" s="40"/>
      <c r="V25" s="40"/>
      <c r="W25" s="40"/>
      <c r="X25" s="40"/>
      <c r="Y25" s="40"/>
      <c r="Z25" s="40"/>
    </row>
    <row r="26" spans="1:26" s="35" customFormat="1" ht="15.75" customHeight="1">
      <c r="A26" s="36"/>
      <c r="B26" s="36"/>
      <c r="C26" s="71"/>
      <c r="D26" s="71"/>
      <c r="E26" s="71"/>
      <c r="F26" s="71"/>
      <c r="G26" s="71"/>
      <c r="H26" s="71"/>
      <c r="I26" s="71"/>
      <c r="J26" s="40"/>
      <c r="K26" s="40"/>
      <c r="L26" s="40"/>
      <c r="M26" s="40"/>
      <c r="N26" s="40"/>
      <c r="O26" s="40"/>
      <c r="P26" s="40"/>
      <c r="Q26" s="40"/>
      <c r="R26" s="40"/>
      <c r="S26" s="40"/>
      <c r="T26" s="40"/>
      <c r="U26" s="40"/>
      <c r="V26" s="40"/>
      <c r="W26" s="40"/>
      <c r="X26" s="40"/>
      <c r="Y26" s="40"/>
      <c r="Z26" s="40"/>
    </row>
    <row r="27" spans="1:26" s="35" customFormat="1" ht="15.75" customHeight="1">
      <c r="A27" s="36"/>
      <c r="B27" s="263" t="s">
        <v>240</v>
      </c>
      <c r="C27" s="258">
        <f t="shared" ref="C27:I27" si="14">-C5</f>
        <v>498716</v>
      </c>
      <c r="D27" s="258">
        <f t="shared" si="14"/>
        <v>520661</v>
      </c>
      <c r="E27" s="266">
        <f t="shared" si="14"/>
        <v>870824</v>
      </c>
      <c r="F27" s="266">
        <f t="shared" si="14"/>
        <v>510259</v>
      </c>
      <c r="G27" s="266">
        <f t="shared" si="14"/>
        <v>412543</v>
      </c>
      <c r="H27" s="266">
        <f t="shared" si="14"/>
        <v>334668</v>
      </c>
      <c r="I27" s="266">
        <f t="shared" si="14"/>
        <v>348628</v>
      </c>
      <c r="J27" s="40"/>
      <c r="K27" s="40"/>
      <c r="L27" s="40"/>
      <c r="M27" s="40"/>
      <c r="N27" s="40"/>
      <c r="O27" s="40"/>
      <c r="P27" s="40"/>
      <c r="Q27" s="40"/>
      <c r="R27" s="40"/>
      <c r="S27" s="40"/>
      <c r="T27" s="40"/>
      <c r="U27" s="40"/>
      <c r="V27" s="40"/>
      <c r="W27" s="40"/>
      <c r="X27" s="40"/>
      <c r="Y27" s="40"/>
      <c r="Z27" s="40"/>
    </row>
    <row r="28" spans="1:26" s="35" customFormat="1" ht="15.75" customHeight="1">
      <c r="A28" s="36"/>
      <c r="B28" s="156" t="s">
        <v>242</v>
      </c>
      <c r="C28" s="156">
        <f>C27/'EEFF hist'!C$4</f>
        <v>0.11949572361839748</v>
      </c>
      <c r="D28" s="156">
        <f>D27/'EEFF hist'!D$4</f>
        <v>0.11611548010891186</v>
      </c>
      <c r="E28" s="156">
        <f>E27/'EEFF hist'!E$4</f>
        <v>0.18791535583062102</v>
      </c>
      <c r="F28" s="156">
        <f>F27/'EEFF hist'!F$4</f>
        <v>0.10160455706073007</v>
      </c>
      <c r="G28" s="156">
        <f>G27/'EEFF hist'!G$4</f>
        <v>7.7202127225575512E-2</v>
      </c>
      <c r="H28" s="156">
        <f>H27/'EEFF hist'!H$4</f>
        <v>5.8615087463403666E-2</v>
      </c>
      <c r="I28" s="156">
        <f>I27/'EEFF hist'!I$4</f>
        <v>8.0799212931471034E-2</v>
      </c>
      <c r="J28" s="40"/>
      <c r="K28" s="40"/>
      <c r="L28" s="40"/>
      <c r="M28" s="40"/>
      <c r="N28" s="40"/>
      <c r="O28" s="40"/>
      <c r="P28" s="40"/>
      <c r="Q28" s="40"/>
      <c r="R28" s="40"/>
      <c r="S28" s="40"/>
      <c r="T28" s="40"/>
      <c r="U28" s="40"/>
      <c r="V28" s="40"/>
      <c r="W28" s="40"/>
      <c r="X28" s="40"/>
      <c r="Y28" s="40"/>
      <c r="Z28" s="40"/>
    </row>
    <row r="30" spans="1:26" ht="15.6">
      <c r="B30" s="164" t="s">
        <v>131</v>
      </c>
      <c r="C30" s="165"/>
      <c r="D30" s="165"/>
      <c r="E30" s="165"/>
      <c r="F30" s="165"/>
      <c r="G30" s="165"/>
      <c r="H30" s="165"/>
      <c r="I30" s="165"/>
    </row>
    <row r="31" spans="1:26" ht="15.6">
      <c r="B31" s="130" t="s">
        <v>121</v>
      </c>
      <c r="C31" s="130">
        <v>153168</v>
      </c>
      <c r="D31" s="130">
        <v>141489</v>
      </c>
      <c r="E31" s="130">
        <v>215135</v>
      </c>
      <c r="F31" s="130">
        <v>164898</v>
      </c>
      <c r="G31" s="130">
        <v>90924</v>
      </c>
      <c r="H31" s="130">
        <v>55163</v>
      </c>
      <c r="I31" s="130">
        <v>92472.496332480194</v>
      </c>
    </row>
    <row r="32" spans="1:26" ht="15.6">
      <c r="B32" s="130" t="s">
        <v>122</v>
      </c>
      <c r="C32" s="130">
        <v>257494</v>
      </c>
      <c r="D32" s="130">
        <v>287873</v>
      </c>
      <c r="E32" s="130">
        <v>301984</v>
      </c>
      <c r="F32" s="130">
        <v>262219</v>
      </c>
      <c r="G32" s="130">
        <v>211254</v>
      </c>
      <c r="H32" s="130">
        <v>85701</v>
      </c>
      <c r="I32" s="130">
        <v>162533.10858032096</v>
      </c>
    </row>
    <row r="33" spans="2:9" ht="15.6">
      <c r="B33" s="130" t="s">
        <v>123</v>
      </c>
      <c r="C33" s="130">
        <v>9287</v>
      </c>
      <c r="D33" s="130">
        <v>11058</v>
      </c>
      <c r="E33" s="130">
        <v>13312</v>
      </c>
      <c r="F33" s="130">
        <v>10020</v>
      </c>
      <c r="G33" s="130">
        <v>9924</v>
      </c>
      <c r="H33" s="130">
        <v>9315</v>
      </c>
      <c r="I33" s="130">
        <v>7586.0811106383753</v>
      </c>
    </row>
    <row r="34" spans="2:9" ht="15.6">
      <c r="B34" s="130" t="s">
        <v>125</v>
      </c>
      <c r="C34" s="130">
        <v>74973</v>
      </c>
      <c r="D34" s="130">
        <v>76886</v>
      </c>
      <c r="E34" s="130">
        <v>79290</v>
      </c>
      <c r="F34" s="130">
        <v>65677</v>
      </c>
      <c r="G34" s="130">
        <v>92796</v>
      </c>
      <c r="H34" s="130">
        <v>170169</v>
      </c>
      <c r="I34" s="130">
        <v>74225.651539256258</v>
      </c>
    </row>
    <row r="35" spans="2:9" ht="15.6">
      <c r="B35" s="130" t="s">
        <v>126</v>
      </c>
      <c r="C35" s="130">
        <v>382</v>
      </c>
      <c r="D35" s="130"/>
      <c r="E35" s="130">
        <v>5390</v>
      </c>
      <c r="F35" s="130">
        <v>3638</v>
      </c>
      <c r="G35" s="130">
        <v>0</v>
      </c>
      <c r="H35" s="130">
        <v>0</v>
      </c>
      <c r="I35" s="130">
        <v>859.10890152211607</v>
      </c>
    </row>
    <row r="36" spans="2:9" ht="15.6">
      <c r="B36" s="130" t="s">
        <v>134</v>
      </c>
      <c r="C36" s="130">
        <v>0</v>
      </c>
      <c r="D36" s="130">
        <v>0</v>
      </c>
      <c r="E36" s="130">
        <v>238341</v>
      </c>
      <c r="F36" s="130">
        <v>0</v>
      </c>
      <c r="G36" s="130">
        <v>0</v>
      </c>
      <c r="H36" s="130">
        <v>9720</v>
      </c>
      <c r="I36" s="130">
        <v>18494.100957640017</v>
      </c>
    </row>
    <row r="37" spans="2:9" ht="15.6">
      <c r="B37" s="130" t="s">
        <v>127</v>
      </c>
      <c r="C37" s="130">
        <v>3412</v>
      </c>
      <c r="D37" s="130">
        <v>3355</v>
      </c>
      <c r="E37" s="130">
        <v>17372</v>
      </c>
      <c r="F37" s="130">
        <v>3807</v>
      </c>
      <c r="G37" s="130">
        <v>7645</v>
      </c>
      <c r="H37" s="130">
        <v>4600</v>
      </c>
      <c r="I37" s="130">
        <v>4383.555294706649</v>
      </c>
    </row>
    <row r="38" spans="2:9" ht="15.6">
      <c r="B38" s="260" t="s">
        <v>250</v>
      </c>
      <c r="C38" s="260">
        <v>527986</v>
      </c>
      <c r="D38" s="260">
        <v>549692</v>
      </c>
      <c r="E38" s="260">
        <v>905598</v>
      </c>
      <c r="F38" s="260">
        <v>537425</v>
      </c>
      <c r="G38" s="260">
        <v>440609</v>
      </c>
      <c r="H38" s="260">
        <v>370448</v>
      </c>
      <c r="I38" s="260">
        <v>383397.00000000006</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M21"/>
  <sheetViews>
    <sheetView workbookViewId="0">
      <selection activeCell="M3" sqref="M3"/>
    </sheetView>
  </sheetViews>
  <sheetFormatPr baseColWidth="10" defaultColWidth="11" defaultRowHeight="13.8"/>
  <cols>
    <col min="1" max="1" width="20.19921875" style="35" customWidth="1"/>
    <col min="2" max="2" width="26.8984375" style="35" customWidth="1"/>
    <col min="3" max="3" width="11" style="35"/>
    <col min="4" max="4" width="14.69921875" style="35" bestFit="1" customWidth="1"/>
    <col min="5" max="5" width="11" style="35"/>
    <col min="6" max="6" width="14.69921875" style="35" bestFit="1" customWidth="1"/>
    <col min="7" max="7" width="18.19921875" style="35" customWidth="1"/>
    <col min="8" max="9" width="12.09765625" style="35" bestFit="1" customWidth="1"/>
    <col min="10" max="10" width="12" style="35" bestFit="1" customWidth="1"/>
    <col min="11" max="16384" width="11" style="35"/>
  </cols>
  <sheetData>
    <row r="2" spans="1:13" ht="15.6">
      <c r="C2" s="333">
        <v>2014</v>
      </c>
      <c r="D2" s="333">
        <v>2015</v>
      </c>
      <c r="E2" s="333">
        <v>2016</v>
      </c>
      <c r="F2" s="333">
        <v>2017</v>
      </c>
      <c r="G2" s="333">
        <v>2018</v>
      </c>
      <c r="H2" s="333">
        <v>2019</v>
      </c>
      <c r="I2" s="333">
        <v>2020</v>
      </c>
      <c r="J2" s="333">
        <v>2021</v>
      </c>
      <c r="K2" s="333">
        <v>2022</v>
      </c>
      <c r="L2" s="333">
        <v>2023</v>
      </c>
    </row>
    <row r="3" spans="1:13" ht="15.6">
      <c r="A3" s="575" t="s">
        <v>516</v>
      </c>
      <c r="B3" s="575"/>
      <c r="C3" s="138">
        <v>3.9000304861317701</v>
      </c>
      <c r="D3" s="138">
        <v>3.9835402795312298</v>
      </c>
      <c r="E3" s="138">
        <v>3.6996769163001502</v>
      </c>
      <c r="F3" s="138">
        <v>2.64079511695354</v>
      </c>
      <c r="G3" s="138">
        <v>3.8412128029914401</v>
      </c>
      <c r="H3" s="138">
        <v>2.9793652072447498</v>
      </c>
      <c r="I3" s="138">
        <v>-8.7317972210006207</v>
      </c>
      <c r="J3" s="138">
        <v>8.5</v>
      </c>
      <c r="K3" s="138">
        <v>4.8</v>
      </c>
      <c r="L3" s="138">
        <v>3.5</v>
      </c>
      <c r="M3" s="315" t="s">
        <v>597</v>
      </c>
    </row>
    <row r="4" spans="1:13" ht="15.6">
      <c r="A4" s="573" t="s">
        <v>517</v>
      </c>
      <c r="B4" s="573"/>
      <c r="C4" s="139">
        <v>3.2240611887172999</v>
      </c>
      <c r="D4" s="139">
        <v>4.3979285416694003</v>
      </c>
      <c r="E4" s="139">
        <v>3.2348819503701201</v>
      </c>
      <c r="F4" s="139">
        <v>1.3648558837145399</v>
      </c>
      <c r="G4" s="139">
        <v>2.1925231538681902</v>
      </c>
      <c r="H4" s="139">
        <v>1.90009157916242</v>
      </c>
      <c r="I4" s="139">
        <v>2</v>
      </c>
      <c r="J4" s="139">
        <v>3</v>
      </c>
      <c r="K4" s="139">
        <v>2</v>
      </c>
      <c r="L4" s="139">
        <v>2</v>
      </c>
      <c r="M4" s="315" t="s">
        <v>597</v>
      </c>
    </row>
    <row r="5" spans="1:13" ht="15.75" customHeight="1">
      <c r="A5" s="574" t="s">
        <v>501</v>
      </c>
      <c r="B5" s="139" t="s">
        <v>502</v>
      </c>
      <c r="C5" s="139"/>
      <c r="D5" s="139"/>
      <c r="E5" s="139"/>
      <c r="F5" s="139"/>
      <c r="G5" s="139" t="s">
        <v>503</v>
      </c>
      <c r="H5" s="574">
        <v>2.25</v>
      </c>
      <c r="I5" s="574">
        <v>2.25</v>
      </c>
      <c r="J5" s="574">
        <v>2.31</v>
      </c>
      <c r="K5" s="574">
        <f>J5*(1+M6)</f>
        <v>2.3715999999999999</v>
      </c>
      <c r="L5" s="574">
        <f>K5</f>
        <v>2.3715999999999999</v>
      </c>
    </row>
    <row r="6" spans="1:13" ht="15.6">
      <c r="A6" s="574"/>
      <c r="B6" s="139" t="s">
        <v>504</v>
      </c>
      <c r="C6" s="139"/>
      <c r="D6" s="139"/>
      <c r="E6" s="139"/>
      <c r="F6" s="139"/>
      <c r="G6" s="139" t="s">
        <v>505</v>
      </c>
      <c r="H6" s="574"/>
      <c r="I6" s="574"/>
      <c r="J6" s="574"/>
      <c r="K6" s="574"/>
      <c r="L6" s="574"/>
      <c r="M6" s="389">
        <f>J5/I5-1</f>
        <v>2.6666666666666616E-2</v>
      </c>
    </row>
    <row r="7" spans="1:13" ht="15.6">
      <c r="A7" s="573" t="s">
        <v>591</v>
      </c>
      <c r="B7" s="573"/>
      <c r="C7" s="376">
        <f>(I7/D7)^(1/6)-1</f>
        <v>2.2687013684409063E-2</v>
      </c>
      <c r="D7" s="130">
        <v>106454289</v>
      </c>
      <c r="E7" s="130">
        <v>94338250</v>
      </c>
      <c r="F7" s="130">
        <v>106534590</v>
      </c>
      <c r="G7" s="130">
        <v>107488650</v>
      </c>
      <c r="H7" s="130">
        <v>110248180</v>
      </c>
      <c r="I7" s="130">
        <v>121792238</v>
      </c>
      <c r="J7" s="130">
        <v>97231546</v>
      </c>
      <c r="K7" s="139"/>
      <c r="L7" s="139"/>
      <c r="M7" s="35" t="s">
        <v>592</v>
      </c>
    </row>
    <row r="8" spans="1:13" ht="15.6">
      <c r="A8" s="374" t="s">
        <v>593</v>
      </c>
      <c r="B8" s="374"/>
      <c r="C8" s="376"/>
      <c r="D8" s="133">
        <v>0.11170991898691841</v>
      </c>
      <c r="E8" s="133">
        <v>0.12804986312550848</v>
      </c>
      <c r="F8" s="133">
        <v>0.11523956679234416</v>
      </c>
      <c r="G8" s="133">
        <v>0.11747286806560507</v>
      </c>
      <c r="H8" s="133">
        <v>0.11406546575190631</v>
      </c>
      <c r="I8" s="133">
        <v>0.10223147389737595</v>
      </c>
      <c r="J8" s="133">
        <v>9.6615253923601388E-2</v>
      </c>
      <c r="K8" s="139"/>
      <c r="L8" s="139"/>
    </row>
    <row r="9" spans="1:13" ht="15.6">
      <c r="A9" s="374" t="s">
        <v>594</v>
      </c>
      <c r="B9" s="374"/>
      <c r="C9" s="376"/>
      <c r="D9" s="133">
        <v>1.7754099132633349E-3</v>
      </c>
      <c r="E9" s="133">
        <v>2.3002334683969654E-3</v>
      </c>
      <c r="F9" s="133">
        <v>1.8679379157511191E-3</v>
      </c>
      <c r="G9" s="133">
        <v>1.4234060991555853E-3</v>
      </c>
      <c r="H9" s="133">
        <v>1.1972986764951586E-3</v>
      </c>
      <c r="I9" s="133">
        <v>9.360202412899253E-4</v>
      </c>
      <c r="J9" s="133">
        <v>8.8459874285523729E-4</v>
      </c>
      <c r="K9" s="139"/>
      <c r="L9" s="139"/>
    </row>
    <row r="10" spans="1:13" ht="15.6">
      <c r="A10" s="374" t="s">
        <v>595</v>
      </c>
      <c r="B10" s="374"/>
      <c r="C10" s="374"/>
      <c r="D10" s="139">
        <v>0.32</v>
      </c>
      <c r="E10" s="139">
        <v>0.31</v>
      </c>
      <c r="F10" s="139">
        <v>0.31</v>
      </c>
      <c r="G10" s="139">
        <v>0.26</v>
      </c>
      <c r="H10" s="139">
        <v>0.27</v>
      </c>
      <c r="I10" s="139">
        <v>0.3</v>
      </c>
      <c r="J10" s="139">
        <v>0.28999999999999998</v>
      </c>
      <c r="K10" s="139"/>
      <c r="L10" s="139"/>
      <c r="M10" s="35" t="s">
        <v>592</v>
      </c>
    </row>
    <row r="11" spans="1:13" ht="15.6">
      <c r="A11" s="377" t="s">
        <v>596</v>
      </c>
      <c r="B11" s="377"/>
      <c r="C11" s="377"/>
      <c r="D11" s="29">
        <v>8.6539270097544557E-2</v>
      </c>
      <c r="E11" s="29">
        <v>9.3350779747917126E-2</v>
      </c>
      <c r="F11" s="29">
        <v>9.445934832245978E-2</v>
      </c>
      <c r="G11" s="29">
        <v>0.11998099311000238</v>
      </c>
      <c r="H11" s="29">
        <v>0.12262290400592545</v>
      </c>
      <c r="I11" s="29">
        <v>0.12004696466147297</v>
      </c>
      <c r="J11" s="29">
        <v>0.12418651516704104</v>
      </c>
      <c r="K11" s="140"/>
      <c r="L11" s="140"/>
    </row>
    <row r="18" spans="8:8">
      <c r="H18"/>
    </row>
    <row r="19" spans="8:8">
      <c r="H19"/>
    </row>
    <row r="20" spans="8:8">
      <c r="H20"/>
    </row>
    <row r="21" spans="8:8">
      <c r="H21"/>
    </row>
  </sheetData>
  <mergeCells count="9">
    <mergeCell ref="A7:B7"/>
    <mergeCell ref="L5:L6"/>
    <mergeCell ref="H5:H6"/>
    <mergeCell ref="I5:I6"/>
    <mergeCell ref="A3:B3"/>
    <mergeCell ref="A4:B4"/>
    <mergeCell ref="A5:A6"/>
    <mergeCell ref="J5:J6"/>
    <mergeCell ref="K5:K6"/>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364"/>
  <sheetViews>
    <sheetView topLeftCell="A5126" zoomScale="87" zoomScaleNormal="87" workbookViewId="0">
      <selection activeCell="W5153" sqref="W5153"/>
    </sheetView>
  </sheetViews>
  <sheetFormatPr baseColWidth="10" defaultColWidth="8" defaultRowHeight="14.4"/>
  <cols>
    <col min="1" max="16384" width="8" style="418"/>
  </cols>
  <sheetData>
    <row r="1" spans="1:2" ht="15.6">
      <c r="A1" s="323"/>
      <c r="B1" s="323" t="s">
        <v>608</v>
      </c>
    </row>
    <row r="2" spans="1:2" ht="15.6">
      <c r="A2" s="356" t="s">
        <v>609</v>
      </c>
      <c r="B2" s="130">
        <v>687</v>
      </c>
    </row>
    <row r="3" spans="1:2" ht="15.6">
      <c r="A3" s="356" t="s">
        <v>610</v>
      </c>
      <c r="B3" s="130">
        <v>678</v>
      </c>
    </row>
    <row r="4" spans="1:2" ht="15.6">
      <c r="A4" s="356" t="s">
        <v>611</v>
      </c>
      <c r="B4" s="130">
        <v>650</v>
      </c>
    </row>
    <row r="5" spans="1:2" ht="15.6">
      <c r="A5" s="356" t="s">
        <v>612</v>
      </c>
      <c r="B5" s="130">
        <v>636</v>
      </c>
    </row>
    <row r="6" spans="1:2" ht="15.6">
      <c r="A6" s="356" t="s">
        <v>613</v>
      </c>
      <c r="B6" s="130">
        <v>650</v>
      </c>
    </row>
    <row r="7" spans="1:2" ht="15.6">
      <c r="A7" s="356" t="s">
        <v>614</v>
      </c>
      <c r="B7" s="130">
        <v>661</v>
      </c>
    </row>
    <row r="8" spans="1:2" ht="15.6">
      <c r="A8" s="356" t="s">
        <v>615</v>
      </c>
      <c r="B8" s="130">
        <v>663</v>
      </c>
    </row>
    <row r="9" spans="1:2" ht="15.6">
      <c r="A9" s="356" t="s">
        <v>616</v>
      </c>
      <c r="B9" s="130">
        <v>677</v>
      </c>
    </row>
    <row r="10" spans="1:2" ht="15.6">
      <c r="A10" s="356" t="s">
        <v>617</v>
      </c>
      <c r="B10" s="130">
        <v>641</v>
      </c>
    </row>
    <row r="11" spans="1:2" ht="15.6">
      <c r="A11" s="356" t="s">
        <v>618</v>
      </c>
      <c r="B11" s="130">
        <v>622</v>
      </c>
    </row>
    <row r="12" spans="1:2" ht="15.6">
      <c r="A12" s="356" t="s">
        <v>619</v>
      </c>
      <c r="B12" s="130">
        <v>622</v>
      </c>
    </row>
    <row r="13" spans="1:2" ht="15.6">
      <c r="A13" s="356" t="s">
        <v>620</v>
      </c>
      <c r="B13" s="130">
        <v>640</v>
      </c>
    </row>
    <row r="14" spans="1:2" ht="15.6">
      <c r="A14" s="356" t="s">
        <v>621</v>
      </c>
      <c r="B14" s="130">
        <v>636</v>
      </c>
    </row>
    <row r="15" spans="1:2" ht="15.6">
      <c r="A15" s="356" t="s">
        <v>622</v>
      </c>
      <c r="B15" s="130">
        <v>645</v>
      </c>
    </row>
    <row r="16" spans="1:2" ht="15.6">
      <c r="A16" s="356" t="s">
        <v>623</v>
      </c>
      <c r="B16" s="130">
        <v>643</v>
      </c>
    </row>
    <row r="17" spans="1:2" ht="15.6">
      <c r="A17" s="356" t="s">
        <v>624</v>
      </c>
      <c r="B17" s="130">
        <v>656</v>
      </c>
    </row>
    <row r="18" spans="1:2" ht="15.6">
      <c r="A18" s="356" t="s">
        <v>625</v>
      </c>
      <c r="B18" s="130">
        <v>683</v>
      </c>
    </row>
    <row r="19" spans="1:2" ht="15.6">
      <c r="A19" s="356" t="s">
        <v>626</v>
      </c>
      <c r="B19" s="130">
        <v>676</v>
      </c>
    </row>
    <row r="20" spans="1:2" ht="15.6">
      <c r="A20" s="356" t="s">
        <v>627</v>
      </c>
      <c r="B20" s="130">
        <v>680</v>
      </c>
    </row>
    <row r="21" spans="1:2" ht="15.6">
      <c r="A21" s="356" t="s">
        <v>628</v>
      </c>
      <c r="B21" s="130">
        <v>660</v>
      </c>
    </row>
    <row r="22" spans="1:2" ht="15.6">
      <c r="A22" s="356" t="s">
        <v>629</v>
      </c>
      <c r="B22" s="130">
        <v>685</v>
      </c>
    </row>
    <row r="23" spans="1:2" ht="15.6">
      <c r="A23" s="356" t="s">
        <v>630</v>
      </c>
      <c r="B23" s="130">
        <v>683</v>
      </c>
    </row>
    <row r="24" spans="1:2" ht="15.6">
      <c r="A24" s="356" t="s">
        <v>631</v>
      </c>
      <c r="B24" s="130">
        <v>674</v>
      </c>
    </row>
    <row r="25" spans="1:2" ht="15.6">
      <c r="A25" s="356" t="s">
        <v>632</v>
      </c>
      <c r="B25" s="130">
        <v>673</v>
      </c>
    </row>
    <row r="26" spans="1:2" ht="15.6">
      <c r="A26" s="356" t="s">
        <v>633</v>
      </c>
      <c r="B26" s="130">
        <v>675</v>
      </c>
    </row>
    <row r="27" spans="1:2" ht="15.6">
      <c r="A27" s="356" t="s">
        <v>634</v>
      </c>
      <c r="B27" s="130">
        <v>695</v>
      </c>
    </row>
    <row r="28" spans="1:2" ht="15.6">
      <c r="A28" s="356" t="s">
        <v>635</v>
      </c>
      <c r="B28" s="130">
        <v>680</v>
      </c>
    </row>
    <row r="29" spans="1:2" ht="15.6">
      <c r="A29" s="356" t="s">
        <v>636</v>
      </c>
      <c r="B29" s="130">
        <v>661</v>
      </c>
    </row>
    <row r="30" spans="1:2" ht="15.6">
      <c r="A30" s="356" t="s">
        <v>637</v>
      </c>
      <c r="B30" s="130">
        <v>662</v>
      </c>
    </row>
    <row r="31" spans="1:2" ht="15.6">
      <c r="A31" s="356" t="s">
        <v>638</v>
      </c>
      <c r="B31" s="130">
        <v>649</v>
      </c>
    </row>
    <row r="32" spans="1:2" ht="15.6">
      <c r="A32" s="356" t="s">
        <v>639</v>
      </c>
      <c r="B32" s="130">
        <v>656</v>
      </c>
    </row>
    <row r="33" spans="1:2" ht="15.6">
      <c r="A33" s="356" t="s">
        <v>640</v>
      </c>
      <c r="B33" s="130">
        <v>657</v>
      </c>
    </row>
    <row r="34" spans="1:2" ht="15.6">
      <c r="A34" s="356" t="s">
        <v>641</v>
      </c>
      <c r="B34" s="130">
        <v>649</v>
      </c>
    </row>
    <row r="35" spans="1:2" ht="15.6">
      <c r="A35" s="356" t="s">
        <v>642</v>
      </c>
      <c r="B35" s="130">
        <v>634</v>
      </c>
    </row>
    <row r="36" spans="1:2" ht="15.6">
      <c r="A36" s="356" t="s">
        <v>643</v>
      </c>
      <c r="B36" s="130">
        <v>615</v>
      </c>
    </row>
    <row r="37" spans="1:2" ht="15.6">
      <c r="A37" s="356" t="s">
        <v>644</v>
      </c>
      <c r="B37" s="130">
        <v>615</v>
      </c>
    </row>
    <row r="38" spans="1:2" ht="15.6">
      <c r="A38" s="356" t="s">
        <v>645</v>
      </c>
      <c r="B38" s="130">
        <v>633</v>
      </c>
    </row>
    <row r="39" spans="1:2" ht="15.6">
      <c r="A39" s="356" t="s">
        <v>646</v>
      </c>
      <c r="B39" s="130">
        <v>643</v>
      </c>
    </row>
    <row r="40" spans="1:2" ht="15.6">
      <c r="A40" s="356" t="s">
        <v>647</v>
      </c>
      <c r="B40" s="130">
        <v>640</v>
      </c>
    </row>
    <row r="41" spans="1:2" ht="15.6">
      <c r="A41" s="356" t="s">
        <v>648</v>
      </c>
      <c r="B41" s="130">
        <v>640</v>
      </c>
    </row>
    <row r="42" spans="1:2" ht="15.6">
      <c r="A42" s="356" t="s">
        <v>649</v>
      </c>
      <c r="B42" s="130">
        <v>654</v>
      </c>
    </row>
    <row r="43" spans="1:2" ht="15.6">
      <c r="A43" s="356" t="s">
        <v>650</v>
      </c>
      <c r="B43" s="130">
        <v>634</v>
      </c>
    </row>
    <row r="44" spans="1:2" ht="15.6">
      <c r="A44" s="356" t="s">
        <v>651</v>
      </c>
      <c r="B44" s="130">
        <v>637</v>
      </c>
    </row>
    <row r="45" spans="1:2" ht="15.6">
      <c r="A45" s="356" t="s">
        <v>652</v>
      </c>
      <c r="B45" s="130">
        <v>641</v>
      </c>
    </row>
    <row r="46" spans="1:2" ht="15.6">
      <c r="A46" s="356" t="s">
        <v>653</v>
      </c>
      <c r="B46" s="130">
        <v>628</v>
      </c>
    </row>
    <row r="47" spans="1:2" ht="15.6">
      <c r="A47" s="356" t="s">
        <v>654</v>
      </c>
      <c r="B47" s="130">
        <v>614</v>
      </c>
    </row>
    <row r="48" spans="1:2" ht="15.6">
      <c r="A48" s="356" t="s">
        <v>655</v>
      </c>
      <c r="B48" s="130">
        <v>592</v>
      </c>
    </row>
    <row r="49" spans="1:2" ht="15.6">
      <c r="A49" s="356" t="s">
        <v>656</v>
      </c>
      <c r="B49" s="130">
        <v>606</v>
      </c>
    </row>
    <row r="50" spans="1:2" ht="15.6">
      <c r="A50" s="356" t="s">
        <v>657</v>
      </c>
      <c r="B50" s="130">
        <v>622</v>
      </c>
    </row>
    <row r="51" spans="1:2" ht="15.6">
      <c r="A51" s="356" t="s">
        <v>658</v>
      </c>
      <c r="B51" s="130">
        <v>616</v>
      </c>
    </row>
    <row r="52" spans="1:2" ht="15.6">
      <c r="A52" s="356" t="s">
        <v>659</v>
      </c>
      <c r="B52" s="130">
        <v>620</v>
      </c>
    </row>
    <row r="53" spans="1:2" ht="15.6">
      <c r="A53" s="356" t="s">
        <v>660</v>
      </c>
      <c r="B53" s="130">
        <v>622</v>
      </c>
    </row>
    <row r="54" spans="1:2" ht="15.6">
      <c r="A54" s="356" t="s">
        <v>661</v>
      </c>
      <c r="B54" s="130">
        <v>637</v>
      </c>
    </row>
    <row r="55" spans="1:2" ht="15.6">
      <c r="A55" s="356" t="s">
        <v>662</v>
      </c>
      <c r="B55" s="130">
        <v>651</v>
      </c>
    </row>
    <row r="56" spans="1:2" ht="15.6">
      <c r="A56" s="356" t="s">
        <v>663</v>
      </c>
      <c r="B56" s="130">
        <v>647</v>
      </c>
    </row>
    <row r="57" spans="1:2" ht="15.6">
      <c r="A57" s="356" t="s">
        <v>664</v>
      </c>
      <c r="B57" s="130">
        <v>665</v>
      </c>
    </row>
    <row r="58" spans="1:2" ht="15.6">
      <c r="A58" s="356" t="s">
        <v>665</v>
      </c>
      <c r="B58" s="130">
        <v>638</v>
      </c>
    </row>
    <row r="59" spans="1:2" ht="15.6">
      <c r="A59" s="356" t="s">
        <v>666</v>
      </c>
      <c r="B59" s="130">
        <v>639</v>
      </c>
    </row>
    <row r="60" spans="1:2" ht="15.6">
      <c r="A60" s="356" t="s">
        <v>667</v>
      </c>
      <c r="B60" s="130">
        <v>673</v>
      </c>
    </row>
    <row r="61" spans="1:2" ht="15.6">
      <c r="A61" s="356" t="s">
        <v>668</v>
      </c>
      <c r="B61" s="130">
        <v>670</v>
      </c>
    </row>
    <row r="62" spans="1:2" ht="15.6">
      <c r="A62" s="356" t="s">
        <v>669</v>
      </c>
      <c r="B62" s="130">
        <v>640</v>
      </c>
    </row>
    <row r="63" spans="1:2" ht="15.6">
      <c r="A63" s="356" t="s">
        <v>670</v>
      </c>
      <c r="B63" s="130">
        <v>628</v>
      </c>
    </row>
    <row r="64" spans="1:2" ht="15.6">
      <c r="A64" s="356" t="s">
        <v>671</v>
      </c>
      <c r="B64" s="130">
        <v>635</v>
      </c>
    </row>
    <row r="65" spans="1:2" ht="15.6">
      <c r="A65" s="356" t="s">
        <v>672</v>
      </c>
      <c r="B65" s="130">
        <v>654</v>
      </c>
    </row>
    <row r="66" spans="1:2" ht="15.6">
      <c r="A66" s="356" t="s">
        <v>673</v>
      </c>
      <c r="B66" s="130">
        <v>650</v>
      </c>
    </row>
    <row r="67" spans="1:2" ht="15.6">
      <c r="A67" s="356" t="s">
        <v>674</v>
      </c>
      <c r="B67" s="130">
        <v>650</v>
      </c>
    </row>
    <row r="68" spans="1:2" ht="15.6">
      <c r="A68" s="356" t="s">
        <v>675</v>
      </c>
      <c r="B68" s="130">
        <v>683</v>
      </c>
    </row>
    <row r="69" spans="1:2" ht="15.6">
      <c r="A69" s="356" t="s">
        <v>676</v>
      </c>
      <c r="B69" s="130">
        <v>682</v>
      </c>
    </row>
    <row r="70" spans="1:2" ht="15.6">
      <c r="A70" s="356" t="s">
        <v>677</v>
      </c>
      <c r="B70" s="130">
        <v>675</v>
      </c>
    </row>
    <row r="71" spans="1:2" ht="15.6">
      <c r="A71" s="356" t="s">
        <v>678</v>
      </c>
      <c r="B71" s="130">
        <v>670</v>
      </c>
    </row>
    <row r="72" spans="1:2" ht="15.6">
      <c r="A72" s="356" t="s">
        <v>679</v>
      </c>
      <c r="B72" s="130">
        <v>702</v>
      </c>
    </row>
    <row r="73" spans="1:2" ht="15.6">
      <c r="A73" s="356" t="s">
        <v>680</v>
      </c>
      <c r="B73" s="130">
        <v>719</v>
      </c>
    </row>
    <row r="74" spans="1:2" ht="15.6">
      <c r="A74" s="356" t="s">
        <v>681</v>
      </c>
      <c r="B74" s="130">
        <v>745</v>
      </c>
    </row>
    <row r="75" spans="1:2" ht="15.6">
      <c r="A75" s="356" t="s">
        <v>682</v>
      </c>
      <c r="B75" s="130">
        <v>750</v>
      </c>
    </row>
    <row r="76" spans="1:2" ht="15.6">
      <c r="A76" s="356" t="s">
        <v>683</v>
      </c>
      <c r="B76" s="130">
        <v>750</v>
      </c>
    </row>
    <row r="77" spans="1:2" ht="15.6">
      <c r="A77" s="356" t="s">
        <v>684</v>
      </c>
      <c r="B77" s="130">
        <v>748</v>
      </c>
    </row>
    <row r="78" spans="1:2" ht="15.6">
      <c r="A78" s="356" t="s">
        <v>685</v>
      </c>
      <c r="B78" s="130">
        <v>742</v>
      </c>
    </row>
    <row r="79" spans="1:2" ht="15.6">
      <c r="A79" s="356" t="s">
        <v>686</v>
      </c>
      <c r="B79" s="130">
        <v>750</v>
      </c>
    </row>
    <row r="80" spans="1:2" ht="15.6">
      <c r="A80" s="356" t="s">
        <v>687</v>
      </c>
      <c r="B80" s="130">
        <v>777</v>
      </c>
    </row>
    <row r="81" spans="1:2" ht="15.6">
      <c r="A81" s="356" t="s">
        <v>688</v>
      </c>
      <c r="B81" s="130">
        <v>820</v>
      </c>
    </row>
    <row r="82" spans="1:2" ht="15.6">
      <c r="A82" s="356" t="s">
        <v>689</v>
      </c>
      <c r="B82" s="130">
        <v>901</v>
      </c>
    </row>
    <row r="83" spans="1:2" ht="15.6">
      <c r="A83" s="356" t="s">
        <v>690</v>
      </c>
      <c r="B83" s="130">
        <v>873</v>
      </c>
    </row>
    <row r="84" spans="1:2" ht="15.6">
      <c r="A84" s="356" t="s">
        <v>691</v>
      </c>
      <c r="B84" s="130">
        <v>857</v>
      </c>
    </row>
    <row r="85" spans="1:2" ht="15.6">
      <c r="A85" s="356" t="s">
        <v>692</v>
      </c>
      <c r="B85" s="130">
        <v>847</v>
      </c>
    </row>
    <row r="86" spans="1:2" ht="15.6">
      <c r="A86" s="356" t="s">
        <v>693</v>
      </c>
      <c r="B86" s="130">
        <v>818</v>
      </c>
    </row>
    <row r="87" spans="1:2" ht="15.6">
      <c r="A87" s="356" t="s">
        <v>694</v>
      </c>
      <c r="B87" s="130">
        <v>824</v>
      </c>
    </row>
    <row r="88" spans="1:2" ht="15.6">
      <c r="A88" s="356" t="s">
        <v>695</v>
      </c>
      <c r="B88" s="130">
        <v>826</v>
      </c>
    </row>
    <row r="89" spans="1:2" ht="15.6">
      <c r="A89" s="356" t="s">
        <v>696</v>
      </c>
      <c r="B89" s="130">
        <v>821</v>
      </c>
    </row>
    <row r="90" spans="1:2" ht="15.6">
      <c r="A90" s="356" t="s">
        <v>697</v>
      </c>
      <c r="B90" s="130">
        <v>805</v>
      </c>
    </row>
    <row r="91" spans="1:2" ht="15.6">
      <c r="A91" s="356" t="s">
        <v>698</v>
      </c>
      <c r="B91" s="130">
        <v>798</v>
      </c>
    </row>
    <row r="92" spans="1:2" ht="15.6">
      <c r="A92" s="356" t="s">
        <v>699</v>
      </c>
      <c r="B92" s="130">
        <v>806</v>
      </c>
    </row>
    <row r="93" spans="1:2" ht="15.6">
      <c r="A93" s="356" t="s">
        <v>700</v>
      </c>
      <c r="B93" s="130">
        <v>795</v>
      </c>
    </row>
    <row r="94" spans="1:2" ht="15.6">
      <c r="A94" s="356" t="s">
        <v>701</v>
      </c>
      <c r="B94" s="130">
        <v>792</v>
      </c>
    </row>
    <row r="95" spans="1:2" ht="15.6">
      <c r="A95" s="356" t="s">
        <v>702</v>
      </c>
      <c r="B95" s="130">
        <v>795</v>
      </c>
    </row>
    <row r="96" spans="1:2" ht="15.6">
      <c r="A96" s="356" t="s">
        <v>703</v>
      </c>
      <c r="B96" s="130">
        <v>788</v>
      </c>
    </row>
    <row r="97" spans="1:2" ht="15.6">
      <c r="A97" s="356" t="s">
        <v>704</v>
      </c>
      <c r="B97" s="130">
        <v>786</v>
      </c>
    </row>
    <row r="98" spans="1:2" ht="15.6">
      <c r="A98" s="356" t="s">
        <v>705</v>
      </c>
      <c r="B98" s="130">
        <v>786</v>
      </c>
    </row>
    <row r="99" spans="1:2" ht="15.6">
      <c r="A99" s="356" t="s">
        <v>706</v>
      </c>
      <c r="B99" s="130">
        <v>788</v>
      </c>
    </row>
    <row r="100" spans="1:2" ht="15.6">
      <c r="A100" s="356" t="s">
        <v>707</v>
      </c>
      <c r="B100" s="130">
        <v>770</v>
      </c>
    </row>
    <row r="101" spans="1:2" ht="15.6">
      <c r="A101" s="356" t="s">
        <v>708</v>
      </c>
      <c r="B101" s="130">
        <v>745</v>
      </c>
    </row>
    <row r="102" spans="1:2" ht="15.6">
      <c r="A102" s="356" t="s">
        <v>709</v>
      </c>
      <c r="B102" s="130">
        <v>705</v>
      </c>
    </row>
    <row r="103" spans="1:2" ht="15.6">
      <c r="A103" s="356" t="s">
        <v>710</v>
      </c>
      <c r="B103" s="130">
        <v>677</v>
      </c>
    </row>
    <row r="104" spans="1:2" ht="15.6">
      <c r="A104" s="356" t="s">
        <v>711</v>
      </c>
      <c r="B104" s="130">
        <v>670</v>
      </c>
    </row>
    <row r="105" spans="1:2" ht="15.6">
      <c r="A105" s="356" t="s">
        <v>712</v>
      </c>
      <c r="B105" s="130">
        <v>681</v>
      </c>
    </row>
    <row r="106" spans="1:2" ht="15.6">
      <c r="A106" s="356" t="s">
        <v>713</v>
      </c>
      <c r="B106" s="130">
        <v>686</v>
      </c>
    </row>
    <row r="107" spans="1:2" ht="15.6">
      <c r="A107" s="356" t="s">
        <v>714</v>
      </c>
      <c r="B107" s="130">
        <v>686</v>
      </c>
    </row>
    <row r="108" spans="1:2" ht="15.6">
      <c r="A108" s="356" t="s">
        <v>715</v>
      </c>
      <c r="B108" s="130">
        <v>746</v>
      </c>
    </row>
    <row r="109" spans="1:2" ht="15.6">
      <c r="A109" s="356" t="s">
        <v>716</v>
      </c>
      <c r="B109" s="130">
        <v>756</v>
      </c>
    </row>
    <row r="110" spans="1:2" ht="15.6">
      <c r="A110" s="356" t="s">
        <v>717</v>
      </c>
      <c r="B110" s="130">
        <v>774</v>
      </c>
    </row>
    <row r="111" spans="1:2" ht="15.6">
      <c r="A111" s="356" t="s">
        <v>718</v>
      </c>
      <c r="B111" s="130">
        <v>780</v>
      </c>
    </row>
    <row r="112" spans="1:2" ht="15.6">
      <c r="A112" s="356" t="s">
        <v>719</v>
      </c>
      <c r="B112" s="130">
        <v>665</v>
      </c>
    </row>
    <row r="113" spans="1:2" ht="15.6">
      <c r="A113" s="356" t="s">
        <v>720</v>
      </c>
      <c r="B113" s="130">
        <v>665</v>
      </c>
    </row>
    <row r="114" spans="1:2" ht="15.6">
      <c r="A114" s="356" t="s">
        <v>721</v>
      </c>
      <c r="B114" s="130">
        <v>681</v>
      </c>
    </row>
    <row r="115" spans="1:2" ht="15.6">
      <c r="A115" s="356" t="s">
        <v>722</v>
      </c>
      <c r="B115" s="130">
        <v>673</v>
      </c>
    </row>
    <row r="116" spans="1:2" ht="15.6">
      <c r="A116" s="356" t="s">
        <v>723</v>
      </c>
      <c r="B116" s="130">
        <v>654</v>
      </c>
    </row>
    <row r="117" spans="1:2" ht="15.6">
      <c r="A117" s="356" t="s">
        <v>724</v>
      </c>
      <c r="B117" s="130">
        <v>637</v>
      </c>
    </row>
    <row r="118" spans="1:2" ht="15.6">
      <c r="A118" s="356" t="s">
        <v>725</v>
      </c>
      <c r="B118" s="130">
        <v>645</v>
      </c>
    </row>
    <row r="119" spans="1:2" ht="15.6">
      <c r="A119" s="356" t="s">
        <v>726</v>
      </c>
      <c r="B119" s="130">
        <v>653</v>
      </c>
    </row>
    <row r="120" spans="1:2" ht="15.6">
      <c r="A120" s="356" t="s">
        <v>727</v>
      </c>
      <c r="B120" s="130">
        <v>671</v>
      </c>
    </row>
    <row r="121" spans="1:2" ht="15.6">
      <c r="A121" s="356" t="s">
        <v>728</v>
      </c>
      <c r="B121" s="130">
        <v>666</v>
      </c>
    </row>
    <row r="122" spans="1:2" ht="15.6">
      <c r="A122" s="356" t="s">
        <v>729</v>
      </c>
      <c r="B122" s="130">
        <v>676</v>
      </c>
    </row>
    <row r="123" spans="1:2" ht="15.6">
      <c r="A123" s="356" t="s">
        <v>730</v>
      </c>
      <c r="B123" s="130">
        <v>679</v>
      </c>
    </row>
    <row r="124" spans="1:2" ht="15.6">
      <c r="A124" s="356" t="s">
        <v>731</v>
      </c>
      <c r="B124" s="130">
        <v>665</v>
      </c>
    </row>
    <row r="125" spans="1:2" ht="15.6">
      <c r="A125" s="356" t="s">
        <v>732</v>
      </c>
      <c r="B125" s="130">
        <v>669</v>
      </c>
    </row>
    <row r="126" spans="1:2" ht="15.6">
      <c r="A126" s="356" t="s">
        <v>733</v>
      </c>
      <c r="B126" s="130">
        <v>651</v>
      </c>
    </row>
    <row r="127" spans="1:2" ht="15.6">
      <c r="A127" s="356" t="s">
        <v>734</v>
      </c>
      <c r="B127" s="130">
        <v>653</v>
      </c>
    </row>
    <row r="128" spans="1:2" ht="15.6">
      <c r="A128" s="356" t="s">
        <v>735</v>
      </c>
      <c r="B128" s="130">
        <v>650</v>
      </c>
    </row>
    <row r="129" spans="1:2" ht="15.6">
      <c r="A129" s="356" t="s">
        <v>736</v>
      </c>
      <c r="B129" s="130">
        <v>629</v>
      </c>
    </row>
    <row r="130" spans="1:2" ht="15.6">
      <c r="A130" s="356" t="s">
        <v>737</v>
      </c>
      <c r="B130" s="130">
        <v>624</v>
      </c>
    </row>
    <row r="131" spans="1:2" ht="15.6">
      <c r="A131" s="356" t="s">
        <v>738</v>
      </c>
      <c r="B131" s="130">
        <v>632</v>
      </c>
    </row>
    <row r="132" spans="1:2" ht="15.6">
      <c r="A132" s="356" t="s">
        <v>739</v>
      </c>
      <c r="B132" s="130">
        <v>630</v>
      </c>
    </row>
    <row r="133" spans="1:2" ht="15.6">
      <c r="A133" s="356" t="s">
        <v>740</v>
      </c>
      <c r="B133" s="130">
        <v>627</v>
      </c>
    </row>
    <row r="134" spans="1:2" ht="15.6">
      <c r="A134" s="356" t="s">
        <v>741</v>
      </c>
      <c r="B134" s="130">
        <v>627</v>
      </c>
    </row>
    <row r="135" spans="1:2" ht="15.6">
      <c r="A135" s="356" t="s">
        <v>742</v>
      </c>
      <c r="B135" s="130">
        <v>617</v>
      </c>
    </row>
    <row r="136" spans="1:2" ht="15.6">
      <c r="A136" s="356" t="s">
        <v>743</v>
      </c>
      <c r="B136" s="130">
        <v>628</v>
      </c>
    </row>
    <row r="137" spans="1:2" ht="15.6">
      <c r="A137" s="356" t="s">
        <v>744</v>
      </c>
      <c r="B137" s="130">
        <v>621</v>
      </c>
    </row>
    <row r="138" spans="1:2" ht="15.6">
      <c r="A138" s="356" t="s">
        <v>745</v>
      </c>
      <c r="B138" s="130">
        <v>649</v>
      </c>
    </row>
    <row r="139" spans="1:2" ht="15.6">
      <c r="A139" s="356" t="s">
        <v>746</v>
      </c>
      <c r="B139" s="130">
        <v>646</v>
      </c>
    </row>
    <row r="140" spans="1:2" ht="15.6">
      <c r="A140" s="356" t="s">
        <v>747</v>
      </c>
      <c r="B140" s="130">
        <v>671</v>
      </c>
    </row>
    <row r="141" spans="1:2" ht="15.6">
      <c r="A141" s="356" t="s">
        <v>748</v>
      </c>
      <c r="B141" s="130">
        <v>654</v>
      </c>
    </row>
    <row r="142" spans="1:2" ht="15.6">
      <c r="A142" s="356" t="s">
        <v>749</v>
      </c>
      <c r="B142" s="130">
        <v>656</v>
      </c>
    </row>
    <row r="143" spans="1:2" ht="15.6">
      <c r="A143" s="356" t="s">
        <v>750</v>
      </c>
      <c r="B143" s="130">
        <v>639</v>
      </c>
    </row>
    <row r="144" spans="1:2" ht="15.6">
      <c r="A144" s="356" t="s">
        <v>751</v>
      </c>
      <c r="B144" s="130">
        <v>661</v>
      </c>
    </row>
    <row r="145" spans="1:2" ht="15.6">
      <c r="A145" s="356" t="s">
        <v>752</v>
      </c>
      <c r="B145" s="130">
        <v>650</v>
      </c>
    </row>
    <row r="146" spans="1:2" ht="15.6">
      <c r="A146" s="356" t="s">
        <v>753</v>
      </c>
      <c r="B146" s="130">
        <v>635</v>
      </c>
    </row>
    <row r="147" spans="1:2" ht="15.6">
      <c r="A147" s="356" t="s">
        <v>754</v>
      </c>
      <c r="B147" s="130">
        <v>638</v>
      </c>
    </row>
    <row r="148" spans="1:2" ht="15.6">
      <c r="A148" s="356" t="s">
        <v>755</v>
      </c>
      <c r="B148" s="130">
        <v>639</v>
      </c>
    </row>
    <row r="149" spans="1:2" ht="15.6">
      <c r="A149" s="356" t="s">
        <v>756</v>
      </c>
      <c r="B149" s="130">
        <v>638</v>
      </c>
    </row>
    <row r="150" spans="1:2" ht="15.6">
      <c r="A150" s="356" t="s">
        <v>757</v>
      </c>
      <c r="B150" s="130">
        <v>638</v>
      </c>
    </row>
    <row r="151" spans="1:2" ht="15.6">
      <c r="A151" s="356" t="s">
        <v>758</v>
      </c>
      <c r="B151" s="130">
        <v>644</v>
      </c>
    </row>
    <row r="152" spans="1:2" ht="15.6">
      <c r="A152" s="356" t="s">
        <v>759</v>
      </c>
      <c r="B152" s="130">
        <v>659</v>
      </c>
    </row>
    <row r="153" spans="1:2" ht="15.6">
      <c r="A153" s="356" t="s">
        <v>760</v>
      </c>
      <c r="B153" s="130">
        <v>661</v>
      </c>
    </row>
    <row r="154" spans="1:2" ht="15.6">
      <c r="A154" s="356" t="s">
        <v>761</v>
      </c>
      <c r="B154" s="130">
        <v>641</v>
      </c>
    </row>
    <row r="155" spans="1:2" ht="15.6">
      <c r="A155" s="356" t="s">
        <v>762</v>
      </c>
      <c r="B155" s="130">
        <v>620</v>
      </c>
    </row>
    <row r="156" spans="1:2" ht="15.6">
      <c r="A156" s="356" t="s">
        <v>763</v>
      </c>
      <c r="B156" s="130">
        <v>618</v>
      </c>
    </row>
    <row r="157" spans="1:2" ht="15.6">
      <c r="A157" s="356" t="s">
        <v>764</v>
      </c>
      <c r="B157" s="130">
        <v>619</v>
      </c>
    </row>
    <row r="158" spans="1:2" ht="15.6">
      <c r="A158" s="356" t="s">
        <v>765</v>
      </c>
      <c r="B158" s="130">
        <v>615</v>
      </c>
    </row>
    <row r="159" spans="1:2" ht="15.6">
      <c r="A159" s="356" t="s">
        <v>766</v>
      </c>
      <c r="B159" s="130">
        <v>622</v>
      </c>
    </row>
    <row r="160" spans="1:2" ht="15.6">
      <c r="A160" s="356" t="s">
        <v>767</v>
      </c>
      <c r="B160" s="130">
        <v>624</v>
      </c>
    </row>
    <row r="161" spans="1:2" ht="15.6">
      <c r="A161" s="356" t="s">
        <v>768</v>
      </c>
      <c r="B161" s="130">
        <v>619</v>
      </c>
    </row>
    <row r="162" spans="1:2" ht="15.6">
      <c r="A162" s="356" t="s">
        <v>769</v>
      </c>
      <c r="B162" s="130">
        <v>621</v>
      </c>
    </row>
    <row r="163" spans="1:2" ht="15.6">
      <c r="A163" s="356" t="s">
        <v>770</v>
      </c>
      <c r="B163" s="130">
        <v>635</v>
      </c>
    </row>
    <row r="164" spans="1:2" ht="15.6">
      <c r="A164" s="356" t="s">
        <v>771</v>
      </c>
      <c r="B164" s="130">
        <v>634</v>
      </c>
    </row>
    <row r="165" spans="1:2" ht="15.6">
      <c r="A165" s="356" t="s">
        <v>772</v>
      </c>
      <c r="B165" s="130">
        <v>635</v>
      </c>
    </row>
    <row r="166" spans="1:2" ht="15.6">
      <c r="A166" s="356" t="s">
        <v>773</v>
      </c>
      <c r="B166" s="130">
        <v>660</v>
      </c>
    </row>
    <row r="167" spans="1:2" ht="15.6">
      <c r="A167" s="356" t="s">
        <v>774</v>
      </c>
      <c r="B167" s="130">
        <v>645</v>
      </c>
    </row>
    <row r="168" spans="1:2" ht="15.6">
      <c r="A168" s="356" t="s">
        <v>775</v>
      </c>
      <c r="B168" s="130">
        <v>662</v>
      </c>
    </row>
    <row r="169" spans="1:2" ht="15.6">
      <c r="A169" s="356" t="s">
        <v>776</v>
      </c>
      <c r="B169" s="130">
        <v>649</v>
      </c>
    </row>
    <row r="170" spans="1:2" ht="15.6">
      <c r="A170" s="356" t="s">
        <v>777</v>
      </c>
      <c r="B170" s="130">
        <v>622</v>
      </c>
    </row>
    <row r="171" spans="1:2" ht="15.6">
      <c r="A171" s="356" t="s">
        <v>778</v>
      </c>
      <c r="B171" s="130">
        <v>631</v>
      </c>
    </row>
    <row r="172" spans="1:2" ht="15.6">
      <c r="A172" s="356" t="s">
        <v>779</v>
      </c>
      <c r="B172" s="130">
        <v>616</v>
      </c>
    </row>
    <row r="173" spans="1:2" ht="15.6">
      <c r="A173" s="356" t="s">
        <v>780</v>
      </c>
      <c r="B173" s="130">
        <v>610</v>
      </c>
    </row>
    <row r="174" spans="1:2" ht="15.6">
      <c r="A174" s="356" t="s">
        <v>781</v>
      </c>
      <c r="B174" s="130">
        <v>592</v>
      </c>
    </row>
    <row r="175" spans="1:2" ht="15.6">
      <c r="A175" s="356" t="s">
        <v>782</v>
      </c>
      <c r="B175" s="130">
        <v>598</v>
      </c>
    </row>
    <row r="176" spans="1:2" ht="15.6">
      <c r="A176" s="356" t="s">
        <v>783</v>
      </c>
      <c r="B176" s="130">
        <v>601</v>
      </c>
    </row>
    <row r="177" spans="1:2" ht="15.6">
      <c r="A177" s="356" t="s">
        <v>784</v>
      </c>
      <c r="B177" s="130">
        <v>601</v>
      </c>
    </row>
    <row r="178" spans="1:2" ht="15.6">
      <c r="A178" s="356" t="s">
        <v>785</v>
      </c>
      <c r="B178" s="130">
        <v>566</v>
      </c>
    </row>
    <row r="179" spans="1:2" ht="15.6">
      <c r="A179" s="356" t="s">
        <v>786</v>
      </c>
      <c r="B179" s="130">
        <v>574</v>
      </c>
    </row>
    <row r="180" spans="1:2" ht="15.6">
      <c r="A180" s="356" t="s">
        <v>787</v>
      </c>
      <c r="B180" s="130">
        <v>595</v>
      </c>
    </row>
    <row r="181" spans="1:2" ht="15.6">
      <c r="A181" s="356" t="s">
        <v>788</v>
      </c>
      <c r="B181" s="130">
        <v>600</v>
      </c>
    </row>
    <row r="182" spans="1:2" ht="15.6">
      <c r="A182" s="356" t="s">
        <v>789</v>
      </c>
      <c r="B182" s="130">
        <v>608</v>
      </c>
    </row>
    <row r="183" spans="1:2" ht="15.6">
      <c r="A183" s="356" t="s">
        <v>790</v>
      </c>
      <c r="B183" s="130">
        <v>608</v>
      </c>
    </row>
    <row r="184" spans="1:2" ht="15.6">
      <c r="A184" s="356" t="s">
        <v>791</v>
      </c>
      <c r="B184" s="130">
        <v>608</v>
      </c>
    </row>
    <row r="185" spans="1:2" ht="15.6">
      <c r="A185" s="356" t="s">
        <v>792</v>
      </c>
      <c r="B185" s="130">
        <v>639</v>
      </c>
    </row>
    <row r="186" spans="1:2" ht="15.6">
      <c r="A186" s="356" t="s">
        <v>793</v>
      </c>
      <c r="B186" s="130">
        <v>673</v>
      </c>
    </row>
    <row r="187" spans="1:2" ht="15.6">
      <c r="A187" s="356" t="s">
        <v>794</v>
      </c>
      <c r="B187" s="130">
        <v>636</v>
      </c>
    </row>
    <row r="188" spans="1:2" ht="15.6">
      <c r="A188" s="356" t="s">
        <v>795</v>
      </c>
      <c r="B188" s="130">
        <v>643</v>
      </c>
    </row>
    <row r="189" spans="1:2" ht="15.6">
      <c r="A189" s="356" t="s">
        <v>796</v>
      </c>
      <c r="B189" s="130">
        <v>632</v>
      </c>
    </row>
    <row r="190" spans="1:2" ht="15.6">
      <c r="A190" s="356" t="s">
        <v>797</v>
      </c>
      <c r="B190" s="130">
        <v>665</v>
      </c>
    </row>
    <row r="191" spans="1:2" ht="15.6">
      <c r="A191" s="356" t="s">
        <v>798</v>
      </c>
      <c r="B191" s="130">
        <v>669</v>
      </c>
    </row>
    <row r="192" spans="1:2" ht="15.6">
      <c r="A192" s="356" t="s">
        <v>799</v>
      </c>
      <c r="B192" s="130">
        <v>667</v>
      </c>
    </row>
    <row r="193" spans="1:2" ht="15.6">
      <c r="A193" s="356" t="s">
        <v>800</v>
      </c>
      <c r="B193" s="130">
        <v>670</v>
      </c>
    </row>
    <row r="194" spans="1:2" ht="15.6">
      <c r="A194" s="356" t="s">
        <v>801</v>
      </c>
      <c r="B194" s="130">
        <v>684</v>
      </c>
    </row>
    <row r="195" spans="1:2" ht="15.6">
      <c r="A195" s="356" t="s">
        <v>802</v>
      </c>
      <c r="B195" s="130">
        <v>672</v>
      </c>
    </row>
    <row r="196" spans="1:2" ht="15.6">
      <c r="A196" s="356" t="s">
        <v>803</v>
      </c>
      <c r="B196" s="130">
        <v>669</v>
      </c>
    </row>
    <row r="197" spans="1:2" ht="15.6">
      <c r="A197" s="356" t="s">
        <v>804</v>
      </c>
      <c r="B197" s="130">
        <v>671</v>
      </c>
    </row>
    <row r="198" spans="1:2" ht="15.6">
      <c r="A198" s="356" t="s">
        <v>805</v>
      </c>
      <c r="B198" s="130">
        <v>696</v>
      </c>
    </row>
    <row r="199" spans="1:2" ht="15.6">
      <c r="A199" s="356" t="s">
        <v>806</v>
      </c>
      <c r="B199" s="130">
        <v>680</v>
      </c>
    </row>
    <row r="200" spans="1:2" ht="15.6">
      <c r="A200" s="356" t="s">
        <v>807</v>
      </c>
      <c r="B200" s="130">
        <v>692</v>
      </c>
    </row>
    <row r="201" spans="1:2" ht="15.6">
      <c r="A201" s="356" t="s">
        <v>808</v>
      </c>
      <c r="B201" s="130">
        <v>698</v>
      </c>
    </row>
    <row r="202" spans="1:2" ht="15.6">
      <c r="A202" s="356" t="s">
        <v>809</v>
      </c>
      <c r="B202" s="130">
        <v>698</v>
      </c>
    </row>
    <row r="203" spans="1:2" ht="15.6">
      <c r="A203" s="356" t="s">
        <v>810</v>
      </c>
      <c r="B203" s="130">
        <v>689</v>
      </c>
    </row>
    <row r="204" spans="1:2" ht="15.6">
      <c r="A204" s="356" t="s">
        <v>811</v>
      </c>
      <c r="B204" s="130">
        <v>685</v>
      </c>
    </row>
    <row r="205" spans="1:2" ht="15.6">
      <c r="A205" s="356" t="s">
        <v>812</v>
      </c>
      <c r="B205" s="130">
        <v>679</v>
      </c>
    </row>
    <row r="206" spans="1:2" ht="15.6">
      <c r="A206" s="356" t="s">
        <v>813</v>
      </c>
      <c r="B206" s="130">
        <v>676</v>
      </c>
    </row>
    <row r="207" spans="1:2" ht="15.6">
      <c r="A207" s="356" t="s">
        <v>814</v>
      </c>
      <c r="B207" s="130">
        <v>667</v>
      </c>
    </row>
    <row r="208" spans="1:2" ht="15.6">
      <c r="A208" s="356" t="s">
        <v>815</v>
      </c>
      <c r="B208" s="130">
        <v>652</v>
      </c>
    </row>
    <row r="209" spans="1:2" ht="15.6">
      <c r="A209" s="356" t="s">
        <v>816</v>
      </c>
      <c r="B209" s="130">
        <v>654</v>
      </c>
    </row>
    <row r="210" spans="1:2" ht="15.6">
      <c r="A210" s="356" t="s">
        <v>817</v>
      </c>
      <c r="B210" s="130">
        <v>653</v>
      </c>
    </row>
    <row r="211" spans="1:2" ht="15.6">
      <c r="A211" s="356" t="s">
        <v>818</v>
      </c>
      <c r="B211" s="130">
        <v>652</v>
      </c>
    </row>
    <row r="212" spans="1:2" ht="15.6">
      <c r="A212" s="356" t="s">
        <v>819</v>
      </c>
      <c r="B212" s="130">
        <v>643</v>
      </c>
    </row>
    <row r="213" spans="1:2" ht="15.6">
      <c r="A213" s="356" t="s">
        <v>820</v>
      </c>
      <c r="B213" s="130">
        <v>647</v>
      </c>
    </row>
    <row r="214" spans="1:2" ht="15.6">
      <c r="A214" s="356" t="s">
        <v>821</v>
      </c>
      <c r="B214" s="130">
        <v>647</v>
      </c>
    </row>
    <row r="215" spans="1:2" ht="15.6">
      <c r="A215" s="356" t="s">
        <v>822</v>
      </c>
      <c r="B215" s="130">
        <v>644</v>
      </c>
    </row>
    <row r="216" spans="1:2" ht="15.6">
      <c r="A216" s="356" t="s">
        <v>823</v>
      </c>
      <c r="B216" s="130">
        <v>649</v>
      </c>
    </row>
    <row r="217" spans="1:2" ht="15.6">
      <c r="A217" s="356" t="s">
        <v>824</v>
      </c>
      <c r="B217" s="130">
        <v>660</v>
      </c>
    </row>
    <row r="218" spans="1:2" ht="15.6">
      <c r="A218" s="356" t="s">
        <v>825</v>
      </c>
      <c r="B218" s="130">
        <v>653</v>
      </c>
    </row>
    <row r="219" spans="1:2" ht="15.6">
      <c r="A219" s="356" t="s">
        <v>826</v>
      </c>
      <c r="B219" s="130">
        <v>651</v>
      </c>
    </row>
    <row r="220" spans="1:2" ht="15.6">
      <c r="A220" s="356" t="s">
        <v>827</v>
      </c>
      <c r="B220" s="130">
        <v>667</v>
      </c>
    </row>
    <row r="221" spans="1:2" ht="15.6">
      <c r="A221" s="356" t="s">
        <v>828</v>
      </c>
      <c r="B221" s="130">
        <v>668</v>
      </c>
    </row>
    <row r="222" spans="1:2" ht="15.6">
      <c r="A222" s="356" t="s">
        <v>829</v>
      </c>
      <c r="B222" s="130">
        <v>648</v>
      </c>
    </row>
    <row r="223" spans="1:2" ht="15.6">
      <c r="A223" s="356" t="s">
        <v>830</v>
      </c>
      <c r="B223" s="130">
        <v>648</v>
      </c>
    </row>
    <row r="224" spans="1:2" ht="15.6">
      <c r="A224" s="356" t="s">
        <v>831</v>
      </c>
      <c r="B224" s="130">
        <v>623</v>
      </c>
    </row>
    <row r="225" spans="1:2" ht="15.6">
      <c r="A225" s="356" t="s">
        <v>832</v>
      </c>
      <c r="B225" s="130">
        <v>610</v>
      </c>
    </row>
    <row r="226" spans="1:2" ht="15.6">
      <c r="A226" s="356" t="s">
        <v>833</v>
      </c>
      <c r="B226" s="130">
        <v>614</v>
      </c>
    </row>
    <row r="227" spans="1:2" ht="15.6">
      <c r="A227" s="356" t="s">
        <v>834</v>
      </c>
      <c r="B227" s="130">
        <v>614</v>
      </c>
    </row>
    <row r="228" spans="1:2" ht="15.6">
      <c r="A228" s="356" t="s">
        <v>835</v>
      </c>
      <c r="B228" s="130">
        <v>565</v>
      </c>
    </row>
    <row r="229" spans="1:2" ht="15.6">
      <c r="A229" s="356" t="s">
        <v>836</v>
      </c>
      <c r="B229" s="130">
        <v>558</v>
      </c>
    </row>
    <row r="230" spans="1:2" ht="15.6">
      <c r="A230" s="356" t="s">
        <v>837</v>
      </c>
      <c r="B230" s="130">
        <v>562</v>
      </c>
    </row>
    <row r="231" spans="1:2" ht="15.6">
      <c r="A231" s="356" t="s">
        <v>838</v>
      </c>
      <c r="B231" s="130">
        <v>552</v>
      </c>
    </row>
    <row r="232" spans="1:2" ht="15.6">
      <c r="A232" s="356" t="s">
        <v>839</v>
      </c>
      <c r="B232" s="130">
        <v>565</v>
      </c>
    </row>
    <row r="233" spans="1:2" ht="15.6">
      <c r="A233" s="356" t="s">
        <v>840</v>
      </c>
      <c r="B233" s="130">
        <v>570</v>
      </c>
    </row>
    <row r="234" spans="1:2" ht="15.6">
      <c r="A234" s="356" t="s">
        <v>841</v>
      </c>
      <c r="B234" s="130">
        <v>564</v>
      </c>
    </row>
    <row r="235" spans="1:2" ht="15.6">
      <c r="A235" s="356" t="s">
        <v>842</v>
      </c>
      <c r="B235" s="130">
        <v>564</v>
      </c>
    </row>
    <row r="236" spans="1:2" ht="15.6">
      <c r="A236" s="356" t="s">
        <v>843</v>
      </c>
      <c r="B236" s="130">
        <v>564</v>
      </c>
    </row>
    <row r="237" spans="1:2" ht="15.6">
      <c r="A237" s="356" t="s">
        <v>844</v>
      </c>
      <c r="B237" s="130">
        <v>561</v>
      </c>
    </row>
    <row r="238" spans="1:2" ht="15.6">
      <c r="A238" s="356" t="s">
        <v>845</v>
      </c>
      <c r="B238" s="130">
        <v>563</v>
      </c>
    </row>
    <row r="239" spans="1:2" ht="15.6">
      <c r="A239" s="356" t="s">
        <v>846</v>
      </c>
      <c r="B239" s="130">
        <v>560</v>
      </c>
    </row>
    <row r="240" spans="1:2" ht="15.6">
      <c r="A240" s="356" t="s">
        <v>847</v>
      </c>
      <c r="B240" s="130">
        <v>578</v>
      </c>
    </row>
    <row r="241" spans="1:2" ht="15.6">
      <c r="A241" s="356" t="s">
        <v>848</v>
      </c>
      <c r="B241" s="130">
        <v>572</v>
      </c>
    </row>
    <row r="242" spans="1:2" ht="15.6">
      <c r="A242" s="356" t="s">
        <v>849</v>
      </c>
      <c r="B242" s="130">
        <v>558</v>
      </c>
    </row>
    <row r="243" spans="1:2" ht="15.6">
      <c r="A243" s="356" t="s">
        <v>850</v>
      </c>
      <c r="B243" s="130">
        <v>562</v>
      </c>
    </row>
    <row r="244" spans="1:2" ht="15.6">
      <c r="A244" s="356" t="s">
        <v>851</v>
      </c>
      <c r="B244" s="130">
        <v>538</v>
      </c>
    </row>
    <row r="245" spans="1:2" ht="15.6">
      <c r="A245" s="356" t="s">
        <v>852</v>
      </c>
      <c r="B245" s="130">
        <v>512</v>
      </c>
    </row>
    <row r="246" spans="1:2" ht="15.6">
      <c r="A246" s="356" t="s">
        <v>853</v>
      </c>
      <c r="B246" s="130">
        <v>502</v>
      </c>
    </row>
    <row r="247" spans="1:2" ht="15.6">
      <c r="A247" s="356" t="s">
        <v>854</v>
      </c>
      <c r="B247" s="130">
        <v>498</v>
      </c>
    </row>
    <row r="248" spans="1:2" ht="15.6">
      <c r="A248" s="356" t="s">
        <v>855</v>
      </c>
      <c r="B248" s="130">
        <v>490</v>
      </c>
    </row>
    <row r="249" spans="1:2" ht="15.6">
      <c r="A249" s="356" t="s">
        <v>856</v>
      </c>
      <c r="B249" s="130">
        <v>490</v>
      </c>
    </row>
    <row r="250" spans="1:2" ht="15.6">
      <c r="A250" s="356" t="s">
        <v>857</v>
      </c>
      <c r="B250" s="130">
        <v>488</v>
      </c>
    </row>
    <row r="251" spans="1:2" ht="15.6">
      <c r="A251" s="356" t="s">
        <v>858</v>
      </c>
      <c r="B251" s="130">
        <v>490</v>
      </c>
    </row>
    <row r="252" spans="1:2" ht="15.6">
      <c r="A252" s="356" t="s">
        <v>859</v>
      </c>
      <c r="B252" s="130">
        <v>501</v>
      </c>
    </row>
    <row r="253" spans="1:2" ht="15.6">
      <c r="A253" s="356" t="s">
        <v>860</v>
      </c>
      <c r="B253" s="130">
        <v>497</v>
      </c>
    </row>
    <row r="254" spans="1:2" ht="15.6">
      <c r="A254" s="356" t="s">
        <v>861</v>
      </c>
      <c r="B254" s="130">
        <v>511</v>
      </c>
    </row>
    <row r="255" spans="1:2" ht="15.6">
      <c r="A255" s="356" t="s">
        <v>862</v>
      </c>
      <c r="B255" s="130">
        <v>515</v>
      </c>
    </row>
    <row r="256" spans="1:2" ht="15.6">
      <c r="A256" s="356" t="s">
        <v>863</v>
      </c>
      <c r="B256" s="130">
        <v>525</v>
      </c>
    </row>
    <row r="257" spans="1:2" ht="15.6">
      <c r="A257" s="356" t="s">
        <v>864</v>
      </c>
      <c r="B257" s="130">
        <v>521</v>
      </c>
    </row>
    <row r="258" spans="1:2" ht="15.6">
      <c r="A258" s="356" t="s">
        <v>865</v>
      </c>
      <c r="B258" s="130">
        <v>521</v>
      </c>
    </row>
    <row r="259" spans="1:2" ht="15.6">
      <c r="A259" s="356" t="s">
        <v>866</v>
      </c>
      <c r="B259" s="130">
        <v>518</v>
      </c>
    </row>
    <row r="260" spans="1:2" ht="15.6">
      <c r="A260" s="356" t="s">
        <v>867</v>
      </c>
      <c r="B260" s="130">
        <v>511</v>
      </c>
    </row>
    <row r="261" spans="1:2" ht="15.6">
      <c r="A261" s="356" t="s">
        <v>868</v>
      </c>
      <c r="B261" s="130">
        <v>520</v>
      </c>
    </row>
    <row r="262" spans="1:2" ht="15.6">
      <c r="A262" s="356" t="s">
        <v>869</v>
      </c>
      <c r="B262" s="130">
        <v>521</v>
      </c>
    </row>
    <row r="263" spans="1:2" ht="15.6">
      <c r="A263" s="356" t="s">
        <v>870</v>
      </c>
      <c r="B263" s="130">
        <v>521</v>
      </c>
    </row>
    <row r="264" spans="1:2" ht="15.6">
      <c r="A264" s="356" t="s">
        <v>871</v>
      </c>
      <c r="B264" s="130">
        <v>490</v>
      </c>
    </row>
    <row r="265" spans="1:2" ht="15.6">
      <c r="A265" s="356" t="s">
        <v>872</v>
      </c>
      <c r="B265" s="130">
        <v>477</v>
      </c>
    </row>
    <row r="266" spans="1:2" ht="15.6">
      <c r="A266" s="356" t="s">
        <v>873</v>
      </c>
      <c r="B266" s="130">
        <v>478</v>
      </c>
    </row>
    <row r="267" spans="1:2" ht="15.6">
      <c r="A267" s="356" t="s">
        <v>874</v>
      </c>
      <c r="B267" s="130">
        <v>479</v>
      </c>
    </row>
    <row r="268" spans="1:2" ht="15.6">
      <c r="A268" s="356" t="s">
        <v>875</v>
      </c>
      <c r="B268" s="130">
        <v>481</v>
      </c>
    </row>
    <row r="269" spans="1:2" ht="15.6">
      <c r="A269" s="356" t="s">
        <v>876</v>
      </c>
      <c r="B269" s="130">
        <v>477</v>
      </c>
    </row>
    <row r="270" spans="1:2" ht="15.6">
      <c r="A270" s="356" t="s">
        <v>877</v>
      </c>
      <c r="B270" s="130">
        <v>490</v>
      </c>
    </row>
    <row r="271" spans="1:2" ht="15.6">
      <c r="A271" s="356" t="s">
        <v>878</v>
      </c>
      <c r="B271" s="130">
        <v>485</v>
      </c>
    </row>
    <row r="272" spans="1:2" ht="15.6">
      <c r="A272" s="356" t="s">
        <v>879</v>
      </c>
      <c r="B272" s="130">
        <v>483</v>
      </c>
    </row>
    <row r="273" spans="1:2" ht="15.6">
      <c r="A273" s="356" t="s">
        <v>880</v>
      </c>
      <c r="B273" s="130">
        <v>484</v>
      </c>
    </row>
    <row r="274" spans="1:2" ht="15.6">
      <c r="A274" s="356" t="s">
        <v>881</v>
      </c>
      <c r="B274" s="130">
        <v>485</v>
      </c>
    </row>
    <row r="275" spans="1:2" ht="15.6">
      <c r="A275" s="356" t="s">
        <v>882</v>
      </c>
      <c r="B275" s="130">
        <v>473</v>
      </c>
    </row>
    <row r="276" spans="1:2" ht="15.6">
      <c r="A276" s="356" t="s">
        <v>883</v>
      </c>
      <c r="B276" s="130">
        <v>476</v>
      </c>
    </row>
    <row r="277" spans="1:2" ht="15.6">
      <c r="A277" s="356" t="s">
        <v>884</v>
      </c>
      <c r="B277" s="130">
        <v>476</v>
      </c>
    </row>
    <row r="278" spans="1:2" ht="15.6">
      <c r="A278" s="356" t="s">
        <v>885</v>
      </c>
      <c r="B278" s="130">
        <v>473</v>
      </c>
    </row>
    <row r="279" spans="1:2" ht="15.6">
      <c r="A279" s="356" t="s">
        <v>886</v>
      </c>
      <c r="B279" s="130">
        <v>488</v>
      </c>
    </row>
    <row r="280" spans="1:2" ht="15.6">
      <c r="A280" s="356" t="s">
        <v>887</v>
      </c>
      <c r="B280" s="130">
        <v>478</v>
      </c>
    </row>
    <row r="281" spans="1:2" ht="15.6">
      <c r="A281" s="356" t="s">
        <v>888</v>
      </c>
      <c r="B281" s="130">
        <v>482</v>
      </c>
    </row>
    <row r="282" spans="1:2" ht="15.6">
      <c r="A282" s="356" t="s">
        <v>889</v>
      </c>
      <c r="B282" s="130">
        <v>479</v>
      </c>
    </row>
    <row r="283" spans="1:2" ht="15.6">
      <c r="A283" s="356" t="s">
        <v>890</v>
      </c>
      <c r="B283" s="130">
        <v>499</v>
      </c>
    </row>
    <row r="284" spans="1:2" ht="15.6">
      <c r="A284" s="356" t="s">
        <v>891</v>
      </c>
      <c r="B284" s="130">
        <v>485</v>
      </c>
    </row>
    <row r="285" spans="1:2" ht="15.6">
      <c r="A285" s="356" t="s">
        <v>892</v>
      </c>
      <c r="B285" s="130">
        <v>468</v>
      </c>
    </row>
    <row r="286" spans="1:2" ht="15.6">
      <c r="A286" s="356" t="s">
        <v>893</v>
      </c>
      <c r="B286" s="130">
        <v>466</v>
      </c>
    </row>
    <row r="287" spans="1:2" ht="15.6">
      <c r="A287" s="356" t="s">
        <v>894</v>
      </c>
      <c r="B287" s="130">
        <v>475</v>
      </c>
    </row>
    <row r="288" spans="1:2" ht="15.6">
      <c r="A288" s="356" t="s">
        <v>895</v>
      </c>
      <c r="B288" s="130">
        <v>493</v>
      </c>
    </row>
    <row r="289" spans="1:2" ht="15.6">
      <c r="A289" s="356" t="s">
        <v>896</v>
      </c>
      <c r="B289" s="130">
        <v>505</v>
      </c>
    </row>
    <row r="290" spans="1:2" ht="15.6">
      <c r="A290" s="356" t="s">
        <v>897</v>
      </c>
      <c r="B290" s="130">
        <v>482</v>
      </c>
    </row>
    <row r="291" spans="1:2" ht="15.6">
      <c r="A291" s="356" t="s">
        <v>898</v>
      </c>
      <c r="B291" s="130">
        <v>470</v>
      </c>
    </row>
    <row r="292" spans="1:2" ht="15.6">
      <c r="A292" s="356" t="s">
        <v>899</v>
      </c>
      <c r="B292" s="130">
        <v>470</v>
      </c>
    </row>
    <row r="293" spans="1:2" ht="15.6">
      <c r="A293" s="356" t="s">
        <v>900</v>
      </c>
      <c r="B293" s="130">
        <v>467</v>
      </c>
    </row>
    <row r="294" spans="1:2" ht="15.6">
      <c r="A294" s="356" t="s">
        <v>901</v>
      </c>
      <c r="B294" s="130">
        <v>469</v>
      </c>
    </row>
    <row r="295" spans="1:2" ht="15.6">
      <c r="A295" s="356" t="s">
        <v>902</v>
      </c>
      <c r="B295" s="130">
        <v>471</v>
      </c>
    </row>
    <row r="296" spans="1:2" ht="15.6">
      <c r="A296" s="356" t="s">
        <v>903</v>
      </c>
      <c r="B296" s="130">
        <v>475</v>
      </c>
    </row>
    <row r="297" spans="1:2" ht="15.6">
      <c r="A297" s="356" t="s">
        <v>904</v>
      </c>
      <c r="B297" s="130">
        <v>475</v>
      </c>
    </row>
    <row r="298" spans="1:2" ht="15.6">
      <c r="A298" s="356" t="s">
        <v>905</v>
      </c>
      <c r="B298" s="130">
        <v>471</v>
      </c>
    </row>
    <row r="299" spans="1:2" ht="15.6">
      <c r="A299" s="356" t="s">
        <v>906</v>
      </c>
      <c r="B299" s="130">
        <v>482</v>
      </c>
    </row>
    <row r="300" spans="1:2" ht="15.6">
      <c r="A300" s="356" t="s">
        <v>907</v>
      </c>
      <c r="B300" s="130">
        <v>493</v>
      </c>
    </row>
    <row r="301" spans="1:2" ht="15.6">
      <c r="A301" s="356" t="s">
        <v>908</v>
      </c>
      <c r="B301" s="130">
        <v>489</v>
      </c>
    </row>
    <row r="302" spans="1:2" ht="15.6">
      <c r="A302" s="356" t="s">
        <v>909</v>
      </c>
      <c r="B302" s="130">
        <v>484</v>
      </c>
    </row>
    <row r="303" spans="1:2" ht="15.6">
      <c r="A303" s="356" t="s">
        <v>910</v>
      </c>
      <c r="B303" s="130">
        <v>486</v>
      </c>
    </row>
    <row r="304" spans="1:2" ht="15.6">
      <c r="A304" s="356" t="s">
        <v>911</v>
      </c>
      <c r="B304" s="130">
        <v>482</v>
      </c>
    </row>
    <row r="305" spans="1:2" ht="15.6">
      <c r="A305" s="356" t="s">
        <v>912</v>
      </c>
      <c r="B305" s="130">
        <v>461</v>
      </c>
    </row>
    <row r="306" spans="1:2" ht="15.6">
      <c r="A306" s="356" t="s">
        <v>913</v>
      </c>
      <c r="B306" s="130">
        <v>451</v>
      </c>
    </row>
    <row r="307" spans="1:2" ht="15.6">
      <c r="A307" s="356" t="s">
        <v>914</v>
      </c>
      <c r="B307" s="130">
        <v>441</v>
      </c>
    </row>
    <row r="308" spans="1:2" ht="15.6">
      <c r="A308" s="356" t="s">
        <v>915</v>
      </c>
      <c r="B308" s="130">
        <v>433</v>
      </c>
    </row>
    <row r="309" spans="1:2" ht="15.6">
      <c r="A309" s="356" t="s">
        <v>916</v>
      </c>
      <c r="B309" s="130">
        <v>439</v>
      </c>
    </row>
    <row r="310" spans="1:2" ht="15.6">
      <c r="A310" s="356" t="s">
        <v>917</v>
      </c>
      <c r="B310" s="130">
        <v>427</v>
      </c>
    </row>
    <row r="311" spans="1:2" ht="15.6">
      <c r="A311" s="356" t="s">
        <v>918</v>
      </c>
      <c r="B311" s="130">
        <v>418</v>
      </c>
    </row>
    <row r="312" spans="1:2" ht="15.6">
      <c r="A312" s="356" t="s">
        <v>919</v>
      </c>
      <c r="B312" s="130">
        <v>416</v>
      </c>
    </row>
    <row r="313" spans="1:2" ht="15.6">
      <c r="A313" s="356" t="s">
        <v>920</v>
      </c>
      <c r="B313" s="130">
        <v>415</v>
      </c>
    </row>
    <row r="314" spans="1:2" ht="15.6">
      <c r="A314" s="356" t="s">
        <v>921</v>
      </c>
      <c r="B314" s="130">
        <v>402</v>
      </c>
    </row>
    <row r="315" spans="1:2" ht="15.6">
      <c r="A315" s="356" t="s">
        <v>922</v>
      </c>
      <c r="B315" s="130">
        <v>391</v>
      </c>
    </row>
    <row r="316" spans="1:2" ht="15.6">
      <c r="A316" s="356" t="s">
        <v>923</v>
      </c>
      <c r="B316" s="130">
        <v>395</v>
      </c>
    </row>
    <row r="317" spans="1:2" ht="15.6">
      <c r="A317" s="356" t="s">
        <v>924</v>
      </c>
      <c r="B317" s="130">
        <v>401</v>
      </c>
    </row>
    <row r="318" spans="1:2" ht="15.6">
      <c r="A318" s="356" t="s">
        <v>925</v>
      </c>
      <c r="B318" s="130">
        <v>403</v>
      </c>
    </row>
    <row r="319" spans="1:2" ht="15.6">
      <c r="A319" s="356" t="s">
        <v>926</v>
      </c>
      <c r="B319" s="130">
        <v>403</v>
      </c>
    </row>
    <row r="320" spans="1:2" ht="15.6">
      <c r="A320" s="356" t="s">
        <v>927</v>
      </c>
      <c r="B320" s="130">
        <v>407</v>
      </c>
    </row>
    <row r="321" spans="1:2" ht="15.6">
      <c r="A321" s="356" t="s">
        <v>928</v>
      </c>
      <c r="B321" s="130">
        <v>411</v>
      </c>
    </row>
    <row r="322" spans="1:2" ht="15.6">
      <c r="A322" s="356" t="s">
        <v>929</v>
      </c>
      <c r="B322" s="130">
        <v>413</v>
      </c>
    </row>
    <row r="323" spans="1:2" ht="15.6">
      <c r="A323" s="356" t="s">
        <v>930</v>
      </c>
      <c r="B323" s="130">
        <v>411</v>
      </c>
    </row>
    <row r="324" spans="1:2" ht="15.6">
      <c r="A324" s="356" t="s">
        <v>931</v>
      </c>
      <c r="B324" s="130">
        <v>411</v>
      </c>
    </row>
    <row r="325" spans="1:2" ht="15.6">
      <c r="A325" s="356" t="s">
        <v>932</v>
      </c>
      <c r="B325" s="130">
        <v>409</v>
      </c>
    </row>
    <row r="326" spans="1:2" ht="15.6">
      <c r="A326" s="356" t="s">
        <v>933</v>
      </c>
      <c r="B326" s="130">
        <v>409</v>
      </c>
    </row>
    <row r="327" spans="1:2" ht="15.6">
      <c r="A327" s="356" t="s">
        <v>934</v>
      </c>
      <c r="B327" s="130">
        <v>406</v>
      </c>
    </row>
    <row r="328" spans="1:2" ht="15.6">
      <c r="A328" s="356" t="s">
        <v>935</v>
      </c>
      <c r="B328" s="130">
        <v>404</v>
      </c>
    </row>
    <row r="329" spans="1:2" ht="15.6">
      <c r="A329" s="356" t="s">
        <v>936</v>
      </c>
      <c r="B329" s="130">
        <v>421</v>
      </c>
    </row>
    <row r="330" spans="1:2" ht="15.6">
      <c r="A330" s="356" t="s">
        <v>937</v>
      </c>
      <c r="B330" s="130">
        <v>418</v>
      </c>
    </row>
    <row r="331" spans="1:2" ht="15.6">
      <c r="A331" s="356" t="s">
        <v>938</v>
      </c>
      <c r="B331" s="130">
        <v>423</v>
      </c>
    </row>
    <row r="332" spans="1:2" ht="15.6">
      <c r="A332" s="356" t="s">
        <v>939</v>
      </c>
      <c r="B332" s="130">
        <v>423</v>
      </c>
    </row>
    <row r="333" spans="1:2" ht="15.6">
      <c r="A333" s="356" t="s">
        <v>940</v>
      </c>
      <c r="B333" s="130">
        <v>428</v>
      </c>
    </row>
    <row r="334" spans="1:2" ht="15.6">
      <c r="A334" s="356" t="s">
        <v>941</v>
      </c>
      <c r="B334" s="130">
        <v>427</v>
      </c>
    </row>
    <row r="335" spans="1:2" ht="15.6">
      <c r="A335" s="356" t="s">
        <v>942</v>
      </c>
      <c r="B335" s="130">
        <v>431</v>
      </c>
    </row>
    <row r="336" spans="1:2" ht="15.6">
      <c r="A336" s="356" t="s">
        <v>943</v>
      </c>
      <c r="B336" s="130">
        <v>429</v>
      </c>
    </row>
    <row r="337" spans="1:2" ht="15.6">
      <c r="A337" s="356" t="s">
        <v>944</v>
      </c>
      <c r="B337" s="130">
        <v>430</v>
      </c>
    </row>
    <row r="338" spans="1:2" ht="15.6">
      <c r="A338" s="356" t="s">
        <v>945</v>
      </c>
      <c r="B338" s="130">
        <v>429</v>
      </c>
    </row>
    <row r="339" spans="1:2" ht="15.6">
      <c r="A339" s="356" t="s">
        <v>946</v>
      </c>
      <c r="B339" s="130">
        <v>430</v>
      </c>
    </row>
    <row r="340" spans="1:2" ht="15.6">
      <c r="A340" s="356" t="s">
        <v>947</v>
      </c>
      <c r="B340" s="130">
        <v>433</v>
      </c>
    </row>
    <row r="341" spans="1:2" ht="15.6">
      <c r="A341" s="356" t="s">
        <v>948</v>
      </c>
      <c r="B341" s="130">
        <v>433</v>
      </c>
    </row>
    <row r="342" spans="1:2" ht="15.6">
      <c r="A342" s="356" t="s">
        <v>949</v>
      </c>
      <c r="B342" s="130">
        <v>432</v>
      </c>
    </row>
    <row r="343" spans="1:2" ht="15.6">
      <c r="A343" s="356" t="s">
        <v>950</v>
      </c>
      <c r="B343" s="130">
        <v>443</v>
      </c>
    </row>
    <row r="344" spans="1:2" ht="15.6">
      <c r="A344" s="356" t="s">
        <v>951</v>
      </c>
      <c r="B344" s="130">
        <v>454</v>
      </c>
    </row>
    <row r="345" spans="1:2" ht="15.6">
      <c r="A345" s="356" t="s">
        <v>952</v>
      </c>
      <c r="B345" s="130">
        <v>462</v>
      </c>
    </row>
    <row r="346" spans="1:2" ht="15.6">
      <c r="A346" s="356" t="s">
        <v>953</v>
      </c>
      <c r="B346" s="130">
        <v>463</v>
      </c>
    </row>
    <row r="347" spans="1:2" ht="15.6">
      <c r="A347" s="356" t="s">
        <v>954</v>
      </c>
      <c r="B347" s="130">
        <v>468</v>
      </c>
    </row>
    <row r="348" spans="1:2" ht="15.6">
      <c r="A348" s="356" t="s">
        <v>955</v>
      </c>
      <c r="B348" s="130">
        <v>479</v>
      </c>
    </row>
    <row r="349" spans="1:2" ht="15.6">
      <c r="A349" s="356" t="s">
        <v>956</v>
      </c>
      <c r="B349" s="130">
        <v>493</v>
      </c>
    </row>
    <row r="350" spans="1:2" ht="15.6">
      <c r="A350" s="356" t="s">
        <v>957</v>
      </c>
      <c r="B350" s="130">
        <v>496</v>
      </c>
    </row>
    <row r="351" spans="1:2" ht="15.6">
      <c r="A351" s="356" t="s">
        <v>958</v>
      </c>
      <c r="B351" s="130">
        <v>482</v>
      </c>
    </row>
    <row r="352" spans="1:2" ht="15.6">
      <c r="A352" s="356" t="s">
        <v>959</v>
      </c>
      <c r="B352" s="130">
        <v>487</v>
      </c>
    </row>
    <row r="353" spans="1:2" ht="15.6">
      <c r="A353" s="356" t="s">
        <v>960</v>
      </c>
      <c r="B353" s="130">
        <v>481</v>
      </c>
    </row>
    <row r="354" spans="1:2" ht="15.6">
      <c r="A354" s="356" t="s">
        <v>961</v>
      </c>
      <c r="B354" s="130">
        <v>492</v>
      </c>
    </row>
    <row r="355" spans="1:2" ht="15.6">
      <c r="A355" s="356" t="s">
        <v>962</v>
      </c>
      <c r="B355" s="130">
        <v>510</v>
      </c>
    </row>
    <row r="356" spans="1:2" ht="15.6">
      <c r="A356" s="356" t="s">
        <v>963</v>
      </c>
      <c r="B356" s="130">
        <v>511</v>
      </c>
    </row>
    <row r="357" spans="1:2" ht="15.6">
      <c r="A357" s="356" t="s">
        <v>964</v>
      </c>
      <c r="B357" s="130">
        <v>518</v>
      </c>
    </row>
    <row r="358" spans="1:2" ht="15.6">
      <c r="A358" s="356" t="s">
        <v>965</v>
      </c>
      <c r="B358" s="130">
        <v>527</v>
      </c>
    </row>
    <row r="359" spans="1:2" ht="15.6">
      <c r="A359" s="356" t="s">
        <v>966</v>
      </c>
      <c r="B359" s="130">
        <v>506</v>
      </c>
    </row>
    <row r="360" spans="1:2" ht="15.6">
      <c r="A360" s="356" t="s">
        <v>967</v>
      </c>
      <c r="B360" s="130">
        <v>522</v>
      </c>
    </row>
    <row r="361" spans="1:2" ht="15.6">
      <c r="A361" s="356" t="s">
        <v>968</v>
      </c>
      <c r="B361" s="130">
        <v>523</v>
      </c>
    </row>
    <row r="362" spans="1:2" ht="15.6">
      <c r="A362" s="356" t="s">
        <v>969</v>
      </c>
      <c r="B362" s="130">
        <v>521</v>
      </c>
    </row>
    <row r="363" spans="1:2" ht="15.6">
      <c r="A363" s="356" t="s">
        <v>970</v>
      </c>
      <c r="B363" s="130">
        <v>513</v>
      </c>
    </row>
    <row r="364" spans="1:2" ht="15.6">
      <c r="A364" s="356" t="s">
        <v>971</v>
      </c>
      <c r="B364" s="130">
        <v>509</v>
      </c>
    </row>
    <row r="365" spans="1:2" ht="15.6">
      <c r="A365" s="356" t="s">
        <v>972</v>
      </c>
      <c r="B365" s="130">
        <v>516</v>
      </c>
    </row>
    <row r="366" spans="1:2" ht="15.6">
      <c r="A366" s="356" t="s">
        <v>973</v>
      </c>
      <c r="B366" s="130">
        <v>493</v>
      </c>
    </row>
    <row r="367" spans="1:2" ht="15.6">
      <c r="A367" s="356" t="s">
        <v>974</v>
      </c>
      <c r="B367" s="130">
        <v>493</v>
      </c>
    </row>
    <row r="368" spans="1:2" ht="15.6">
      <c r="A368" s="356" t="s">
        <v>975</v>
      </c>
      <c r="B368" s="130">
        <v>506</v>
      </c>
    </row>
    <row r="369" spans="1:2" ht="15.6">
      <c r="A369" s="356" t="s">
        <v>976</v>
      </c>
      <c r="B369" s="130">
        <v>512</v>
      </c>
    </row>
    <row r="370" spans="1:2" ht="15.6">
      <c r="A370" s="356" t="s">
        <v>977</v>
      </c>
      <c r="B370" s="130">
        <v>512</v>
      </c>
    </row>
    <row r="371" spans="1:2" ht="15.6">
      <c r="A371" s="356" t="s">
        <v>978</v>
      </c>
      <c r="B371" s="130">
        <v>512</v>
      </c>
    </row>
    <row r="372" spans="1:2" ht="15.6">
      <c r="A372" s="356" t="s">
        <v>979</v>
      </c>
      <c r="B372" s="130">
        <v>510</v>
      </c>
    </row>
    <row r="373" spans="1:2" ht="15.6">
      <c r="A373" s="356" t="s">
        <v>980</v>
      </c>
      <c r="B373" s="130">
        <v>511</v>
      </c>
    </row>
    <row r="374" spans="1:2" ht="15.6">
      <c r="A374" s="356" t="s">
        <v>981</v>
      </c>
      <c r="B374" s="130">
        <v>507</v>
      </c>
    </row>
    <row r="375" spans="1:2" ht="15.6">
      <c r="A375" s="356" t="s">
        <v>982</v>
      </c>
      <c r="B375" s="130">
        <v>526</v>
      </c>
    </row>
    <row r="376" spans="1:2" ht="15.6">
      <c r="A376" s="356" t="s">
        <v>983</v>
      </c>
      <c r="B376" s="130">
        <v>529</v>
      </c>
    </row>
    <row r="377" spans="1:2" ht="15.6">
      <c r="A377" s="356" t="s">
        <v>984</v>
      </c>
      <c r="B377" s="130">
        <v>523</v>
      </c>
    </row>
    <row r="378" spans="1:2" ht="15.6">
      <c r="A378" s="356" t="s">
        <v>985</v>
      </c>
      <c r="B378" s="130">
        <v>518</v>
      </c>
    </row>
    <row r="379" spans="1:2" ht="15.6">
      <c r="A379" s="356" t="s">
        <v>986</v>
      </c>
      <c r="B379" s="130">
        <v>535</v>
      </c>
    </row>
    <row r="380" spans="1:2" ht="15.6">
      <c r="A380" s="356" t="s">
        <v>987</v>
      </c>
      <c r="B380" s="130">
        <v>529</v>
      </c>
    </row>
    <row r="381" spans="1:2" ht="15.6">
      <c r="A381" s="356" t="s">
        <v>988</v>
      </c>
      <c r="B381" s="130">
        <v>545</v>
      </c>
    </row>
    <row r="382" spans="1:2" ht="15.6">
      <c r="A382" s="356" t="s">
        <v>989</v>
      </c>
      <c r="B382" s="130">
        <v>537</v>
      </c>
    </row>
    <row r="383" spans="1:2" ht="15.6">
      <c r="A383" s="356" t="s">
        <v>990</v>
      </c>
      <c r="B383" s="130">
        <v>551</v>
      </c>
    </row>
    <row r="384" spans="1:2" ht="15.6">
      <c r="A384" s="356" t="s">
        <v>991</v>
      </c>
      <c r="B384" s="130">
        <v>565</v>
      </c>
    </row>
    <row r="385" spans="1:2" ht="15.6">
      <c r="A385" s="356" t="s">
        <v>992</v>
      </c>
      <c r="B385" s="130">
        <v>609</v>
      </c>
    </row>
    <row r="386" spans="1:2" ht="15.6">
      <c r="A386" s="356" t="s">
        <v>993</v>
      </c>
      <c r="B386" s="130">
        <v>661</v>
      </c>
    </row>
    <row r="387" spans="1:2" ht="15.6">
      <c r="A387" s="356" t="s">
        <v>994</v>
      </c>
      <c r="B387" s="130">
        <v>617</v>
      </c>
    </row>
    <row r="388" spans="1:2" ht="15.6">
      <c r="A388" s="356" t="s">
        <v>995</v>
      </c>
      <c r="B388" s="130">
        <v>629</v>
      </c>
    </row>
    <row r="389" spans="1:2" ht="15.6">
      <c r="A389" s="356" t="s">
        <v>996</v>
      </c>
      <c r="B389" s="130">
        <v>660</v>
      </c>
    </row>
    <row r="390" spans="1:2" ht="15.6">
      <c r="A390" s="356" t="s">
        <v>997</v>
      </c>
      <c r="B390" s="130">
        <v>643</v>
      </c>
    </row>
    <row r="391" spans="1:2" ht="15.6">
      <c r="A391" s="356" t="s">
        <v>998</v>
      </c>
      <c r="B391" s="130">
        <v>628</v>
      </c>
    </row>
    <row r="392" spans="1:2" ht="15.6">
      <c r="A392" s="356" t="s">
        <v>999</v>
      </c>
      <c r="B392" s="130">
        <v>630</v>
      </c>
    </row>
    <row r="393" spans="1:2" ht="15.6">
      <c r="A393" s="356" t="s">
        <v>1000</v>
      </c>
      <c r="B393" s="130">
        <v>643</v>
      </c>
    </row>
    <row r="394" spans="1:2" ht="15.6">
      <c r="A394" s="356" t="s">
        <v>1001</v>
      </c>
      <c r="B394" s="130">
        <v>655</v>
      </c>
    </row>
    <row r="395" spans="1:2" ht="15.6">
      <c r="A395" s="356" t="s">
        <v>1002</v>
      </c>
      <c r="B395" s="130">
        <v>655</v>
      </c>
    </row>
    <row r="396" spans="1:2" ht="15.6">
      <c r="A396" s="356" t="s">
        <v>1003</v>
      </c>
      <c r="B396" s="130">
        <v>647</v>
      </c>
    </row>
    <row r="397" spans="1:2" ht="15.6">
      <c r="A397" s="356" t="s">
        <v>1004</v>
      </c>
      <c r="B397" s="130">
        <v>668</v>
      </c>
    </row>
    <row r="398" spans="1:2" ht="15.6">
      <c r="A398" s="356" t="s">
        <v>1005</v>
      </c>
      <c r="B398" s="130">
        <v>683</v>
      </c>
    </row>
    <row r="399" spans="1:2" ht="15.6">
      <c r="A399" s="356" t="s">
        <v>1006</v>
      </c>
      <c r="B399" s="130">
        <v>691</v>
      </c>
    </row>
    <row r="400" spans="1:2" ht="15.6">
      <c r="A400" s="356" t="s">
        <v>1007</v>
      </c>
      <c r="B400" s="130">
        <v>718</v>
      </c>
    </row>
    <row r="401" spans="1:2" ht="15.6">
      <c r="A401" s="356" t="s">
        <v>1008</v>
      </c>
      <c r="B401" s="130">
        <v>700</v>
      </c>
    </row>
    <row r="402" spans="1:2" ht="15.6">
      <c r="A402" s="356" t="s">
        <v>1009</v>
      </c>
      <c r="B402" s="130">
        <v>703</v>
      </c>
    </row>
    <row r="403" spans="1:2" ht="15.6">
      <c r="A403" s="356" t="s">
        <v>1010</v>
      </c>
      <c r="B403" s="130">
        <v>696</v>
      </c>
    </row>
    <row r="404" spans="1:2" ht="15.6">
      <c r="A404" s="356" t="s">
        <v>1011</v>
      </c>
      <c r="B404" s="130">
        <v>704</v>
      </c>
    </row>
    <row r="405" spans="1:2" ht="15.6">
      <c r="A405" s="356" t="s">
        <v>1012</v>
      </c>
      <c r="B405" s="130">
        <v>701</v>
      </c>
    </row>
    <row r="406" spans="1:2" ht="15.6">
      <c r="A406" s="356" t="s">
        <v>1013</v>
      </c>
      <c r="B406" s="130">
        <v>701</v>
      </c>
    </row>
    <row r="407" spans="1:2" ht="15.6">
      <c r="A407" s="356" t="s">
        <v>1014</v>
      </c>
      <c r="B407" s="130">
        <v>712</v>
      </c>
    </row>
    <row r="408" spans="1:2" ht="15.6">
      <c r="A408" s="356" t="s">
        <v>1015</v>
      </c>
      <c r="B408" s="130">
        <v>755</v>
      </c>
    </row>
    <row r="409" spans="1:2" ht="15.6">
      <c r="A409" s="356" t="s">
        <v>1016</v>
      </c>
      <c r="B409" s="130">
        <v>736</v>
      </c>
    </row>
    <row r="410" spans="1:2" ht="15.6">
      <c r="A410" s="356" t="s">
        <v>1017</v>
      </c>
      <c r="B410" s="130">
        <v>780</v>
      </c>
    </row>
    <row r="411" spans="1:2" ht="15.6">
      <c r="A411" s="356" t="s">
        <v>1018</v>
      </c>
      <c r="B411" s="130">
        <v>786</v>
      </c>
    </row>
    <row r="412" spans="1:2" ht="15.6">
      <c r="A412" s="356" t="s">
        <v>1019</v>
      </c>
      <c r="B412" s="130">
        <v>820</v>
      </c>
    </row>
    <row r="413" spans="1:2" ht="15.6">
      <c r="A413" s="356" t="s">
        <v>1020</v>
      </c>
      <c r="B413" s="130">
        <v>844</v>
      </c>
    </row>
    <row r="414" spans="1:2" ht="15.6">
      <c r="A414" s="356" t="s">
        <v>1021</v>
      </c>
      <c r="B414" s="130">
        <v>865</v>
      </c>
    </row>
    <row r="415" spans="1:2" ht="15.6">
      <c r="A415" s="356" t="s">
        <v>1022</v>
      </c>
      <c r="B415" s="130">
        <v>838</v>
      </c>
    </row>
    <row r="416" spans="1:2" ht="15.6">
      <c r="A416" s="356" t="s">
        <v>1023</v>
      </c>
      <c r="B416" s="130">
        <v>838</v>
      </c>
    </row>
    <row r="417" spans="1:2" ht="15.6">
      <c r="A417" s="356" t="s">
        <v>1024</v>
      </c>
      <c r="B417" s="130">
        <v>841</v>
      </c>
    </row>
    <row r="418" spans="1:2" ht="15.6">
      <c r="A418" s="356" t="s">
        <v>1025</v>
      </c>
      <c r="B418" s="130">
        <v>826</v>
      </c>
    </row>
    <row r="419" spans="1:2" ht="15.6">
      <c r="A419" s="356" t="s">
        <v>1026</v>
      </c>
      <c r="B419" s="130">
        <v>824</v>
      </c>
    </row>
    <row r="420" spans="1:2" ht="15.6">
      <c r="A420" s="356" t="s">
        <v>1027</v>
      </c>
      <c r="B420" s="130">
        <v>794</v>
      </c>
    </row>
    <row r="421" spans="1:2" ht="15.6">
      <c r="A421" s="356" t="s">
        <v>1028</v>
      </c>
      <c r="B421" s="130">
        <v>831</v>
      </c>
    </row>
    <row r="422" spans="1:2" ht="15.6">
      <c r="A422" s="356" t="s">
        <v>1029</v>
      </c>
      <c r="B422" s="130">
        <v>854</v>
      </c>
    </row>
    <row r="423" spans="1:2" ht="15.6">
      <c r="A423" s="356" t="s">
        <v>1030</v>
      </c>
      <c r="B423" s="130">
        <v>893</v>
      </c>
    </row>
    <row r="424" spans="1:2" ht="15.6">
      <c r="A424" s="356" t="s">
        <v>1031</v>
      </c>
      <c r="B424" s="130">
        <v>865</v>
      </c>
    </row>
    <row r="425" spans="1:2" ht="15.6">
      <c r="A425" s="356" t="s">
        <v>1032</v>
      </c>
      <c r="B425" s="130">
        <v>836</v>
      </c>
    </row>
    <row r="426" spans="1:2" ht="15.6">
      <c r="A426" s="356" t="s">
        <v>1033</v>
      </c>
      <c r="B426" s="130">
        <v>814</v>
      </c>
    </row>
    <row r="427" spans="1:2" ht="15.6">
      <c r="A427" s="356" t="s">
        <v>1034</v>
      </c>
      <c r="B427" s="130">
        <v>792</v>
      </c>
    </row>
    <row r="428" spans="1:2" ht="15.6">
      <c r="A428" s="356" t="s">
        <v>1035</v>
      </c>
      <c r="B428" s="130">
        <v>787</v>
      </c>
    </row>
    <row r="429" spans="1:2" ht="15.6">
      <c r="A429" s="356" t="s">
        <v>1036</v>
      </c>
      <c r="B429" s="130">
        <v>793</v>
      </c>
    </row>
    <row r="430" spans="1:2" ht="15.6">
      <c r="A430" s="356" t="s">
        <v>1037</v>
      </c>
      <c r="B430" s="130">
        <v>798</v>
      </c>
    </row>
    <row r="431" spans="1:2" ht="15.6">
      <c r="A431" s="356" t="s">
        <v>1038</v>
      </c>
      <c r="B431" s="130">
        <v>795</v>
      </c>
    </row>
    <row r="432" spans="1:2" ht="15.6">
      <c r="A432" s="356" t="s">
        <v>1039</v>
      </c>
      <c r="B432" s="130">
        <v>788</v>
      </c>
    </row>
    <row r="433" spans="1:2" ht="15.6">
      <c r="A433" s="356" t="s">
        <v>1040</v>
      </c>
      <c r="B433" s="130">
        <v>789</v>
      </c>
    </row>
    <row r="434" spans="1:2" ht="15.6">
      <c r="A434" s="356" t="s">
        <v>1041</v>
      </c>
      <c r="B434" s="130">
        <v>791</v>
      </c>
    </row>
    <row r="435" spans="1:2" ht="15.6">
      <c r="A435" s="356" t="s">
        <v>1042</v>
      </c>
      <c r="B435" s="130">
        <v>797</v>
      </c>
    </row>
    <row r="436" spans="1:2" ht="15.6">
      <c r="A436" s="356" t="s">
        <v>1043</v>
      </c>
      <c r="B436" s="130">
        <v>774</v>
      </c>
    </row>
    <row r="437" spans="1:2" ht="15.6">
      <c r="A437" s="356" t="s">
        <v>1044</v>
      </c>
      <c r="B437" s="130">
        <v>774</v>
      </c>
    </row>
    <row r="438" spans="1:2" ht="15.6">
      <c r="A438" s="356" t="s">
        <v>1045</v>
      </c>
      <c r="B438" s="130">
        <v>802</v>
      </c>
    </row>
    <row r="439" spans="1:2" ht="15.6">
      <c r="A439" s="356" t="s">
        <v>1046</v>
      </c>
      <c r="B439" s="130">
        <v>805</v>
      </c>
    </row>
    <row r="440" spans="1:2" ht="15.6">
      <c r="A440" s="356" t="s">
        <v>1047</v>
      </c>
      <c r="B440" s="130">
        <v>805</v>
      </c>
    </row>
    <row r="441" spans="1:2" ht="15.6">
      <c r="A441" s="356" t="s">
        <v>1048</v>
      </c>
      <c r="B441" s="130">
        <v>795</v>
      </c>
    </row>
    <row r="442" spans="1:2" ht="15.6">
      <c r="A442" s="356" t="s">
        <v>1049</v>
      </c>
      <c r="B442" s="130">
        <v>777</v>
      </c>
    </row>
    <row r="443" spans="1:2" ht="15.6">
      <c r="A443" s="356" t="s">
        <v>1050</v>
      </c>
      <c r="B443" s="130">
        <v>782</v>
      </c>
    </row>
    <row r="444" spans="1:2" ht="15.6">
      <c r="A444" s="356" t="s">
        <v>1051</v>
      </c>
      <c r="B444" s="130">
        <v>774</v>
      </c>
    </row>
    <row r="445" spans="1:2" ht="15.6">
      <c r="A445" s="356" t="s">
        <v>1052</v>
      </c>
      <c r="B445" s="130">
        <v>759</v>
      </c>
    </row>
    <row r="446" spans="1:2" ht="15.6">
      <c r="A446" s="356" t="s">
        <v>1053</v>
      </c>
      <c r="B446" s="130">
        <v>763</v>
      </c>
    </row>
    <row r="447" spans="1:2" ht="15.6">
      <c r="A447" s="356" t="s">
        <v>1054</v>
      </c>
      <c r="B447" s="130">
        <v>777</v>
      </c>
    </row>
    <row r="448" spans="1:2" ht="15.6">
      <c r="A448" s="356" t="s">
        <v>1055</v>
      </c>
      <c r="B448" s="130">
        <v>789</v>
      </c>
    </row>
    <row r="449" spans="1:2" ht="15.6">
      <c r="A449" s="356" t="s">
        <v>1056</v>
      </c>
      <c r="B449" s="130">
        <v>806</v>
      </c>
    </row>
    <row r="450" spans="1:2" ht="15.6">
      <c r="A450" s="356" t="s">
        <v>1057</v>
      </c>
      <c r="B450" s="130">
        <v>809</v>
      </c>
    </row>
    <row r="451" spans="1:2" ht="15.6">
      <c r="A451" s="356" t="s">
        <v>1058</v>
      </c>
      <c r="B451" s="130">
        <v>807</v>
      </c>
    </row>
    <row r="452" spans="1:2" ht="15.6">
      <c r="A452" s="356" t="s">
        <v>1059</v>
      </c>
      <c r="B452" s="130">
        <v>833</v>
      </c>
    </row>
    <row r="453" spans="1:2" ht="15.6">
      <c r="A453" s="356" t="s">
        <v>1060</v>
      </c>
      <c r="B453" s="130">
        <v>846</v>
      </c>
    </row>
    <row r="454" spans="1:2" ht="15.6">
      <c r="A454" s="356" t="s">
        <v>1061</v>
      </c>
      <c r="B454" s="130">
        <v>825</v>
      </c>
    </row>
    <row r="455" spans="1:2" ht="15.6">
      <c r="A455" s="356" t="s">
        <v>1062</v>
      </c>
      <c r="B455" s="130">
        <v>827</v>
      </c>
    </row>
    <row r="456" spans="1:2" ht="15.6">
      <c r="A456" s="356" t="s">
        <v>1063</v>
      </c>
      <c r="B456" s="130">
        <v>857</v>
      </c>
    </row>
    <row r="457" spans="1:2" ht="15.6">
      <c r="A457" s="356" t="s">
        <v>1064</v>
      </c>
      <c r="B457" s="130">
        <v>880</v>
      </c>
    </row>
    <row r="458" spans="1:2" ht="15.6">
      <c r="A458" s="356" t="s">
        <v>1065</v>
      </c>
      <c r="B458" s="130">
        <v>858</v>
      </c>
    </row>
    <row r="459" spans="1:2" ht="15.6">
      <c r="A459" s="356" t="s">
        <v>1066</v>
      </c>
      <c r="B459" s="130">
        <v>849</v>
      </c>
    </row>
    <row r="460" spans="1:2" ht="15.6">
      <c r="A460" s="356" t="s">
        <v>1067</v>
      </c>
      <c r="B460" s="130">
        <v>855</v>
      </c>
    </row>
    <row r="461" spans="1:2" ht="15.6">
      <c r="A461" s="356" t="s">
        <v>1068</v>
      </c>
      <c r="B461" s="130">
        <v>850</v>
      </c>
    </row>
    <row r="462" spans="1:2" ht="15.6">
      <c r="A462" s="356" t="s">
        <v>1069</v>
      </c>
      <c r="B462" s="130">
        <v>859</v>
      </c>
    </row>
    <row r="463" spans="1:2" ht="15.6">
      <c r="A463" s="356" t="s">
        <v>1070</v>
      </c>
      <c r="B463" s="130">
        <v>865</v>
      </c>
    </row>
    <row r="464" spans="1:2" ht="15.6">
      <c r="A464" s="356" t="s">
        <v>1071</v>
      </c>
      <c r="B464" s="130">
        <v>877</v>
      </c>
    </row>
    <row r="465" spans="1:2" ht="15.6">
      <c r="A465" s="356" t="s">
        <v>1072</v>
      </c>
      <c r="B465" s="130">
        <v>868</v>
      </c>
    </row>
    <row r="466" spans="1:2" ht="15.6">
      <c r="A466" s="356" t="s">
        <v>1073</v>
      </c>
      <c r="B466" s="130">
        <v>846</v>
      </c>
    </row>
    <row r="467" spans="1:2" ht="15.6">
      <c r="A467" s="356" t="s">
        <v>1074</v>
      </c>
      <c r="B467" s="130">
        <v>846</v>
      </c>
    </row>
    <row r="468" spans="1:2" ht="15.6">
      <c r="A468" s="356" t="s">
        <v>1075</v>
      </c>
      <c r="B468" s="130">
        <v>826</v>
      </c>
    </row>
    <row r="469" spans="1:2" ht="15.6">
      <c r="A469" s="356" t="s">
        <v>1076</v>
      </c>
      <c r="B469" s="130">
        <v>821</v>
      </c>
    </row>
    <row r="470" spans="1:2" ht="15.6">
      <c r="A470" s="356" t="s">
        <v>1077</v>
      </c>
      <c r="B470" s="130">
        <v>802</v>
      </c>
    </row>
    <row r="471" spans="1:2" ht="15.6">
      <c r="A471" s="356" t="s">
        <v>1078</v>
      </c>
      <c r="B471" s="130">
        <v>781</v>
      </c>
    </row>
    <row r="472" spans="1:2" ht="15.6">
      <c r="A472" s="356" t="s">
        <v>1079</v>
      </c>
      <c r="B472" s="130">
        <v>776</v>
      </c>
    </row>
    <row r="473" spans="1:2" ht="15.6">
      <c r="A473" s="356" t="s">
        <v>1080</v>
      </c>
      <c r="B473" s="130">
        <v>768</v>
      </c>
    </row>
    <row r="474" spans="1:2" ht="15.6">
      <c r="A474" s="356" t="s">
        <v>1081</v>
      </c>
      <c r="B474" s="130">
        <v>767</v>
      </c>
    </row>
    <row r="475" spans="1:2" ht="15.6">
      <c r="A475" s="356" t="s">
        <v>1082</v>
      </c>
      <c r="B475" s="130">
        <v>772</v>
      </c>
    </row>
    <row r="476" spans="1:2" ht="15.6">
      <c r="A476" s="356" t="s">
        <v>1083</v>
      </c>
      <c r="B476" s="130">
        <v>784</v>
      </c>
    </row>
    <row r="477" spans="1:2" ht="15.6">
      <c r="A477" s="356" t="s">
        <v>1084</v>
      </c>
      <c r="B477" s="130">
        <v>772</v>
      </c>
    </row>
    <row r="478" spans="1:2" ht="15.6">
      <c r="A478" s="356" t="s">
        <v>1085</v>
      </c>
      <c r="B478" s="130">
        <v>791</v>
      </c>
    </row>
    <row r="479" spans="1:2" ht="15.6">
      <c r="A479" s="356" t="s">
        <v>1086</v>
      </c>
      <c r="B479" s="130">
        <v>777</v>
      </c>
    </row>
    <row r="480" spans="1:2" ht="15.6">
      <c r="A480" s="356" t="s">
        <v>1087</v>
      </c>
      <c r="B480" s="130">
        <v>742</v>
      </c>
    </row>
    <row r="481" spans="1:2" ht="15.6">
      <c r="A481" s="356" t="s">
        <v>1088</v>
      </c>
      <c r="B481" s="130">
        <v>732</v>
      </c>
    </row>
    <row r="482" spans="1:2" ht="15.6">
      <c r="A482" s="356" t="s">
        <v>1089</v>
      </c>
      <c r="B482" s="130">
        <v>726</v>
      </c>
    </row>
    <row r="483" spans="1:2" ht="15.6">
      <c r="A483" s="356" t="s">
        <v>1090</v>
      </c>
      <c r="B483" s="130">
        <v>723</v>
      </c>
    </row>
    <row r="484" spans="1:2" ht="15.6">
      <c r="A484" s="356" t="s">
        <v>1091</v>
      </c>
      <c r="B484" s="130">
        <v>737</v>
      </c>
    </row>
    <row r="485" spans="1:2" ht="15.6">
      <c r="A485" s="356" t="s">
        <v>1092</v>
      </c>
      <c r="B485" s="130">
        <v>718</v>
      </c>
    </row>
    <row r="486" spans="1:2" ht="15.6">
      <c r="A486" s="356" t="s">
        <v>1093</v>
      </c>
      <c r="B486" s="130">
        <v>713</v>
      </c>
    </row>
    <row r="487" spans="1:2" ht="15.6">
      <c r="A487" s="356" t="s">
        <v>1094</v>
      </c>
      <c r="B487" s="130">
        <v>713</v>
      </c>
    </row>
    <row r="488" spans="1:2" ht="15.6">
      <c r="A488" s="356" t="s">
        <v>1095</v>
      </c>
      <c r="B488" s="130">
        <v>716</v>
      </c>
    </row>
    <row r="489" spans="1:2" ht="15.6">
      <c r="A489" s="356" t="s">
        <v>1096</v>
      </c>
      <c r="B489" s="130">
        <v>714</v>
      </c>
    </row>
    <row r="490" spans="1:2" ht="15.6">
      <c r="A490" s="356" t="s">
        <v>1097</v>
      </c>
      <c r="B490" s="130">
        <v>693</v>
      </c>
    </row>
    <row r="491" spans="1:2" ht="15.6">
      <c r="A491" s="356" t="s">
        <v>1098</v>
      </c>
      <c r="B491" s="130">
        <v>658</v>
      </c>
    </row>
    <row r="492" spans="1:2" ht="15.6">
      <c r="A492" s="356" t="s">
        <v>1099</v>
      </c>
      <c r="B492" s="130">
        <v>637</v>
      </c>
    </row>
    <row r="493" spans="1:2" ht="15.6">
      <c r="A493" s="356" t="s">
        <v>1100</v>
      </c>
      <c r="B493" s="130">
        <v>646</v>
      </c>
    </row>
    <row r="494" spans="1:2" ht="15.6">
      <c r="A494" s="356" t="s">
        <v>1101</v>
      </c>
      <c r="B494" s="130">
        <v>612</v>
      </c>
    </row>
    <row r="495" spans="1:2" ht="15.6">
      <c r="A495" s="356" t="s">
        <v>1102</v>
      </c>
      <c r="B495" s="130">
        <v>598</v>
      </c>
    </row>
    <row r="496" spans="1:2" ht="15.6">
      <c r="A496" s="356" t="s">
        <v>1103</v>
      </c>
      <c r="B496" s="130">
        <v>605</v>
      </c>
    </row>
    <row r="497" spans="1:2" ht="15.6">
      <c r="A497" s="356" t="s">
        <v>1104</v>
      </c>
      <c r="B497" s="130">
        <v>617</v>
      </c>
    </row>
    <row r="498" spans="1:2" ht="15.6">
      <c r="A498" s="356" t="s">
        <v>1105</v>
      </c>
      <c r="B498" s="130">
        <v>650</v>
      </c>
    </row>
    <row r="499" spans="1:2" ht="15.6">
      <c r="A499" s="356" t="s">
        <v>1106</v>
      </c>
      <c r="B499" s="130">
        <v>639</v>
      </c>
    </row>
    <row r="500" spans="1:2" ht="15.6">
      <c r="A500" s="356" t="s">
        <v>1107</v>
      </c>
      <c r="B500" s="130">
        <v>639</v>
      </c>
    </row>
    <row r="501" spans="1:2" ht="15.6">
      <c r="A501" s="356" t="s">
        <v>1108</v>
      </c>
      <c r="B501" s="130">
        <v>636</v>
      </c>
    </row>
    <row r="502" spans="1:2" ht="15.6">
      <c r="A502" s="356" t="s">
        <v>1109</v>
      </c>
      <c r="B502" s="130">
        <v>629</v>
      </c>
    </row>
    <row r="503" spans="1:2" ht="15.6">
      <c r="A503" s="356" t="s">
        <v>1110</v>
      </c>
      <c r="B503" s="130">
        <v>643</v>
      </c>
    </row>
    <row r="504" spans="1:2" ht="15.6">
      <c r="A504" s="356" t="s">
        <v>1111</v>
      </c>
      <c r="B504" s="130">
        <v>661</v>
      </c>
    </row>
    <row r="505" spans="1:2" ht="15.6">
      <c r="A505" s="356" t="s">
        <v>1112</v>
      </c>
      <c r="B505" s="130">
        <v>659</v>
      </c>
    </row>
    <row r="506" spans="1:2" ht="15.6">
      <c r="A506" s="356" t="s">
        <v>1113</v>
      </c>
      <c r="B506" s="130">
        <v>657</v>
      </c>
    </row>
    <row r="507" spans="1:2" ht="15.6">
      <c r="A507" s="356" t="s">
        <v>1114</v>
      </c>
      <c r="B507" s="130">
        <v>610</v>
      </c>
    </row>
    <row r="508" spans="1:2" ht="15.6">
      <c r="A508" s="356" t="s">
        <v>1115</v>
      </c>
      <c r="B508" s="130">
        <v>631</v>
      </c>
    </row>
    <row r="509" spans="1:2" ht="15.6">
      <c r="A509" s="356" t="s">
        <v>1116</v>
      </c>
      <c r="B509" s="130">
        <v>633</v>
      </c>
    </row>
    <row r="510" spans="1:2" ht="15.6">
      <c r="A510" s="356" t="s">
        <v>1117</v>
      </c>
      <c r="B510" s="130">
        <v>612</v>
      </c>
    </row>
    <row r="511" spans="1:2" ht="15.6">
      <c r="A511" s="356" t="s">
        <v>1118</v>
      </c>
      <c r="B511" s="130">
        <v>611</v>
      </c>
    </row>
    <row r="512" spans="1:2" ht="15.6">
      <c r="A512" s="356" t="s">
        <v>1119</v>
      </c>
      <c r="B512" s="130">
        <v>605</v>
      </c>
    </row>
    <row r="513" spans="1:2" ht="15.6">
      <c r="A513" s="356" t="s">
        <v>1120</v>
      </c>
      <c r="B513" s="130">
        <v>586</v>
      </c>
    </row>
    <row r="514" spans="1:2" ht="15.6">
      <c r="A514" s="356" t="s">
        <v>1121</v>
      </c>
      <c r="B514" s="130">
        <v>586</v>
      </c>
    </row>
    <row r="515" spans="1:2" ht="15.6">
      <c r="A515" s="356" t="s">
        <v>1122</v>
      </c>
      <c r="B515" s="130">
        <v>618</v>
      </c>
    </row>
    <row r="516" spans="1:2" ht="15.6">
      <c r="A516" s="356" t="s">
        <v>1123</v>
      </c>
      <c r="B516" s="130">
        <v>610</v>
      </c>
    </row>
    <row r="517" spans="1:2" ht="15.6">
      <c r="A517" s="356" t="s">
        <v>1124</v>
      </c>
      <c r="B517" s="130">
        <v>606</v>
      </c>
    </row>
    <row r="518" spans="1:2" ht="15.6">
      <c r="A518" s="356" t="s">
        <v>1125</v>
      </c>
      <c r="B518" s="130">
        <v>612</v>
      </c>
    </row>
    <row r="519" spans="1:2" ht="15.6">
      <c r="A519" s="356" t="s">
        <v>1126</v>
      </c>
      <c r="B519" s="130">
        <v>612</v>
      </c>
    </row>
    <row r="520" spans="1:2" ht="15.6">
      <c r="A520" s="356" t="s">
        <v>1127</v>
      </c>
      <c r="B520" s="130">
        <v>610</v>
      </c>
    </row>
    <row r="521" spans="1:2" ht="15.6">
      <c r="A521" s="356" t="s">
        <v>1128</v>
      </c>
      <c r="B521" s="130">
        <v>615</v>
      </c>
    </row>
    <row r="522" spans="1:2" ht="15.6">
      <c r="A522" s="356" t="s">
        <v>1129</v>
      </c>
      <c r="B522" s="130">
        <v>610</v>
      </c>
    </row>
    <row r="523" spans="1:2" ht="15.6">
      <c r="A523" s="356" t="s">
        <v>1130</v>
      </c>
      <c r="B523" s="130">
        <v>609</v>
      </c>
    </row>
    <row r="524" spans="1:2" ht="15.6">
      <c r="A524" s="356" t="s">
        <v>1131</v>
      </c>
      <c r="B524" s="130">
        <v>609</v>
      </c>
    </row>
    <row r="525" spans="1:2" ht="15.6">
      <c r="A525" s="356" t="s">
        <v>1132</v>
      </c>
      <c r="B525" s="130">
        <v>569</v>
      </c>
    </row>
    <row r="526" spans="1:2" ht="15.6">
      <c r="A526" s="356" t="s">
        <v>1133</v>
      </c>
      <c r="B526" s="130">
        <v>566</v>
      </c>
    </row>
    <row r="527" spans="1:2" ht="15.6">
      <c r="A527" s="356" t="s">
        <v>1134</v>
      </c>
      <c r="B527" s="130">
        <v>538</v>
      </c>
    </row>
    <row r="528" spans="1:2" ht="15.6">
      <c r="A528" s="356" t="s">
        <v>1135</v>
      </c>
      <c r="B528" s="130">
        <v>533</v>
      </c>
    </row>
    <row r="529" spans="1:2" ht="15.6">
      <c r="A529" s="356" t="s">
        <v>1136</v>
      </c>
      <c r="B529" s="130">
        <v>547</v>
      </c>
    </row>
    <row r="530" spans="1:2" ht="15.6">
      <c r="A530" s="356" t="s">
        <v>1137</v>
      </c>
      <c r="B530" s="130">
        <v>535</v>
      </c>
    </row>
    <row r="531" spans="1:2" ht="15.6">
      <c r="A531" s="356" t="s">
        <v>1138</v>
      </c>
      <c r="B531" s="130">
        <v>536</v>
      </c>
    </row>
    <row r="532" spans="1:2" ht="15.6">
      <c r="A532" s="356" t="s">
        <v>1139</v>
      </c>
      <c r="B532" s="130">
        <v>527</v>
      </c>
    </row>
    <row r="533" spans="1:2" ht="15.6">
      <c r="A533" s="356" t="s">
        <v>1140</v>
      </c>
      <c r="B533" s="130">
        <v>534</v>
      </c>
    </row>
    <row r="534" spans="1:2" ht="15.6">
      <c r="A534" s="356" t="s">
        <v>1141</v>
      </c>
      <c r="B534" s="130">
        <v>553</v>
      </c>
    </row>
    <row r="535" spans="1:2" ht="15.6">
      <c r="A535" s="356" t="s">
        <v>1142</v>
      </c>
      <c r="B535" s="130">
        <v>551</v>
      </c>
    </row>
    <row r="536" spans="1:2" ht="15.6">
      <c r="A536" s="356" t="s">
        <v>1143</v>
      </c>
      <c r="B536" s="130">
        <v>567</v>
      </c>
    </row>
    <row r="537" spans="1:2" ht="15.6">
      <c r="A537" s="356" t="s">
        <v>1144</v>
      </c>
      <c r="B537" s="130">
        <v>567</v>
      </c>
    </row>
    <row r="538" spans="1:2" ht="15.6">
      <c r="A538" s="356" t="s">
        <v>1145</v>
      </c>
      <c r="B538" s="130">
        <v>571</v>
      </c>
    </row>
    <row r="539" spans="1:2" ht="15.6">
      <c r="A539" s="356" t="s">
        <v>1146</v>
      </c>
      <c r="B539" s="130">
        <v>597</v>
      </c>
    </row>
    <row r="540" spans="1:2" ht="15.6">
      <c r="A540" s="356" t="s">
        <v>1147</v>
      </c>
      <c r="B540" s="130">
        <v>595</v>
      </c>
    </row>
    <row r="541" spans="1:2" ht="15.6">
      <c r="A541" s="356" t="s">
        <v>1148</v>
      </c>
      <c r="B541" s="130">
        <v>596</v>
      </c>
    </row>
    <row r="542" spans="1:2" ht="15.6">
      <c r="A542" s="356" t="s">
        <v>1149</v>
      </c>
      <c r="B542" s="130">
        <v>613</v>
      </c>
    </row>
    <row r="543" spans="1:2" ht="15.6">
      <c r="A543" s="356" t="s">
        <v>1150</v>
      </c>
      <c r="B543" s="130">
        <v>605</v>
      </c>
    </row>
    <row r="544" spans="1:2" ht="15.6">
      <c r="A544" s="356" t="s">
        <v>1151</v>
      </c>
      <c r="B544" s="130">
        <v>616</v>
      </c>
    </row>
    <row r="545" spans="1:2" ht="15.6">
      <c r="A545" s="356" t="s">
        <v>1152</v>
      </c>
      <c r="B545" s="130">
        <v>607</v>
      </c>
    </row>
    <row r="546" spans="1:2" ht="15.6">
      <c r="A546" s="356" t="s">
        <v>1153</v>
      </c>
      <c r="B546" s="130">
        <v>608</v>
      </c>
    </row>
    <row r="547" spans="1:2" ht="15.6">
      <c r="A547" s="356" t="s">
        <v>1154</v>
      </c>
      <c r="B547" s="130">
        <v>586</v>
      </c>
    </row>
    <row r="548" spans="1:2" ht="15.6">
      <c r="A548" s="356" t="s">
        <v>1155</v>
      </c>
      <c r="B548" s="130">
        <v>588</v>
      </c>
    </row>
    <row r="549" spans="1:2" ht="15.6">
      <c r="A549" s="356" t="s">
        <v>1156</v>
      </c>
      <c r="B549" s="130">
        <v>576</v>
      </c>
    </row>
    <row r="550" spans="1:2" ht="15.6">
      <c r="A550" s="356" t="s">
        <v>1157</v>
      </c>
      <c r="B550" s="130">
        <v>585</v>
      </c>
    </row>
    <row r="551" spans="1:2" ht="15.6">
      <c r="A551" s="356" t="s">
        <v>1158</v>
      </c>
      <c r="B551" s="130">
        <v>592</v>
      </c>
    </row>
    <row r="552" spans="1:2" ht="15.6">
      <c r="A552" s="356" t="s">
        <v>1159</v>
      </c>
      <c r="B552" s="130">
        <v>573</v>
      </c>
    </row>
    <row r="553" spans="1:2" ht="15.6">
      <c r="A553" s="356" t="s">
        <v>1160</v>
      </c>
      <c r="B553" s="130">
        <v>559</v>
      </c>
    </row>
    <row r="554" spans="1:2" ht="15.6">
      <c r="A554" s="356" t="s">
        <v>1161</v>
      </c>
      <c r="B554" s="130">
        <v>569</v>
      </c>
    </row>
    <row r="555" spans="1:2" ht="15.6">
      <c r="A555" s="356" t="s">
        <v>1162</v>
      </c>
      <c r="B555" s="130">
        <v>581</v>
      </c>
    </row>
    <row r="556" spans="1:2" ht="15.6">
      <c r="A556" s="356" t="s">
        <v>1163</v>
      </c>
      <c r="B556" s="130">
        <v>574</v>
      </c>
    </row>
    <row r="557" spans="1:2" ht="15.6">
      <c r="A557" s="356" t="s">
        <v>1164</v>
      </c>
      <c r="B557" s="130">
        <v>574</v>
      </c>
    </row>
    <row r="558" spans="1:2" ht="15.6">
      <c r="A558" s="356" t="s">
        <v>1165</v>
      </c>
      <c r="B558" s="130">
        <v>565</v>
      </c>
    </row>
    <row r="559" spans="1:2" ht="15.6">
      <c r="A559" s="356" t="s">
        <v>1166</v>
      </c>
      <c r="B559" s="130">
        <v>540</v>
      </c>
    </row>
    <row r="560" spans="1:2" ht="15.6">
      <c r="A560" s="356" t="s">
        <v>1167</v>
      </c>
      <c r="B560" s="130">
        <v>539</v>
      </c>
    </row>
    <row r="561" spans="1:2" ht="15.6">
      <c r="A561" s="356" t="s">
        <v>1168</v>
      </c>
      <c r="B561" s="130">
        <v>545</v>
      </c>
    </row>
    <row r="562" spans="1:2" ht="15.6">
      <c r="A562" s="356" t="s">
        <v>1169</v>
      </c>
      <c r="B562" s="130">
        <v>546</v>
      </c>
    </row>
    <row r="563" spans="1:2" ht="15.6">
      <c r="A563" s="356" t="s">
        <v>1170</v>
      </c>
      <c r="B563" s="130">
        <v>545</v>
      </c>
    </row>
    <row r="564" spans="1:2" ht="15.6">
      <c r="A564" s="356" t="s">
        <v>1171</v>
      </c>
      <c r="B564" s="130">
        <v>548</v>
      </c>
    </row>
    <row r="565" spans="1:2" ht="15.6">
      <c r="A565" s="356" t="s">
        <v>1172</v>
      </c>
      <c r="B565" s="130">
        <v>539</v>
      </c>
    </row>
    <row r="566" spans="1:2" ht="15.6">
      <c r="A566" s="356" t="s">
        <v>1173</v>
      </c>
      <c r="B566" s="130">
        <v>545</v>
      </c>
    </row>
    <row r="567" spans="1:2" ht="15.6">
      <c r="A567" s="356" t="s">
        <v>1174</v>
      </c>
      <c r="B567" s="130">
        <v>544</v>
      </c>
    </row>
    <row r="568" spans="1:2" ht="15.6">
      <c r="A568" s="356" t="s">
        <v>1175</v>
      </c>
      <c r="B568" s="130">
        <v>547</v>
      </c>
    </row>
    <row r="569" spans="1:2" ht="15.6">
      <c r="A569" s="356" t="s">
        <v>1176</v>
      </c>
      <c r="B569" s="130">
        <v>538</v>
      </c>
    </row>
    <row r="570" spans="1:2" ht="15.6">
      <c r="A570" s="356" t="s">
        <v>1177</v>
      </c>
      <c r="B570" s="130">
        <v>531</v>
      </c>
    </row>
    <row r="571" spans="1:2" ht="15.6">
      <c r="A571" s="356" t="s">
        <v>1178</v>
      </c>
      <c r="B571" s="130">
        <v>532</v>
      </c>
    </row>
    <row r="572" spans="1:2" ht="15.6">
      <c r="A572" s="356" t="s">
        <v>1179</v>
      </c>
      <c r="B572" s="130">
        <v>542</v>
      </c>
    </row>
    <row r="573" spans="1:2" ht="15.6">
      <c r="A573" s="356" t="s">
        <v>1180</v>
      </c>
      <c r="B573" s="130">
        <v>543</v>
      </c>
    </row>
    <row r="574" spans="1:2" ht="15.6">
      <c r="A574" s="356" t="s">
        <v>1181</v>
      </c>
      <c r="B574" s="130">
        <v>545</v>
      </c>
    </row>
    <row r="575" spans="1:2" ht="15.6">
      <c r="A575" s="356" t="s">
        <v>1182</v>
      </c>
      <c r="B575" s="130">
        <v>530</v>
      </c>
    </row>
    <row r="576" spans="1:2" ht="15.6">
      <c r="A576" s="356" t="s">
        <v>1183</v>
      </c>
      <c r="B576" s="130">
        <v>531</v>
      </c>
    </row>
    <row r="577" spans="1:2" ht="15.6">
      <c r="A577" s="356" t="s">
        <v>1184</v>
      </c>
      <c r="B577" s="130">
        <v>518</v>
      </c>
    </row>
    <row r="578" spans="1:2" ht="15.6">
      <c r="A578" s="356" t="s">
        <v>1185</v>
      </c>
      <c r="B578" s="130">
        <v>507</v>
      </c>
    </row>
    <row r="579" spans="1:2" ht="15.6">
      <c r="A579" s="356" t="s">
        <v>1186</v>
      </c>
      <c r="B579" s="130">
        <v>503</v>
      </c>
    </row>
    <row r="580" spans="1:2" ht="15.6">
      <c r="A580" s="356" t="s">
        <v>1187</v>
      </c>
      <c r="B580" s="130">
        <v>494</v>
      </c>
    </row>
    <row r="581" spans="1:2" ht="15.6">
      <c r="A581" s="356" t="s">
        <v>1188</v>
      </c>
      <c r="B581" s="130">
        <v>474</v>
      </c>
    </row>
    <row r="582" spans="1:2" ht="15.6">
      <c r="A582" s="356" t="s">
        <v>1189</v>
      </c>
      <c r="B582" s="130">
        <v>478</v>
      </c>
    </row>
    <row r="583" spans="1:2" ht="15.6">
      <c r="A583" s="356" t="s">
        <v>1190</v>
      </c>
      <c r="B583" s="130">
        <v>463</v>
      </c>
    </row>
    <row r="584" spans="1:2" ht="15.6">
      <c r="A584" s="356" t="s">
        <v>1191</v>
      </c>
      <c r="B584" s="130">
        <v>468</v>
      </c>
    </row>
    <row r="585" spans="1:2" ht="15.6">
      <c r="A585" s="356" t="s">
        <v>1192</v>
      </c>
      <c r="B585" s="130">
        <v>466</v>
      </c>
    </row>
    <row r="586" spans="1:2" ht="15.6">
      <c r="A586" s="356" t="s">
        <v>1193</v>
      </c>
      <c r="B586" s="130">
        <v>472</v>
      </c>
    </row>
    <row r="587" spans="1:2" ht="15.6">
      <c r="A587" s="356" t="s">
        <v>1194</v>
      </c>
      <c r="B587" s="130">
        <v>477</v>
      </c>
    </row>
    <row r="588" spans="1:2" ht="15.6">
      <c r="A588" s="356" t="s">
        <v>1195</v>
      </c>
      <c r="B588" s="130">
        <v>460</v>
      </c>
    </row>
    <row r="589" spans="1:2" ht="15.6">
      <c r="A589" s="356" t="s">
        <v>1196</v>
      </c>
      <c r="B589" s="130">
        <v>419</v>
      </c>
    </row>
    <row r="590" spans="1:2" ht="15.6">
      <c r="A590" s="356" t="s">
        <v>1197</v>
      </c>
      <c r="B590" s="130">
        <v>408</v>
      </c>
    </row>
    <row r="591" spans="1:2" ht="15.6">
      <c r="A591" s="356" t="s">
        <v>1198</v>
      </c>
      <c r="B591" s="130">
        <v>426</v>
      </c>
    </row>
    <row r="592" spans="1:2" ht="15.6">
      <c r="A592" s="356" t="s">
        <v>1199</v>
      </c>
      <c r="B592" s="130">
        <v>410</v>
      </c>
    </row>
    <row r="593" spans="1:2" ht="15.6">
      <c r="A593" s="356" t="s">
        <v>1200</v>
      </c>
      <c r="B593" s="130">
        <v>419</v>
      </c>
    </row>
    <row r="594" spans="1:2" ht="15.6">
      <c r="A594" s="356" t="s">
        <v>1201</v>
      </c>
      <c r="B594" s="130">
        <v>437</v>
      </c>
    </row>
    <row r="595" spans="1:2" ht="15.6">
      <c r="A595" s="356" t="s">
        <v>1202</v>
      </c>
      <c r="B595" s="130">
        <v>435</v>
      </c>
    </row>
    <row r="596" spans="1:2" ht="15.6">
      <c r="A596" s="356" t="s">
        <v>1203</v>
      </c>
      <c r="B596" s="130">
        <v>433</v>
      </c>
    </row>
    <row r="597" spans="1:2" ht="15.6">
      <c r="A597" s="356" t="s">
        <v>1204</v>
      </c>
      <c r="B597" s="130">
        <v>423</v>
      </c>
    </row>
    <row r="598" spans="1:2" ht="15.6">
      <c r="A598" s="356" t="s">
        <v>1205</v>
      </c>
      <c r="B598" s="130">
        <v>417</v>
      </c>
    </row>
    <row r="599" spans="1:2" ht="15.6">
      <c r="A599" s="356" t="s">
        <v>1206</v>
      </c>
      <c r="B599" s="130">
        <v>423</v>
      </c>
    </row>
    <row r="600" spans="1:2" ht="15.6">
      <c r="A600" s="356" t="s">
        <v>1207</v>
      </c>
      <c r="B600" s="130">
        <v>425</v>
      </c>
    </row>
    <row r="601" spans="1:2" ht="15.6">
      <c r="A601" s="356" t="s">
        <v>1208</v>
      </c>
      <c r="B601" s="130">
        <v>425</v>
      </c>
    </row>
    <row r="602" spans="1:2" ht="15.6">
      <c r="A602" s="356" t="s">
        <v>1209</v>
      </c>
      <c r="B602" s="130">
        <v>417</v>
      </c>
    </row>
    <row r="603" spans="1:2" ht="15.6">
      <c r="A603" s="356" t="s">
        <v>1210</v>
      </c>
      <c r="B603" s="130">
        <v>426</v>
      </c>
    </row>
    <row r="604" spans="1:2" ht="15.6">
      <c r="A604" s="356" t="s">
        <v>1211</v>
      </c>
      <c r="B604" s="130">
        <v>427</v>
      </c>
    </row>
    <row r="605" spans="1:2" ht="15.6">
      <c r="A605" s="356" t="s">
        <v>1212</v>
      </c>
      <c r="B605" s="130">
        <v>435</v>
      </c>
    </row>
    <row r="606" spans="1:2" ht="15.6">
      <c r="A606" s="356" t="s">
        <v>1213</v>
      </c>
      <c r="B606" s="130">
        <v>454</v>
      </c>
    </row>
    <row r="607" spans="1:2" ht="15.6">
      <c r="A607" s="356" t="s">
        <v>1214</v>
      </c>
      <c r="B607" s="130">
        <v>433</v>
      </c>
    </row>
    <row r="608" spans="1:2" ht="15.6">
      <c r="A608" s="356" t="s">
        <v>1215</v>
      </c>
      <c r="B608" s="130">
        <v>428</v>
      </c>
    </row>
    <row r="609" spans="1:2" ht="15.6">
      <c r="A609" s="356" t="s">
        <v>1216</v>
      </c>
      <c r="B609" s="130">
        <v>408</v>
      </c>
    </row>
    <row r="610" spans="1:2" ht="15.6">
      <c r="A610" s="356" t="s">
        <v>1217</v>
      </c>
      <c r="B610" s="130">
        <v>402</v>
      </c>
    </row>
    <row r="611" spans="1:2" ht="15.6">
      <c r="A611" s="356" t="s">
        <v>1218</v>
      </c>
      <c r="B611" s="130">
        <v>370</v>
      </c>
    </row>
    <row r="612" spans="1:2" ht="15.6">
      <c r="A612" s="356" t="s">
        <v>1219</v>
      </c>
      <c r="B612" s="130">
        <v>372</v>
      </c>
    </row>
    <row r="613" spans="1:2" ht="15.6">
      <c r="A613" s="356" t="s">
        <v>1220</v>
      </c>
      <c r="B613" s="130">
        <v>405</v>
      </c>
    </row>
    <row r="614" spans="1:2" ht="15.6">
      <c r="A614" s="356" t="s">
        <v>1221</v>
      </c>
      <c r="B614" s="130">
        <v>394</v>
      </c>
    </row>
    <row r="615" spans="1:2" ht="15.6">
      <c r="A615" s="356" t="s">
        <v>1222</v>
      </c>
      <c r="B615" s="130">
        <v>395</v>
      </c>
    </row>
    <row r="616" spans="1:2" ht="15.6">
      <c r="A616" s="356" t="s">
        <v>1223</v>
      </c>
      <c r="B616" s="130">
        <v>397</v>
      </c>
    </row>
    <row r="617" spans="1:2" ht="15.6">
      <c r="A617" s="356" t="s">
        <v>1224</v>
      </c>
      <c r="B617" s="130">
        <v>383</v>
      </c>
    </row>
    <row r="618" spans="1:2" ht="15.6">
      <c r="A618" s="356" t="s">
        <v>1225</v>
      </c>
      <c r="B618" s="130">
        <v>383</v>
      </c>
    </row>
    <row r="619" spans="1:2" ht="15.6">
      <c r="A619" s="356" t="s">
        <v>1226</v>
      </c>
      <c r="B619" s="130">
        <v>406</v>
      </c>
    </row>
    <row r="620" spans="1:2" ht="15.6">
      <c r="A620" s="356" t="s">
        <v>1227</v>
      </c>
      <c r="B620" s="130">
        <v>417</v>
      </c>
    </row>
    <row r="621" spans="1:2" ht="15.6">
      <c r="A621" s="356" t="s">
        <v>1228</v>
      </c>
      <c r="B621" s="130">
        <v>419</v>
      </c>
    </row>
    <row r="622" spans="1:2" ht="15.6">
      <c r="A622" s="356" t="s">
        <v>1229</v>
      </c>
      <c r="B622" s="130">
        <v>429</v>
      </c>
    </row>
    <row r="623" spans="1:2" ht="15.6">
      <c r="A623" s="356" t="s">
        <v>1230</v>
      </c>
      <c r="B623" s="130">
        <v>455</v>
      </c>
    </row>
    <row r="624" spans="1:2" ht="15.6">
      <c r="A624" s="356" t="s">
        <v>1231</v>
      </c>
      <c r="B624" s="130">
        <v>435</v>
      </c>
    </row>
    <row r="625" spans="1:2" ht="15.6">
      <c r="A625" s="356" t="s">
        <v>1232</v>
      </c>
      <c r="B625" s="130">
        <v>433</v>
      </c>
    </row>
    <row r="626" spans="1:2" ht="15.6">
      <c r="A626" s="356" t="s">
        <v>1233</v>
      </c>
      <c r="B626" s="130">
        <v>420</v>
      </c>
    </row>
    <row r="627" spans="1:2" ht="15.6">
      <c r="A627" s="356" t="s">
        <v>1234</v>
      </c>
      <c r="B627" s="130">
        <v>420</v>
      </c>
    </row>
    <row r="628" spans="1:2" ht="15.6">
      <c r="A628" s="356" t="s">
        <v>1235</v>
      </c>
      <c r="B628" s="130">
        <v>418</v>
      </c>
    </row>
    <row r="629" spans="1:2" ht="15.6">
      <c r="A629" s="356" t="s">
        <v>1236</v>
      </c>
      <c r="B629" s="130">
        <v>436</v>
      </c>
    </row>
    <row r="630" spans="1:2" ht="15.6">
      <c r="A630" s="356" t="s">
        <v>1237</v>
      </c>
      <c r="B630" s="130">
        <v>432</v>
      </c>
    </row>
    <row r="631" spans="1:2" ht="15.6">
      <c r="A631" s="356" t="s">
        <v>1238</v>
      </c>
      <c r="B631" s="130">
        <v>444</v>
      </c>
    </row>
    <row r="632" spans="1:2" ht="15.6">
      <c r="A632" s="356" t="s">
        <v>1239</v>
      </c>
      <c r="B632" s="130">
        <v>439</v>
      </c>
    </row>
    <row r="633" spans="1:2" ht="15.6">
      <c r="A633" s="356" t="s">
        <v>1240</v>
      </c>
      <c r="B633" s="130">
        <v>453</v>
      </c>
    </row>
    <row r="634" spans="1:2" ht="15.6">
      <c r="A634" s="356" t="s">
        <v>1241</v>
      </c>
      <c r="B634" s="130">
        <v>452</v>
      </c>
    </row>
    <row r="635" spans="1:2" ht="15.6">
      <c r="A635" s="356" t="s">
        <v>1242</v>
      </c>
      <c r="B635" s="130">
        <v>438</v>
      </c>
    </row>
    <row r="636" spans="1:2" ht="15.6">
      <c r="A636" s="356" t="s">
        <v>1243</v>
      </c>
      <c r="B636" s="130">
        <v>431</v>
      </c>
    </row>
    <row r="637" spans="1:2" ht="15.6">
      <c r="A637" s="356" t="s">
        <v>1244</v>
      </c>
      <c r="B637" s="130">
        <v>440</v>
      </c>
    </row>
    <row r="638" spans="1:2" ht="15.6">
      <c r="A638" s="356" t="s">
        <v>1245</v>
      </c>
      <c r="B638" s="130">
        <v>456</v>
      </c>
    </row>
    <row r="639" spans="1:2" ht="15.6">
      <c r="A639" s="356" t="s">
        <v>1246</v>
      </c>
      <c r="B639" s="130">
        <v>459</v>
      </c>
    </row>
    <row r="640" spans="1:2" ht="15.6">
      <c r="A640" s="356" t="s">
        <v>1247</v>
      </c>
      <c r="B640" s="130">
        <v>448</v>
      </c>
    </row>
    <row r="641" spans="1:2" ht="15.6">
      <c r="A641" s="356" t="s">
        <v>1248</v>
      </c>
      <c r="B641" s="130">
        <v>430</v>
      </c>
    </row>
    <row r="642" spans="1:2" ht="15.6">
      <c r="A642" s="356" t="s">
        <v>1249</v>
      </c>
      <c r="B642" s="130">
        <v>426</v>
      </c>
    </row>
    <row r="643" spans="1:2" ht="15.6">
      <c r="A643" s="356" t="s">
        <v>1250</v>
      </c>
      <c r="B643" s="130">
        <v>430</v>
      </c>
    </row>
    <row r="644" spans="1:2" ht="15.6">
      <c r="A644" s="356" t="s">
        <v>1251</v>
      </c>
      <c r="B644" s="130">
        <v>441</v>
      </c>
    </row>
    <row r="645" spans="1:2" ht="15.6">
      <c r="A645" s="356" t="s">
        <v>1252</v>
      </c>
      <c r="B645" s="130">
        <v>449</v>
      </c>
    </row>
    <row r="646" spans="1:2" ht="15.6">
      <c r="A646" s="356" t="s">
        <v>1253</v>
      </c>
      <c r="B646" s="130">
        <v>463</v>
      </c>
    </row>
    <row r="647" spans="1:2" ht="15.6">
      <c r="A647" s="356" t="s">
        <v>1254</v>
      </c>
      <c r="B647" s="130">
        <v>474</v>
      </c>
    </row>
    <row r="648" spans="1:2" ht="15.6">
      <c r="A648" s="356" t="s">
        <v>1255</v>
      </c>
      <c r="B648" s="130">
        <v>483</v>
      </c>
    </row>
    <row r="649" spans="1:2" ht="15.6">
      <c r="A649" s="356" t="s">
        <v>1256</v>
      </c>
      <c r="B649" s="130">
        <v>505</v>
      </c>
    </row>
    <row r="650" spans="1:2" ht="15.6">
      <c r="A650" s="356" t="s">
        <v>1257</v>
      </c>
      <c r="B650" s="130">
        <v>519</v>
      </c>
    </row>
    <row r="651" spans="1:2" ht="15.6">
      <c r="A651" s="356" t="s">
        <v>1258</v>
      </c>
      <c r="B651" s="130">
        <v>523</v>
      </c>
    </row>
    <row r="652" spans="1:2" ht="15.6">
      <c r="A652" s="356" t="s">
        <v>1259</v>
      </c>
      <c r="B652" s="130">
        <v>491</v>
      </c>
    </row>
    <row r="653" spans="1:2" ht="15.6">
      <c r="A653" s="356" t="s">
        <v>1260</v>
      </c>
      <c r="B653" s="130">
        <v>494</v>
      </c>
    </row>
    <row r="654" spans="1:2" ht="15.6">
      <c r="A654" s="356" t="s">
        <v>1261</v>
      </c>
      <c r="B654" s="130">
        <v>504</v>
      </c>
    </row>
    <row r="655" spans="1:2" ht="15.6">
      <c r="A655" s="356" t="s">
        <v>1262</v>
      </c>
      <c r="B655" s="130">
        <v>510</v>
      </c>
    </row>
    <row r="656" spans="1:2" ht="15.6">
      <c r="A656" s="356" t="s">
        <v>1263</v>
      </c>
      <c r="B656" s="130">
        <v>510</v>
      </c>
    </row>
    <row r="657" spans="1:2" ht="15.6">
      <c r="A657" s="356" t="s">
        <v>1264</v>
      </c>
      <c r="B657" s="130">
        <v>512</v>
      </c>
    </row>
    <row r="658" spans="1:2" ht="15.6">
      <c r="A658" s="356" t="s">
        <v>1265</v>
      </c>
      <c r="B658" s="130">
        <v>512</v>
      </c>
    </row>
    <row r="659" spans="1:2" ht="15.6">
      <c r="A659" s="356" t="s">
        <v>1266</v>
      </c>
      <c r="B659" s="130">
        <v>507</v>
      </c>
    </row>
    <row r="660" spans="1:2" ht="15.6">
      <c r="A660" s="356" t="s">
        <v>1267</v>
      </c>
      <c r="B660" s="130">
        <v>509</v>
      </c>
    </row>
    <row r="661" spans="1:2" ht="15.6">
      <c r="A661" s="356" t="s">
        <v>1268</v>
      </c>
      <c r="B661" s="130">
        <v>521</v>
      </c>
    </row>
    <row r="662" spans="1:2" ht="15.6">
      <c r="A662" s="356" t="s">
        <v>1269</v>
      </c>
      <c r="B662" s="130">
        <v>515</v>
      </c>
    </row>
    <row r="663" spans="1:2" ht="15.6">
      <c r="A663" s="356" t="s">
        <v>1270</v>
      </c>
      <c r="B663" s="130">
        <v>504</v>
      </c>
    </row>
    <row r="664" spans="1:2" ht="15.6">
      <c r="A664" s="356" t="s">
        <v>1271</v>
      </c>
      <c r="B664" s="130">
        <v>506</v>
      </c>
    </row>
    <row r="665" spans="1:2" ht="15.6">
      <c r="A665" s="356" t="s">
        <v>1272</v>
      </c>
      <c r="B665" s="130">
        <v>496</v>
      </c>
    </row>
    <row r="666" spans="1:2" ht="15.6">
      <c r="A666" s="356" t="s">
        <v>1273</v>
      </c>
      <c r="B666" s="130">
        <v>486</v>
      </c>
    </row>
    <row r="667" spans="1:2" ht="15.6">
      <c r="A667" s="356" t="s">
        <v>1274</v>
      </c>
      <c r="B667" s="130">
        <v>460</v>
      </c>
    </row>
    <row r="668" spans="1:2" ht="15.6">
      <c r="A668" s="356" t="s">
        <v>1275</v>
      </c>
      <c r="B668" s="130">
        <v>450</v>
      </c>
    </row>
    <row r="669" spans="1:2" ht="15.6">
      <c r="A669" s="356" t="s">
        <v>1276</v>
      </c>
      <c r="B669" s="130">
        <v>451</v>
      </c>
    </row>
    <row r="670" spans="1:2" ht="15.6">
      <c r="A670" s="356" t="s">
        <v>1277</v>
      </c>
      <c r="B670" s="130">
        <v>455</v>
      </c>
    </row>
    <row r="671" spans="1:2" ht="15.6">
      <c r="A671" s="356" t="s">
        <v>1278</v>
      </c>
      <c r="B671" s="130">
        <v>435</v>
      </c>
    </row>
    <row r="672" spans="1:2" ht="15.6">
      <c r="A672" s="356" t="s">
        <v>1279</v>
      </c>
      <c r="B672" s="130">
        <v>432</v>
      </c>
    </row>
    <row r="673" spans="1:2" ht="15.6">
      <c r="A673" s="356" t="s">
        <v>1280</v>
      </c>
      <c r="B673" s="130">
        <v>435</v>
      </c>
    </row>
    <row r="674" spans="1:2" ht="15.6">
      <c r="A674" s="356" t="s">
        <v>1281</v>
      </c>
      <c r="B674" s="130">
        <v>449</v>
      </c>
    </row>
    <row r="675" spans="1:2" ht="15.6">
      <c r="A675" s="356" t="s">
        <v>1282</v>
      </c>
      <c r="B675" s="130">
        <v>462</v>
      </c>
    </row>
    <row r="676" spans="1:2" ht="15.6">
      <c r="A676" s="356" t="s">
        <v>1283</v>
      </c>
      <c r="B676" s="130">
        <v>466</v>
      </c>
    </row>
    <row r="677" spans="1:2" ht="15.6">
      <c r="A677" s="356" t="s">
        <v>1284</v>
      </c>
      <c r="B677" s="130">
        <v>493</v>
      </c>
    </row>
    <row r="678" spans="1:2" ht="15.6">
      <c r="A678" s="356" t="s">
        <v>1285</v>
      </c>
      <c r="B678" s="130">
        <v>483</v>
      </c>
    </row>
    <row r="679" spans="1:2" ht="15.6">
      <c r="A679" s="356" t="s">
        <v>1286</v>
      </c>
      <c r="B679" s="130">
        <v>486</v>
      </c>
    </row>
    <row r="680" spans="1:2" ht="15.6">
      <c r="A680" s="356" t="s">
        <v>1287</v>
      </c>
      <c r="B680" s="130">
        <v>469</v>
      </c>
    </row>
    <row r="681" spans="1:2" ht="15.6">
      <c r="A681" s="356" t="s">
        <v>1288</v>
      </c>
      <c r="B681" s="130">
        <v>453</v>
      </c>
    </row>
    <row r="682" spans="1:2" ht="15.6">
      <c r="A682" s="356" t="s">
        <v>1289</v>
      </c>
      <c r="B682" s="130">
        <v>444</v>
      </c>
    </row>
    <row r="683" spans="1:2" ht="15.6">
      <c r="A683" s="356" t="s">
        <v>1290</v>
      </c>
      <c r="B683" s="130">
        <v>441</v>
      </c>
    </row>
    <row r="684" spans="1:2" ht="15.6">
      <c r="A684" s="356" t="s">
        <v>1291</v>
      </c>
      <c r="B684" s="130">
        <v>429</v>
      </c>
    </row>
    <row r="685" spans="1:2" ht="15.6">
      <c r="A685" s="356" t="s">
        <v>1292</v>
      </c>
      <c r="B685" s="130">
        <v>424</v>
      </c>
    </row>
    <row r="686" spans="1:2" ht="15.6">
      <c r="A686" s="356" t="s">
        <v>1293</v>
      </c>
      <c r="B686" s="130">
        <v>425</v>
      </c>
    </row>
    <row r="687" spans="1:2" ht="15.6">
      <c r="A687" s="356" t="s">
        <v>1294</v>
      </c>
      <c r="B687" s="130">
        <v>417</v>
      </c>
    </row>
    <row r="688" spans="1:2" ht="15.6">
      <c r="A688" s="356" t="s">
        <v>1295</v>
      </c>
      <c r="B688" s="130">
        <v>408</v>
      </c>
    </row>
    <row r="689" spans="1:2" ht="15.6">
      <c r="A689" s="356" t="s">
        <v>1296</v>
      </c>
      <c r="B689" s="130">
        <v>398</v>
      </c>
    </row>
    <row r="690" spans="1:2" ht="15.6">
      <c r="A690" s="356" t="s">
        <v>1297</v>
      </c>
      <c r="B690" s="130">
        <v>389</v>
      </c>
    </row>
    <row r="691" spans="1:2" ht="15.6">
      <c r="A691" s="356" t="s">
        <v>1298</v>
      </c>
      <c r="B691" s="130">
        <v>387</v>
      </c>
    </row>
    <row r="692" spans="1:2" ht="15.6">
      <c r="A692" s="356" t="s">
        <v>1299</v>
      </c>
      <c r="B692" s="130">
        <v>377</v>
      </c>
    </row>
    <row r="693" spans="1:2" ht="15.6">
      <c r="A693" s="356" t="s">
        <v>1300</v>
      </c>
      <c r="B693" s="130">
        <v>372</v>
      </c>
    </row>
    <row r="694" spans="1:2" ht="15.6">
      <c r="A694" s="356" t="s">
        <v>1301</v>
      </c>
      <c r="B694" s="130">
        <v>358</v>
      </c>
    </row>
    <row r="695" spans="1:2" ht="15.6">
      <c r="A695" s="356" t="s">
        <v>1302</v>
      </c>
      <c r="B695" s="130">
        <v>384</v>
      </c>
    </row>
    <row r="696" spans="1:2" ht="15.6">
      <c r="A696" s="356" t="s">
        <v>1303</v>
      </c>
      <c r="B696" s="130">
        <v>383</v>
      </c>
    </row>
    <row r="697" spans="1:2" ht="15.6">
      <c r="A697" s="356" t="s">
        <v>1304</v>
      </c>
      <c r="B697" s="130">
        <v>383</v>
      </c>
    </row>
    <row r="698" spans="1:2" ht="15.6">
      <c r="A698" s="356" t="s">
        <v>1305</v>
      </c>
      <c r="B698" s="130">
        <v>370</v>
      </c>
    </row>
    <row r="699" spans="1:2" ht="15.6">
      <c r="A699" s="356" t="s">
        <v>1306</v>
      </c>
      <c r="B699" s="130">
        <v>386</v>
      </c>
    </row>
    <row r="700" spans="1:2" ht="15.6">
      <c r="A700" s="356" t="s">
        <v>1307</v>
      </c>
      <c r="B700" s="130">
        <v>380</v>
      </c>
    </row>
    <row r="701" spans="1:2" ht="15.6">
      <c r="A701" s="356" t="s">
        <v>1308</v>
      </c>
      <c r="B701" s="130">
        <v>382</v>
      </c>
    </row>
    <row r="702" spans="1:2" ht="15.6">
      <c r="A702" s="356" t="s">
        <v>1309</v>
      </c>
      <c r="B702" s="130">
        <v>375</v>
      </c>
    </row>
    <row r="703" spans="1:2" ht="15.6">
      <c r="A703" s="356" t="s">
        <v>1310</v>
      </c>
      <c r="B703" s="130">
        <v>378</v>
      </c>
    </row>
    <row r="704" spans="1:2" ht="15.6">
      <c r="A704" s="356" t="s">
        <v>1311</v>
      </c>
      <c r="B704" s="130">
        <v>361</v>
      </c>
    </row>
    <row r="705" spans="1:2" ht="15.6">
      <c r="A705" s="356" t="s">
        <v>1312</v>
      </c>
      <c r="B705" s="130">
        <v>350</v>
      </c>
    </row>
    <row r="706" spans="1:2" ht="15.6">
      <c r="A706" s="356" t="s">
        <v>1313</v>
      </c>
      <c r="B706" s="130">
        <v>351</v>
      </c>
    </row>
    <row r="707" spans="1:2" ht="15.6">
      <c r="A707" s="356" t="s">
        <v>1314</v>
      </c>
      <c r="B707" s="130">
        <v>350</v>
      </c>
    </row>
    <row r="708" spans="1:2" ht="15.6">
      <c r="A708" s="356" t="s">
        <v>1315</v>
      </c>
      <c r="B708" s="130">
        <v>348</v>
      </c>
    </row>
    <row r="709" spans="1:2" ht="15.6">
      <c r="A709" s="356" t="s">
        <v>1316</v>
      </c>
      <c r="B709" s="130">
        <v>345</v>
      </c>
    </row>
    <row r="710" spans="1:2" ht="15.6">
      <c r="A710" s="356" t="s">
        <v>1317</v>
      </c>
      <c r="B710" s="130">
        <v>340</v>
      </c>
    </row>
    <row r="711" spans="1:2" ht="15.6">
      <c r="A711" s="356" t="s">
        <v>1318</v>
      </c>
      <c r="B711" s="130">
        <v>328</v>
      </c>
    </row>
    <row r="712" spans="1:2" ht="15.6">
      <c r="A712" s="356" t="s">
        <v>1319</v>
      </c>
      <c r="B712" s="130">
        <v>337</v>
      </c>
    </row>
    <row r="713" spans="1:2" ht="15.6">
      <c r="A713" s="356" t="s">
        <v>1320</v>
      </c>
      <c r="B713" s="130">
        <v>344</v>
      </c>
    </row>
    <row r="714" spans="1:2" ht="15.6">
      <c r="A714" s="356" t="s">
        <v>1321</v>
      </c>
      <c r="B714" s="130">
        <v>334</v>
      </c>
    </row>
    <row r="715" spans="1:2" ht="15.6">
      <c r="A715" s="356" t="s">
        <v>1322</v>
      </c>
      <c r="B715" s="130">
        <v>334</v>
      </c>
    </row>
    <row r="716" spans="1:2" ht="15.6">
      <c r="A716" s="356" t="s">
        <v>1323</v>
      </c>
      <c r="B716" s="130">
        <v>335</v>
      </c>
    </row>
    <row r="717" spans="1:2" ht="15.6">
      <c r="A717" s="356" t="s">
        <v>1324</v>
      </c>
      <c r="B717" s="130">
        <v>339</v>
      </c>
    </row>
    <row r="718" spans="1:2" ht="15.6">
      <c r="A718" s="356" t="s">
        <v>1325</v>
      </c>
      <c r="B718" s="130">
        <v>355</v>
      </c>
    </row>
    <row r="719" spans="1:2" ht="15.6">
      <c r="A719" s="356" t="s">
        <v>1326</v>
      </c>
      <c r="B719" s="130">
        <v>359</v>
      </c>
    </row>
    <row r="720" spans="1:2" ht="15.6">
      <c r="A720" s="356" t="s">
        <v>1327</v>
      </c>
      <c r="B720" s="130">
        <v>356</v>
      </c>
    </row>
    <row r="721" spans="1:2" ht="15.6">
      <c r="A721" s="356" t="s">
        <v>1328</v>
      </c>
      <c r="B721" s="130">
        <v>340</v>
      </c>
    </row>
    <row r="722" spans="1:2" ht="15.6">
      <c r="A722" s="356" t="s">
        <v>1329</v>
      </c>
      <c r="B722" s="130">
        <v>338</v>
      </c>
    </row>
    <row r="723" spans="1:2" ht="15.6">
      <c r="A723" s="356" t="s">
        <v>1330</v>
      </c>
      <c r="B723" s="130">
        <v>333</v>
      </c>
    </row>
    <row r="724" spans="1:2" ht="15.6">
      <c r="A724" s="356" t="s">
        <v>1331</v>
      </c>
      <c r="B724" s="130">
        <v>329</v>
      </c>
    </row>
    <row r="725" spans="1:2" ht="15.6">
      <c r="A725" s="356" t="s">
        <v>1332</v>
      </c>
      <c r="B725" s="130">
        <v>317</v>
      </c>
    </row>
    <row r="726" spans="1:2" ht="15.6">
      <c r="A726" s="356" t="s">
        <v>1333</v>
      </c>
      <c r="B726" s="130">
        <v>314</v>
      </c>
    </row>
    <row r="727" spans="1:2" ht="15.6">
      <c r="A727" s="356" t="s">
        <v>1334</v>
      </c>
      <c r="B727" s="130">
        <v>314</v>
      </c>
    </row>
    <row r="728" spans="1:2" ht="15.6">
      <c r="A728" s="356" t="s">
        <v>1335</v>
      </c>
      <c r="B728" s="130">
        <v>309</v>
      </c>
    </row>
    <row r="729" spans="1:2" ht="15.6">
      <c r="A729" s="356" t="s">
        <v>1336</v>
      </c>
      <c r="B729" s="130">
        <v>294</v>
      </c>
    </row>
    <row r="730" spans="1:2" ht="15.6">
      <c r="A730" s="356" t="s">
        <v>1337</v>
      </c>
      <c r="B730" s="130">
        <v>277</v>
      </c>
    </row>
    <row r="731" spans="1:2" ht="15.6">
      <c r="A731" s="356" t="s">
        <v>1338</v>
      </c>
      <c r="B731" s="130">
        <v>303</v>
      </c>
    </row>
    <row r="732" spans="1:2" ht="15.6">
      <c r="A732" s="356" t="s">
        <v>1339</v>
      </c>
      <c r="B732" s="130">
        <v>307</v>
      </c>
    </row>
    <row r="733" spans="1:2" ht="15.6">
      <c r="A733" s="356" t="s">
        <v>1340</v>
      </c>
      <c r="B733" s="130">
        <v>302</v>
      </c>
    </row>
    <row r="734" spans="1:2" ht="15.6">
      <c r="A734" s="356" t="s">
        <v>1341</v>
      </c>
      <c r="B734" s="130">
        <v>313</v>
      </c>
    </row>
    <row r="735" spans="1:2" ht="15.6">
      <c r="A735" s="356" t="s">
        <v>1342</v>
      </c>
      <c r="B735" s="130">
        <v>317</v>
      </c>
    </row>
    <row r="736" spans="1:2" ht="15.6">
      <c r="A736" s="356" t="s">
        <v>1343</v>
      </c>
      <c r="B736" s="130">
        <v>328</v>
      </c>
    </row>
    <row r="737" spans="1:2" ht="15.6">
      <c r="A737" s="356" t="s">
        <v>1344</v>
      </c>
      <c r="B737" s="130">
        <v>322</v>
      </c>
    </row>
    <row r="738" spans="1:2" ht="15.6">
      <c r="A738" s="356" t="s">
        <v>1345</v>
      </c>
      <c r="B738" s="130">
        <v>318</v>
      </c>
    </row>
    <row r="739" spans="1:2" ht="15.6">
      <c r="A739" s="356" t="s">
        <v>1346</v>
      </c>
      <c r="B739" s="130">
        <v>303</v>
      </c>
    </row>
    <row r="740" spans="1:2" ht="15.6">
      <c r="A740" s="356" t="s">
        <v>1347</v>
      </c>
      <c r="B740" s="130">
        <v>301</v>
      </c>
    </row>
    <row r="741" spans="1:2" ht="15.6">
      <c r="A741" s="356" t="s">
        <v>1348</v>
      </c>
      <c r="B741" s="130">
        <v>304</v>
      </c>
    </row>
    <row r="742" spans="1:2" ht="15.6">
      <c r="A742" s="356" t="s">
        <v>1349</v>
      </c>
      <c r="B742" s="130">
        <v>295</v>
      </c>
    </row>
    <row r="743" spans="1:2" ht="15.6">
      <c r="A743" s="356" t="s">
        <v>1350</v>
      </c>
      <c r="B743" s="130">
        <v>297</v>
      </c>
    </row>
    <row r="744" spans="1:2" ht="15.6">
      <c r="A744" s="356" t="s">
        <v>1351</v>
      </c>
      <c r="B744" s="130">
        <v>292</v>
      </c>
    </row>
    <row r="745" spans="1:2" ht="15.6">
      <c r="A745" s="356" t="s">
        <v>1352</v>
      </c>
      <c r="B745" s="130">
        <v>289</v>
      </c>
    </row>
    <row r="746" spans="1:2" ht="15.6">
      <c r="A746" s="356" t="s">
        <v>1353</v>
      </c>
      <c r="B746" s="130">
        <v>287</v>
      </c>
    </row>
    <row r="747" spans="1:2" ht="15.6">
      <c r="A747" s="356" t="s">
        <v>1354</v>
      </c>
      <c r="B747" s="130">
        <v>286</v>
      </c>
    </row>
    <row r="748" spans="1:2" ht="15.6">
      <c r="A748" s="356" t="s">
        <v>1355</v>
      </c>
      <c r="B748" s="130">
        <v>286</v>
      </c>
    </row>
    <row r="749" spans="1:2" ht="15.6">
      <c r="A749" s="356" t="s">
        <v>1356</v>
      </c>
      <c r="B749" s="130">
        <v>290</v>
      </c>
    </row>
    <row r="750" spans="1:2" ht="15.6">
      <c r="A750" s="356" t="s">
        <v>1357</v>
      </c>
      <c r="B750" s="130">
        <v>299</v>
      </c>
    </row>
    <row r="751" spans="1:2" ht="15.6">
      <c r="A751" s="356" t="s">
        <v>1358</v>
      </c>
      <c r="B751" s="130">
        <v>315</v>
      </c>
    </row>
    <row r="752" spans="1:2" ht="15.6">
      <c r="A752" s="356" t="s">
        <v>1359</v>
      </c>
      <c r="B752" s="130">
        <v>322</v>
      </c>
    </row>
    <row r="753" spans="1:2" ht="15.6">
      <c r="A753" s="356" t="s">
        <v>1360</v>
      </c>
      <c r="B753" s="130">
        <v>331</v>
      </c>
    </row>
    <row r="754" spans="1:2" ht="15.6">
      <c r="A754" s="356" t="s">
        <v>1361</v>
      </c>
      <c r="B754" s="130">
        <v>330</v>
      </c>
    </row>
    <row r="755" spans="1:2" ht="15.6">
      <c r="A755" s="356" t="s">
        <v>1362</v>
      </c>
      <c r="B755" s="130">
        <v>331</v>
      </c>
    </row>
    <row r="756" spans="1:2" ht="15.6">
      <c r="A756" s="356" t="s">
        <v>1363</v>
      </c>
      <c r="B756" s="130">
        <v>325</v>
      </c>
    </row>
    <row r="757" spans="1:2" ht="15.6">
      <c r="A757" s="356" t="s">
        <v>1364</v>
      </c>
      <c r="B757" s="130">
        <v>321</v>
      </c>
    </row>
    <row r="758" spans="1:2" ht="15.6">
      <c r="A758" s="356" t="s">
        <v>1365</v>
      </c>
      <c r="B758" s="130">
        <v>328</v>
      </c>
    </row>
    <row r="759" spans="1:2" ht="15.6">
      <c r="A759" s="356" t="s">
        <v>1366</v>
      </c>
      <c r="B759" s="130">
        <v>329</v>
      </c>
    </row>
    <row r="760" spans="1:2" ht="15.6">
      <c r="A760" s="356" t="s">
        <v>1367</v>
      </c>
      <c r="B760" s="130">
        <v>319</v>
      </c>
    </row>
    <row r="761" spans="1:2" ht="15.6">
      <c r="A761" s="356" t="s">
        <v>1368</v>
      </c>
      <c r="B761" s="130">
        <v>319</v>
      </c>
    </row>
    <row r="762" spans="1:2" ht="15.6">
      <c r="A762" s="356" t="s">
        <v>1369</v>
      </c>
      <c r="B762" s="130">
        <v>317</v>
      </c>
    </row>
    <row r="763" spans="1:2" ht="15.6">
      <c r="A763" s="356" t="s">
        <v>1370</v>
      </c>
      <c r="B763" s="130">
        <v>324</v>
      </c>
    </row>
    <row r="764" spans="1:2" ht="15.6">
      <c r="A764" s="356" t="s">
        <v>1371</v>
      </c>
      <c r="B764" s="130">
        <v>312</v>
      </c>
    </row>
    <row r="765" spans="1:2" ht="15.6">
      <c r="A765" s="356" t="s">
        <v>1372</v>
      </c>
      <c r="B765" s="130">
        <v>303</v>
      </c>
    </row>
    <row r="766" spans="1:2" ht="15.6">
      <c r="A766" s="356" t="s">
        <v>1373</v>
      </c>
      <c r="B766" s="130">
        <v>318</v>
      </c>
    </row>
    <row r="767" spans="1:2" ht="15.6">
      <c r="A767" s="356" t="s">
        <v>1374</v>
      </c>
      <c r="B767" s="130">
        <v>309</v>
      </c>
    </row>
    <row r="768" spans="1:2" ht="15.6">
      <c r="A768" s="356" t="s">
        <v>1375</v>
      </c>
      <c r="B768" s="130">
        <v>298</v>
      </c>
    </row>
    <row r="769" spans="1:2" ht="15.6">
      <c r="A769" s="356" t="s">
        <v>1376</v>
      </c>
      <c r="B769" s="130">
        <v>305</v>
      </c>
    </row>
    <row r="770" spans="1:2" ht="15.6">
      <c r="A770" s="356" t="s">
        <v>1377</v>
      </c>
      <c r="B770" s="130">
        <v>321</v>
      </c>
    </row>
    <row r="771" spans="1:2" ht="15.6">
      <c r="A771" s="356" t="s">
        <v>1378</v>
      </c>
      <c r="B771" s="130">
        <v>330</v>
      </c>
    </row>
    <row r="772" spans="1:2" ht="15.6">
      <c r="A772" s="356" t="s">
        <v>1379</v>
      </c>
      <c r="B772" s="130">
        <v>326</v>
      </c>
    </row>
    <row r="773" spans="1:2" ht="15.6">
      <c r="A773" s="356" t="s">
        <v>1380</v>
      </c>
      <c r="B773" s="130">
        <v>329</v>
      </c>
    </row>
    <row r="774" spans="1:2" ht="15.6">
      <c r="A774" s="356" t="s">
        <v>1381</v>
      </c>
      <c r="B774" s="130">
        <v>330</v>
      </c>
    </row>
    <row r="775" spans="1:2" ht="15.6">
      <c r="A775" s="356" t="s">
        <v>1382</v>
      </c>
      <c r="B775" s="130">
        <v>323</v>
      </c>
    </row>
    <row r="776" spans="1:2" ht="15.6">
      <c r="A776" s="356" t="s">
        <v>1383</v>
      </c>
      <c r="B776" s="130">
        <v>323</v>
      </c>
    </row>
    <row r="777" spans="1:2" ht="15.6">
      <c r="A777" s="356" t="s">
        <v>1384</v>
      </c>
      <c r="B777" s="130">
        <v>321</v>
      </c>
    </row>
    <row r="778" spans="1:2" ht="15.6">
      <c r="A778" s="356" t="s">
        <v>1385</v>
      </c>
      <c r="B778" s="130">
        <v>316</v>
      </c>
    </row>
    <row r="779" spans="1:2" ht="15.6">
      <c r="A779" s="356" t="s">
        <v>1386</v>
      </c>
      <c r="B779" s="130">
        <v>315</v>
      </c>
    </row>
    <row r="780" spans="1:2" ht="15.6">
      <c r="A780" s="356" t="s">
        <v>1387</v>
      </c>
      <c r="B780" s="130">
        <v>315</v>
      </c>
    </row>
    <row r="781" spans="1:2" ht="15.6">
      <c r="A781" s="356" t="s">
        <v>1388</v>
      </c>
      <c r="B781" s="130">
        <v>321</v>
      </c>
    </row>
    <row r="782" spans="1:2" ht="15.6">
      <c r="A782" s="356" t="s">
        <v>1389</v>
      </c>
      <c r="B782" s="130">
        <v>315</v>
      </c>
    </row>
    <row r="783" spans="1:2" ht="15.6">
      <c r="A783" s="356" t="s">
        <v>1390</v>
      </c>
      <c r="B783" s="130">
        <v>317</v>
      </c>
    </row>
    <row r="784" spans="1:2" ht="15.6">
      <c r="A784" s="356" t="s">
        <v>1391</v>
      </c>
      <c r="B784" s="130">
        <v>325</v>
      </c>
    </row>
    <row r="785" spans="1:2" ht="15.6">
      <c r="A785" s="356" t="s">
        <v>1392</v>
      </c>
      <c r="B785" s="130">
        <v>325</v>
      </c>
    </row>
    <row r="786" spans="1:2" ht="15.6">
      <c r="A786" s="356" t="s">
        <v>1393</v>
      </c>
      <c r="B786" s="130">
        <v>314</v>
      </c>
    </row>
    <row r="787" spans="1:2" ht="15.6">
      <c r="A787" s="356" t="s">
        <v>1394</v>
      </c>
      <c r="B787" s="130">
        <v>308</v>
      </c>
    </row>
    <row r="788" spans="1:2" ht="15.6">
      <c r="A788" s="356" t="s">
        <v>1395</v>
      </c>
      <c r="B788" s="130">
        <v>298</v>
      </c>
    </row>
    <row r="789" spans="1:2" ht="15.6">
      <c r="A789" s="356" t="s">
        <v>1396</v>
      </c>
      <c r="B789" s="130">
        <v>281</v>
      </c>
    </row>
    <row r="790" spans="1:2" ht="15.6">
      <c r="A790" s="356" t="s">
        <v>1397</v>
      </c>
      <c r="B790" s="130">
        <v>276</v>
      </c>
    </row>
    <row r="791" spans="1:2" ht="15.6">
      <c r="A791" s="356" t="s">
        <v>1398</v>
      </c>
      <c r="B791" s="130">
        <v>277</v>
      </c>
    </row>
    <row r="792" spans="1:2" ht="15.6">
      <c r="A792" s="356" t="s">
        <v>1399</v>
      </c>
      <c r="B792" s="130">
        <v>273</v>
      </c>
    </row>
    <row r="793" spans="1:2" ht="15.6">
      <c r="A793" s="356" t="s">
        <v>1400</v>
      </c>
      <c r="B793" s="130">
        <v>283</v>
      </c>
    </row>
    <row r="794" spans="1:2" ht="15.6">
      <c r="A794" s="356" t="s">
        <v>1401</v>
      </c>
      <c r="B794" s="130">
        <v>293</v>
      </c>
    </row>
    <row r="795" spans="1:2" ht="15.6">
      <c r="A795" s="356" t="s">
        <v>1402</v>
      </c>
      <c r="B795" s="130">
        <v>298</v>
      </c>
    </row>
    <row r="796" spans="1:2" ht="15.6">
      <c r="A796" s="356" t="s">
        <v>1403</v>
      </c>
      <c r="B796" s="130">
        <v>297</v>
      </c>
    </row>
    <row r="797" spans="1:2" ht="15.6">
      <c r="A797" s="356" t="s">
        <v>1404</v>
      </c>
      <c r="B797" s="130">
        <v>297</v>
      </c>
    </row>
    <row r="798" spans="1:2" ht="15.6">
      <c r="A798" s="356" t="s">
        <v>1405</v>
      </c>
      <c r="B798" s="130">
        <v>300</v>
      </c>
    </row>
    <row r="799" spans="1:2" ht="15.6">
      <c r="A799" s="356" t="s">
        <v>1406</v>
      </c>
      <c r="B799" s="130">
        <v>304</v>
      </c>
    </row>
    <row r="800" spans="1:2" ht="15.6">
      <c r="A800" s="356" t="s">
        <v>1407</v>
      </c>
      <c r="B800" s="130">
        <v>307</v>
      </c>
    </row>
    <row r="801" spans="1:2" ht="15.6">
      <c r="A801" s="356" t="s">
        <v>1408</v>
      </c>
      <c r="B801" s="130">
        <v>309</v>
      </c>
    </row>
    <row r="802" spans="1:2" ht="15.6">
      <c r="A802" s="356" t="s">
        <v>1409</v>
      </c>
      <c r="B802" s="130">
        <v>309</v>
      </c>
    </row>
    <row r="803" spans="1:2" ht="15.6">
      <c r="A803" s="356" t="s">
        <v>1410</v>
      </c>
      <c r="B803" s="130">
        <v>307</v>
      </c>
    </row>
    <row r="804" spans="1:2" ht="15.6">
      <c r="A804" s="356" t="s">
        <v>1411</v>
      </c>
      <c r="B804" s="130">
        <v>312</v>
      </c>
    </row>
    <row r="805" spans="1:2" ht="15.6">
      <c r="A805" s="356" t="s">
        <v>1412</v>
      </c>
      <c r="B805" s="130">
        <v>350</v>
      </c>
    </row>
    <row r="806" spans="1:2" ht="15.6">
      <c r="A806" s="356" t="s">
        <v>1413</v>
      </c>
      <c r="B806" s="130">
        <v>357</v>
      </c>
    </row>
    <row r="807" spans="1:2" ht="15.6">
      <c r="A807" s="356" t="s">
        <v>1414</v>
      </c>
      <c r="B807" s="130">
        <v>397</v>
      </c>
    </row>
    <row r="808" spans="1:2" ht="15.6">
      <c r="A808" s="356" t="s">
        <v>1415</v>
      </c>
      <c r="B808" s="130">
        <v>379</v>
      </c>
    </row>
    <row r="809" spans="1:2" ht="15.6">
      <c r="A809" s="356" t="s">
        <v>1416</v>
      </c>
      <c r="B809" s="130">
        <v>371</v>
      </c>
    </row>
    <row r="810" spans="1:2" ht="15.6">
      <c r="A810" s="356" t="s">
        <v>1417</v>
      </c>
      <c r="B810" s="130">
        <v>377</v>
      </c>
    </row>
    <row r="811" spans="1:2" ht="15.6">
      <c r="A811" s="356" t="s">
        <v>1418</v>
      </c>
      <c r="B811" s="130">
        <v>365</v>
      </c>
    </row>
    <row r="812" spans="1:2" ht="15.6">
      <c r="A812" s="356" t="s">
        <v>1419</v>
      </c>
      <c r="B812" s="130">
        <v>359</v>
      </c>
    </row>
    <row r="813" spans="1:2" ht="15.6">
      <c r="A813" s="356" t="s">
        <v>1420</v>
      </c>
      <c r="B813" s="130">
        <v>359</v>
      </c>
    </row>
    <row r="814" spans="1:2" ht="15.6">
      <c r="A814" s="356" t="s">
        <v>1421</v>
      </c>
      <c r="B814" s="130">
        <v>361</v>
      </c>
    </row>
    <row r="815" spans="1:2" ht="15.6">
      <c r="A815" s="356" t="s">
        <v>1422</v>
      </c>
      <c r="B815" s="130">
        <v>353</v>
      </c>
    </row>
    <row r="816" spans="1:2" ht="15.6">
      <c r="A816" s="356" t="s">
        <v>1423</v>
      </c>
      <c r="B816" s="130">
        <v>353</v>
      </c>
    </row>
    <row r="817" spans="1:2" ht="15.6">
      <c r="A817" s="356" t="s">
        <v>1424</v>
      </c>
      <c r="B817" s="130">
        <v>353</v>
      </c>
    </row>
    <row r="818" spans="1:2" ht="15.6">
      <c r="A818" s="356" t="s">
        <v>1425</v>
      </c>
      <c r="B818" s="130">
        <v>343</v>
      </c>
    </row>
    <row r="819" spans="1:2" ht="15.6">
      <c r="A819" s="356" t="s">
        <v>1426</v>
      </c>
      <c r="B819" s="130">
        <v>341</v>
      </c>
    </row>
    <row r="820" spans="1:2" ht="15.6">
      <c r="A820" s="356" t="s">
        <v>1427</v>
      </c>
      <c r="B820" s="130">
        <v>349</v>
      </c>
    </row>
    <row r="821" spans="1:2" ht="15.6">
      <c r="A821" s="356" t="s">
        <v>1428</v>
      </c>
      <c r="B821" s="130">
        <v>352</v>
      </c>
    </row>
    <row r="822" spans="1:2" ht="15.6">
      <c r="A822" s="356" t="s">
        <v>1429</v>
      </c>
      <c r="B822" s="130">
        <v>354</v>
      </c>
    </row>
    <row r="823" spans="1:2" ht="15.6">
      <c r="A823" s="356" t="s">
        <v>1430</v>
      </c>
      <c r="B823" s="130">
        <v>356</v>
      </c>
    </row>
    <row r="824" spans="1:2" ht="15.6">
      <c r="A824" s="356" t="s">
        <v>1431</v>
      </c>
      <c r="B824" s="130">
        <v>361</v>
      </c>
    </row>
    <row r="825" spans="1:2" ht="15.6">
      <c r="A825" s="356" t="s">
        <v>1432</v>
      </c>
      <c r="B825" s="130">
        <v>359</v>
      </c>
    </row>
    <row r="826" spans="1:2" ht="15.6">
      <c r="A826" s="356" t="s">
        <v>1433</v>
      </c>
      <c r="B826" s="130">
        <v>371</v>
      </c>
    </row>
    <row r="827" spans="1:2" ht="15.6">
      <c r="A827" s="356" t="s">
        <v>1434</v>
      </c>
      <c r="B827" s="130">
        <v>364</v>
      </c>
    </row>
    <row r="828" spans="1:2" ht="15.6">
      <c r="A828" s="356" t="s">
        <v>1435</v>
      </c>
      <c r="B828" s="130">
        <v>365</v>
      </c>
    </row>
    <row r="829" spans="1:2" ht="15.6">
      <c r="A829" s="356" t="s">
        <v>1436</v>
      </c>
      <c r="B829" s="130">
        <v>364</v>
      </c>
    </row>
    <row r="830" spans="1:2" ht="15.6">
      <c r="A830" s="356" t="s">
        <v>1437</v>
      </c>
      <c r="B830" s="130">
        <v>358</v>
      </c>
    </row>
    <row r="831" spans="1:2" ht="15.6">
      <c r="A831" s="356" t="s">
        <v>1438</v>
      </c>
      <c r="B831" s="130">
        <v>361</v>
      </c>
    </row>
    <row r="832" spans="1:2" ht="15.6">
      <c r="A832" s="356" t="s">
        <v>1439</v>
      </c>
      <c r="B832" s="130">
        <v>347</v>
      </c>
    </row>
    <row r="833" spans="1:2" ht="15.6">
      <c r="A833" s="356" t="s">
        <v>1440</v>
      </c>
      <c r="B833" s="130">
        <v>349</v>
      </c>
    </row>
    <row r="834" spans="1:2" ht="15.6">
      <c r="A834" s="356" t="s">
        <v>1441</v>
      </c>
      <c r="B834" s="130">
        <v>348</v>
      </c>
    </row>
    <row r="835" spans="1:2" ht="15.6">
      <c r="A835" s="356" t="s">
        <v>1442</v>
      </c>
      <c r="B835" s="130">
        <v>359</v>
      </c>
    </row>
    <row r="836" spans="1:2" ht="15.6">
      <c r="A836" s="356" t="s">
        <v>1443</v>
      </c>
      <c r="B836" s="130">
        <v>364</v>
      </c>
    </row>
    <row r="837" spans="1:2" ht="15.6">
      <c r="A837" s="356" t="s">
        <v>1444</v>
      </c>
      <c r="B837" s="130">
        <v>362</v>
      </c>
    </row>
    <row r="838" spans="1:2" ht="15.6">
      <c r="A838" s="356" t="s">
        <v>1445</v>
      </c>
      <c r="B838" s="130">
        <v>367</v>
      </c>
    </row>
    <row r="839" spans="1:2" ht="15.6">
      <c r="A839" s="356" t="s">
        <v>1446</v>
      </c>
      <c r="B839" s="130">
        <v>361</v>
      </c>
    </row>
    <row r="840" spans="1:2" ht="15.6">
      <c r="A840" s="356" t="s">
        <v>1447</v>
      </c>
      <c r="B840" s="130">
        <v>356</v>
      </c>
    </row>
    <row r="841" spans="1:2" ht="15.6">
      <c r="A841" s="356" t="s">
        <v>1448</v>
      </c>
      <c r="B841" s="130">
        <v>351</v>
      </c>
    </row>
    <row r="842" spans="1:2" ht="15.6">
      <c r="A842" s="356" t="s">
        <v>1449</v>
      </c>
      <c r="B842" s="130">
        <v>354</v>
      </c>
    </row>
    <row r="843" spans="1:2" ht="15.6">
      <c r="A843" s="356" t="s">
        <v>1450</v>
      </c>
      <c r="B843" s="130">
        <v>355</v>
      </c>
    </row>
    <row r="844" spans="1:2" ht="15.6">
      <c r="A844" s="356" t="s">
        <v>1451</v>
      </c>
      <c r="B844" s="130">
        <v>355</v>
      </c>
    </row>
    <row r="845" spans="1:2" ht="15.6">
      <c r="A845" s="356" t="s">
        <v>1452</v>
      </c>
      <c r="B845" s="130">
        <v>361</v>
      </c>
    </row>
    <row r="846" spans="1:2" ht="15.6">
      <c r="A846" s="356" t="s">
        <v>1453</v>
      </c>
      <c r="B846" s="130">
        <v>353</v>
      </c>
    </row>
    <row r="847" spans="1:2" ht="15.6">
      <c r="A847" s="356" t="s">
        <v>1454</v>
      </c>
      <c r="B847" s="130">
        <v>353</v>
      </c>
    </row>
    <row r="848" spans="1:2" ht="15.6">
      <c r="A848" s="356" t="s">
        <v>1455</v>
      </c>
      <c r="B848" s="130">
        <v>349</v>
      </c>
    </row>
    <row r="849" spans="1:2" ht="15.6">
      <c r="A849" s="356" t="s">
        <v>1456</v>
      </c>
      <c r="B849" s="130">
        <v>355</v>
      </c>
    </row>
    <row r="850" spans="1:2" ht="15.6">
      <c r="A850" s="356" t="s">
        <v>1457</v>
      </c>
      <c r="B850" s="130">
        <v>354</v>
      </c>
    </row>
    <row r="851" spans="1:2" ht="15.6">
      <c r="A851" s="356" t="s">
        <v>1458</v>
      </c>
      <c r="B851" s="130">
        <v>343</v>
      </c>
    </row>
    <row r="852" spans="1:2" ht="15.6">
      <c r="A852" s="356" t="s">
        <v>1459</v>
      </c>
      <c r="B852" s="130">
        <v>344</v>
      </c>
    </row>
    <row r="853" spans="1:2" ht="15.6">
      <c r="A853" s="356" t="s">
        <v>1460</v>
      </c>
      <c r="B853" s="130">
        <v>340</v>
      </c>
    </row>
    <row r="854" spans="1:2" ht="15.6">
      <c r="A854" s="356" t="s">
        <v>1461</v>
      </c>
      <c r="B854" s="130">
        <v>339</v>
      </c>
    </row>
    <row r="855" spans="1:2" ht="15.6">
      <c r="A855" s="356" t="s">
        <v>1462</v>
      </c>
      <c r="B855" s="130">
        <v>338</v>
      </c>
    </row>
    <row r="856" spans="1:2" ht="15.6">
      <c r="A856" s="356" t="s">
        <v>1463</v>
      </c>
      <c r="B856" s="130">
        <v>338</v>
      </c>
    </row>
    <row r="857" spans="1:2" ht="15.6">
      <c r="A857" s="356" t="s">
        <v>1464</v>
      </c>
      <c r="B857" s="130">
        <v>338</v>
      </c>
    </row>
    <row r="858" spans="1:2" ht="15.6">
      <c r="A858" s="356" t="s">
        <v>1465</v>
      </c>
      <c r="B858" s="130">
        <v>337</v>
      </c>
    </row>
    <row r="859" spans="1:2" ht="15.6">
      <c r="A859" s="356" t="s">
        <v>1466</v>
      </c>
      <c r="B859" s="130">
        <v>332</v>
      </c>
    </row>
    <row r="860" spans="1:2" ht="15.6">
      <c r="A860" s="356" t="s">
        <v>1467</v>
      </c>
      <c r="B860" s="130">
        <v>346</v>
      </c>
    </row>
    <row r="861" spans="1:2" ht="15.6">
      <c r="A861" s="356" t="s">
        <v>1468</v>
      </c>
      <c r="B861" s="130">
        <v>344</v>
      </c>
    </row>
    <row r="862" spans="1:2" ht="15.6">
      <c r="A862" s="356" t="s">
        <v>1469</v>
      </c>
      <c r="B862" s="130">
        <v>340</v>
      </c>
    </row>
    <row r="863" spans="1:2" ht="15.6">
      <c r="A863" s="356" t="s">
        <v>1470</v>
      </c>
      <c r="B863" s="130">
        <v>344</v>
      </c>
    </row>
    <row r="864" spans="1:2" ht="15.6">
      <c r="A864" s="356" t="s">
        <v>1471</v>
      </c>
      <c r="B864" s="130">
        <v>346</v>
      </c>
    </row>
    <row r="865" spans="1:2" ht="15.6">
      <c r="A865" s="356" t="s">
        <v>1472</v>
      </c>
      <c r="B865" s="130">
        <v>336</v>
      </c>
    </row>
    <row r="866" spans="1:2" ht="15.6">
      <c r="A866" s="356" t="s">
        <v>1473</v>
      </c>
      <c r="B866" s="130">
        <v>332</v>
      </c>
    </row>
    <row r="867" spans="1:2" ht="15.6">
      <c r="A867" s="356" t="s">
        <v>1474</v>
      </c>
      <c r="B867" s="130">
        <v>345</v>
      </c>
    </row>
    <row r="868" spans="1:2" ht="15.6">
      <c r="A868" s="356" t="s">
        <v>1475</v>
      </c>
      <c r="B868" s="130">
        <v>375</v>
      </c>
    </row>
    <row r="869" spans="1:2" ht="15.6">
      <c r="A869" s="356" t="s">
        <v>1476</v>
      </c>
      <c r="B869" s="130">
        <v>388</v>
      </c>
    </row>
    <row r="870" spans="1:2" ht="15.6">
      <c r="A870" s="356" t="s">
        <v>1477</v>
      </c>
      <c r="B870" s="130">
        <v>402</v>
      </c>
    </row>
    <row r="871" spans="1:2" ht="15.6">
      <c r="A871" s="356" t="s">
        <v>1478</v>
      </c>
      <c r="B871" s="130">
        <v>406</v>
      </c>
    </row>
    <row r="872" spans="1:2" ht="15.6">
      <c r="A872" s="356" t="s">
        <v>1479</v>
      </c>
      <c r="B872" s="130">
        <v>431</v>
      </c>
    </row>
    <row r="873" spans="1:2" ht="15.6">
      <c r="A873" s="356" t="s">
        <v>1480</v>
      </c>
      <c r="B873" s="130">
        <v>430</v>
      </c>
    </row>
    <row r="874" spans="1:2" ht="15.6">
      <c r="A874" s="356" t="s">
        <v>1481</v>
      </c>
      <c r="B874" s="130">
        <v>434</v>
      </c>
    </row>
    <row r="875" spans="1:2" ht="15.6">
      <c r="A875" s="356" t="s">
        <v>1482</v>
      </c>
      <c r="B875" s="130">
        <v>482</v>
      </c>
    </row>
    <row r="876" spans="1:2" ht="15.6">
      <c r="A876" s="356" t="s">
        <v>1483</v>
      </c>
      <c r="B876" s="130">
        <v>492</v>
      </c>
    </row>
    <row r="877" spans="1:2" ht="15.6">
      <c r="A877" s="356" t="s">
        <v>1484</v>
      </c>
      <c r="B877" s="130">
        <v>552</v>
      </c>
    </row>
    <row r="878" spans="1:2" ht="15.6">
      <c r="A878" s="356" t="s">
        <v>1485</v>
      </c>
      <c r="B878" s="130">
        <v>511</v>
      </c>
    </row>
    <row r="879" spans="1:2" ht="15.6">
      <c r="A879" s="356" t="s">
        <v>1486</v>
      </c>
      <c r="B879" s="130">
        <v>515</v>
      </c>
    </row>
    <row r="880" spans="1:2" ht="15.6">
      <c r="A880" s="356" t="s">
        <v>1487</v>
      </c>
      <c r="B880" s="130">
        <v>510</v>
      </c>
    </row>
    <row r="881" spans="1:2" ht="15.6">
      <c r="A881" s="356" t="s">
        <v>1488</v>
      </c>
      <c r="B881" s="130">
        <v>460</v>
      </c>
    </row>
    <row r="882" spans="1:2" ht="15.6">
      <c r="A882" s="356" t="s">
        <v>1489</v>
      </c>
      <c r="B882" s="130">
        <v>451</v>
      </c>
    </row>
    <row r="883" spans="1:2" ht="15.6">
      <c r="A883" s="356" t="s">
        <v>1490</v>
      </c>
      <c r="B883" s="130">
        <v>459</v>
      </c>
    </row>
    <row r="884" spans="1:2" ht="15.6">
      <c r="A884" s="356" t="s">
        <v>1491</v>
      </c>
      <c r="B884" s="130">
        <v>465</v>
      </c>
    </row>
    <row r="885" spans="1:2" ht="15.6">
      <c r="A885" s="356" t="s">
        <v>1492</v>
      </c>
      <c r="B885" s="130">
        <v>503</v>
      </c>
    </row>
    <row r="886" spans="1:2" ht="15.6">
      <c r="A886" s="356" t="s">
        <v>1493</v>
      </c>
      <c r="B886" s="130">
        <v>508</v>
      </c>
    </row>
    <row r="887" spans="1:2" ht="15.6">
      <c r="A887" s="356" t="s">
        <v>1494</v>
      </c>
      <c r="B887" s="130">
        <v>505</v>
      </c>
    </row>
    <row r="888" spans="1:2" ht="15.6">
      <c r="A888" s="356" t="s">
        <v>1495</v>
      </c>
      <c r="B888" s="130">
        <v>490</v>
      </c>
    </row>
    <row r="889" spans="1:2" ht="15.6">
      <c r="A889" s="356" t="s">
        <v>1496</v>
      </c>
      <c r="B889" s="130">
        <v>498</v>
      </c>
    </row>
    <row r="890" spans="1:2" ht="15.6">
      <c r="A890" s="356" t="s">
        <v>1497</v>
      </c>
      <c r="B890" s="130">
        <v>492</v>
      </c>
    </row>
    <row r="891" spans="1:2" ht="15.6">
      <c r="A891" s="356" t="s">
        <v>1498</v>
      </c>
      <c r="B891" s="130">
        <v>483</v>
      </c>
    </row>
    <row r="892" spans="1:2" ht="15.6">
      <c r="A892" s="356" t="s">
        <v>1499</v>
      </c>
      <c r="B892" s="130">
        <v>495</v>
      </c>
    </row>
    <row r="893" spans="1:2" ht="15.6">
      <c r="A893" s="356" t="s">
        <v>1500</v>
      </c>
      <c r="B893" s="130">
        <v>495</v>
      </c>
    </row>
    <row r="894" spans="1:2" ht="15.6">
      <c r="A894" s="356" t="s">
        <v>1501</v>
      </c>
      <c r="B894" s="130">
        <v>486</v>
      </c>
    </row>
    <row r="895" spans="1:2" ht="15.6">
      <c r="A895" s="356" t="s">
        <v>1502</v>
      </c>
      <c r="B895" s="130">
        <v>484</v>
      </c>
    </row>
    <row r="896" spans="1:2" ht="15.6">
      <c r="A896" s="356" t="s">
        <v>1503</v>
      </c>
      <c r="B896" s="130">
        <v>468</v>
      </c>
    </row>
    <row r="897" spans="1:2" ht="15.6">
      <c r="A897" s="356" t="s">
        <v>1504</v>
      </c>
      <c r="B897" s="130">
        <v>442</v>
      </c>
    </row>
    <row r="898" spans="1:2" ht="15.6">
      <c r="A898" s="356" t="s">
        <v>1505</v>
      </c>
      <c r="B898" s="130">
        <v>416</v>
      </c>
    </row>
    <row r="899" spans="1:2" ht="15.6">
      <c r="A899" s="356" t="s">
        <v>1506</v>
      </c>
      <c r="B899" s="130">
        <v>430</v>
      </c>
    </row>
    <row r="900" spans="1:2" ht="15.6">
      <c r="A900" s="356" t="s">
        <v>1507</v>
      </c>
      <c r="B900" s="130">
        <v>438</v>
      </c>
    </row>
    <row r="901" spans="1:2" ht="15.6">
      <c r="A901" s="356" t="s">
        <v>1508</v>
      </c>
      <c r="B901" s="130">
        <v>438</v>
      </c>
    </row>
    <row r="902" spans="1:2" ht="15.6">
      <c r="A902" s="356" t="s">
        <v>1509</v>
      </c>
      <c r="B902" s="130">
        <v>458</v>
      </c>
    </row>
    <row r="903" spans="1:2" ht="15.6">
      <c r="A903" s="356" t="s">
        <v>1510</v>
      </c>
      <c r="B903" s="130">
        <v>453</v>
      </c>
    </row>
    <row r="904" spans="1:2" ht="15.6">
      <c r="A904" s="356" t="s">
        <v>1511</v>
      </c>
      <c r="B904" s="130">
        <v>449</v>
      </c>
    </row>
    <row r="905" spans="1:2" ht="15.6">
      <c r="A905" s="356" t="s">
        <v>1512</v>
      </c>
      <c r="B905" s="130">
        <v>446</v>
      </c>
    </row>
    <row r="906" spans="1:2" ht="15.6">
      <c r="A906" s="356" t="s">
        <v>1513</v>
      </c>
      <c r="B906" s="130">
        <v>450</v>
      </c>
    </row>
    <row r="907" spans="1:2" ht="15.6">
      <c r="A907" s="356" t="s">
        <v>1514</v>
      </c>
      <c r="B907" s="130">
        <v>440</v>
      </c>
    </row>
    <row r="908" spans="1:2" ht="15.6">
      <c r="A908" s="356" t="s">
        <v>1515</v>
      </c>
      <c r="B908" s="130">
        <v>438</v>
      </c>
    </row>
    <row r="909" spans="1:2" ht="15.6">
      <c r="A909" s="356" t="s">
        <v>1516</v>
      </c>
      <c r="B909" s="130">
        <v>428</v>
      </c>
    </row>
    <row r="910" spans="1:2" ht="15.6">
      <c r="A910" s="356" t="s">
        <v>1517</v>
      </c>
      <c r="B910" s="130">
        <v>431</v>
      </c>
    </row>
    <row r="911" spans="1:2" ht="15.6">
      <c r="A911" s="356" t="s">
        <v>1518</v>
      </c>
      <c r="B911" s="130">
        <v>449</v>
      </c>
    </row>
    <row r="912" spans="1:2" ht="15.6">
      <c r="A912" s="356" t="s">
        <v>1519</v>
      </c>
      <c r="B912" s="130">
        <v>452</v>
      </c>
    </row>
    <row r="913" spans="1:2" ht="15.6">
      <c r="A913" s="356" t="s">
        <v>1520</v>
      </c>
      <c r="B913" s="130">
        <v>445</v>
      </c>
    </row>
    <row r="914" spans="1:2" ht="15.6">
      <c r="A914" s="356" t="s">
        <v>1521</v>
      </c>
      <c r="B914" s="130">
        <v>450</v>
      </c>
    </row>
    <row r="915" spans="1:2" ht="15.6">
      <c r="A915" s="356" t="s">
        <v>1522</v>
      </c>
      <c r="B915" s="130">
        <v>456</v>
      </c>
    </row>
    <row r="916" spans="1:2" ht="15.6">
      <c r="A916" s="356" t="s">
        <v>1523</v>
      </c>
      <c r="B916" s="130">
        <v>450</v>
      </c>
    </row>
    <row r="917" spans="1:2" ht="15.6">
      <c r="A917" s="356" t="s">
        <v>1524</v>
      </c>
      <c r="B917" s="130">
        <v>450</v>
      </c>
    </row>
    <row r="918" spans="1:2" ht="15.6">
      <c r="A918" s="356" t="s">
        <v>1525</v>
      </c>
      <c r="B918" s="130">
        <v>447</v>
      </c>
    </row>
    <row r="919" spans="1:2" ht="15.6">
      <c r="A919" s="356" t="s">
        <v>1526</v>
      </c>
      <c r="B919" s="130">
        <v>445</v>
      </c>
    </row>
    <row r="920" spans="1:2" ht="15.6">
      <c r="A920" s="356" t="s">
        <v>1527</v>
      </c>
      <c r="B920" s="130">
        <v>456</v>
      </c>
    </row>
    <row r="921" spans="1:2" ht="15.6">
      <c r="A921" s="356" t="s">
        <v>1528</v>
      </c>
      <c r="B921" s="130">
        <v>456</v>
      </c>
    </row>
    <row r="922" spans="1:2" ht="15.6">
      <c r="A922" s="356" t="s">
        <v>1529</v>
      </c>
      <c r="B922" s="130">
        <v>452</v>
      </c>
    </row>
    <row r="923" spans="1:2" ht="15.6">
      <c r="A923" s="356" t="s">
        <v>1530</v>
      </c>
      <c r="B923" s="130">
        <v>450</v>
      </c>
    </row>
    <row r="924" spans="1:2" ht="15.6">
      <c r="A924" s="356" t="s">
        <v>1531</v>
      </c>
      <c r="B924" s="130">
        <v>439</v>
      </c>
    </row>
    <row r="925" spans="1:2" ht="15.6">
      <c r="A925" s="356" t="s">
        <v>1532</v>
      </c>
      <c r="B925" s="130">
        <v>429</v>
      </c>
    </row>
    <row r="926" spans="1:2" ht="15.6">
      <c r="A926" s="356" t="s">
        <v>1533</v>
      </c>
      <c r="B926" s="130">
        <v>416</v>
      </c>
    </row>
    <row r="927" spans="1:2" ht="15.6">
      <c r="A927" s="356" t="s">
        <v>1534</v>
      </c>
      <c r="B927" s="130">
        <v>410</v>
      </c>
    </row>
    <row r="928" spans="1:2" ht="15.6">
      <c r="A928" s="356" t="s">
        <v>1535</v>
      </c>
      <c r="B928" s="130">
        <v>411</v>
      </c>
    </row>
    <row r="929" spans="1:2" ht="15.6">
      <c r="A929" s="356" t="s">
        <v>1536</v>
      </c>
      <c r="B929" s="130">
        <v>421</v>
      </c>
    </row>
    <row r="930" spans="1:2" ht="15.6">
      <c r="A930" s="356" t="s">
        <v>1537</v>
      </c>
      <c r="B930" s="130">
        <v>428</v>
      </c>
    </row>
    <row r="931" spans="1:2" ht="15.6">
      <c r="A931" s="356" t="s">
        <v>1538</v>
      </c>
      <c r="B931" s="130">
        <v>422</v>
      </c>
    </row>
    <row r="932" spans="1:2" ht="15.6">
      <c r="A932" s="356" t="s">
        <v>1539</v>
      </c>
      <c r="B932" s="130">
        <v>431</v>
      </c>
    </row>
    <row r="933" spans="1:2" ht="15.6">
      <c r="A933" s="356" t="s">
        <v>1540</v>
      </c>
      <c r="B933" s="130">
        <v>431</v>
      </c>
    </row>
    <row r="934" spans="1:2" ht="15.6">
      <c r="A934" s="356" t="s">
        <v>1541</v>
      </c>
      <c r="B934" s="130">
        <v>428</v>
      </c>
    </row>
    <row r="935" spans="1:2" ht="15.6">
      <c r="A935" s="356" t="s">
        <v>1542</v>
      </c>
      <c r="B935" s="130">
        <v>424</v>
      </c>
    </row>
    <row r="936" spans="1:2" ht="15.6">
      <c r="A936" s="356" t="s">
        <v>1543</v>
      </c>
      <c r="B936" s="130">
        <v>424</v>
      </c>
    </row>
    <row r="937" spans="1:2" ht="15.6">
      <c r="A937" s="356" t="s">
        <v>1544</v>
      </c>
      <c r="B937" s="130">
        <v>424</v>
      </c>
    </row>
    <row r="938" spans="1:2" ht="15.6">
      <c r="A938" s="356" t="s">
        <v>1545</v>
      </c>
      <c r="B938" s="130">
        <v>415</v>
      </c>
    </row>
    <row r="939" spans="1:2" ht="15.6">
      <c r="A939" s="356" t="s">
        <v>1546</v>
      </c>
      <c r="B939" s="130">
        <v>413</v>
      </c>
    </row>
    <row r="940" spans="1:2" ht="15.6">
      <c r="A940" s="356" t="s">
        <v>1547</v>
      </c>
      <c r="B940" s="130">
        <v>411</v>
      </c>
    </row>
    <row r="941" spans="1:2" ht="15.6">
      <c r="A941" s="356" t="s">
        <v>1548</v>
      </c>
      <c r="B941" s="130">
        <v>405</v>
      </c>
    </row>
    <row r="942" spans="1:2" ht="15.6">
      <c r="A942" s="356" t="s">
        <v>1549</v>
      </c>
      <c r="B942" s="130">
        <v>391</v>
      </c>
    </row>
    <row r="943" spans="1:2" ht="15.6">
      <c r="A943" s="356" t="s">
        <v>1550</v>
      </c>
      <c r="B943" s="130">
        <v>373</v>
      </c>
    </row>
    <row r="944" spans="1:2" ht="15.6">
      <c r="A944" s="356" t="s">
        <v>1551</v>
      </c>
      <c r="B944" s="130">
        <v>386</v>
      </c>
    </row>
    <row r="945" spans="1:2" ht="15.6">
      <c r="A945" s="356" t="s">
        <v>1552</v>
      </c>
      <c r="B945" s="130">
        <v>387</v>
      </c>
    </row>
    <row r="946" spans="1:2" ht="15.6">
      <c r="A946" s="356" t="s">
        <v>1553</v>
      </c>
      <c r="B946" s="130">
        <v>386</v>
      </c>
    </row>
    <row r="947" spans="1:2" ht="15.6">
      <c r="A947" s="356" t="s">
        <v>1554</v>
      </c>
      <c r="B947" s="130">
        <v>385</v>
      </c>
    </row>
    <row r="948" spans="1:2" ht="15.6">
      <c r="A948" s="356" t="s">
        <v>1555</v>
      </c>
      <c r="B948" s="130">
        <v>385</v>
      </c>
    </row>
    <row r="949" spans="1:2" ht="15.6">
      <c r="A949" s="356" t="s">
        <v>1556</v>
      </c>
      <c r="B949" s="130">
        <v>382</v>
      </c>
    </row>
    <row r="950" spans="1:2" ht="15.6">
      <c r="A950" s="356" t="s">
        <v>1557</v>
      </c>
      <c r="B950" s="130">
        <v>383</v>
      </c>
    </row>
    <row r="951" spans="1:2" ht="15.6">
      <c r="A951" s="356" t="s">
        <v>1558</v>
      </c>
      <c r="B951" s="130">
        <v>376</v>
      </c>
    </row>
    <row r="952" spans="1:2" ht="15.6">
      <c r="A952" s="356" t="s">
        <v>1559</v>
      </c>
      <c r="B952" s="130">
        <v>373</v>
      </c>
    </row>
    <row r="953" spans="1:2" ht="15.6">
      <c r="A953" s="356" t="s">
        <v>1560</v>
      </c>
      <c r="B953" s="130">
        <v>363</v>
      </c>
    </row>
    <row r="954" spans="1:2" ht="15.6">
      <c r="A954" s="356" t="s">
        <v>1561</v>
      </c>
      <c r="B954" s="130">
        <v>362</v>
      </c>
    </row>
    <row r="955" spans="1:2" ht="15.6">
      <c r="A955" s="356" t="s">
        <v>1562</v>
      </c>
      <c r="B955" s="130">
        <v>370</v>
      </c>
    </row>
    <row r="956" spans="1:2" ht="15.6">
      <c r="A956" s="356" t="s">
        <v>1563</v>
      </c>
      <c r="B956" s="130">
        <v>368</v>
      </c>
    </row>
    <row r="957" spans="1:2" ht="15.6">
      <c r="A957" s="356" t="s">
        <v>1564</v>
      </c>
      <c r="B957" s="130">
        <v>364</v>
      </c>
    </row>
    <row r="958" spans="1:2" ht="15.6">
      <c r="A958" s="356" t="s">
        <v>1565</v>
      </c>
      <c r="B958" s="130">
        <v>372</v>
      </c>
    </row>
    <row r="959" spans="1:2" ht="15.6">
      <c r="A959" s="356" t="s">
        <v>1566</v>
      </c>
      <c r="B959" s="130">
        <v>366</v>
      </c>
    </row>
    <row r="960" spans="1:2" ht="15.6">
      <c r="A960" s="356" t="s">
        <v>1567</v>
      </c>
      <c r="B960" s="130">
        <v>362</v>
      </c>
    </row>
    <row r="961" spans="1:2" ht="15.6">
      <c r="A961" s="356" t="s">
        <v>1568</v>
      </c>
      <c r="B961" s="130">
        <v>355</v>
      </c>
    </row>
    <row r="962" spans="1:2" ht="15.6">
      <c r="A962" s="356" t="s">
        <v>1569</v>
      </c>
      <c r="B962" s="130">
        <v>355</v>
      </c>
    </row>
    <row r="963" spans="1:2" ht="15.6">
      <c r="A963" s="356" t="s">
        <v>1570</v>
      </c>
      <c r="B963" s="130">
        <v>355</v>
      </c>
    </row>
    <row r="964" spans="1:2" ht="15.6">
      <c r="A964" s="356" t="s">
        <v>1571</v>
      </c>
      <c r="B964" s="130">
        <v>359</v>
      </c>
    </row>
    <row r="965" spans="1:2" ht="15.6">
      <c r="A965" s="356" t="s">
        <v>1572</v>
      </c>
      <c r="B965" s="130">
        <v>338</v>
      </c>
    </row>
    <row r="966" spans="1:2" ht="15.6">
      <c r="A966" s="356" t="s">
        <v>1573</v>
      </c>
      <c r="B966" s="130">
        <v>340</v>
      </c>
    </row>
    <row r="967" spans="1:2" ht="15.6">
      <c r="A967" s="356" t="s">
        <v>1574</v>
      </c>
      <c r="B967" s="130">
        <v>341</v>
      </c>
    </row>
    <row r="968" spans="1:2" ht="15.6">
      <c r="A968" s="356" t="s">
        <v>1575</v>
      </c>
      <c r="B968" s="130">
        <v>341</v>
      </c>
    </row>
    <row r="969" spans="1:2" ht="15.6">
      <c r="A969" s="356" t="s">
        <v>1576</v>
      </c>
      <c r="B969" s="130">
        <v>326</v>
      </c>
    </row>
    <row r="970" spans="1:2" ht="15.6">
      <c r="A970" s="356" t="s">
        <v>1577</v>
      </c>
      <c r="B970" s="130">
        <v>326</v>
      </c>
    </row>
    <row r="971" spans="1:2" ht="15.6">
      <c r="A971" s="356" t="s">
        <v>1578</v>
      </c>
      <c r="B971" s="130">
        <v>320</v>
      </c>
    </row>
    <row r="972" spans="1:2" ht="15.6">
      <c r="A972" s="356" t="s">
        <v>1579</v>
      </c>
      <c r="B972" s="130">
        <v>317</v>
      </c>
    </row>
    <row r="973" spans="1:2" ht="15.6">
      <c r="A973" s="356" t="s">
        <v>1580</v>
      </c>
      <c r="B973" s="130">
        <v>319</v>
      </c>
    </row>
    <row r="974" spans="1:2" ht="15.6">
      <c r="A974" s="356" t="s">
        <v>1581</v>
      </c>
      <c r="B974" s="130">
        <v>319</v>
      </c>
    </row>
    <row r="975" spans="1:2" ht="15.6">
      <c r="A975" s="356" t="s">
        <v>1582</v>
      </c>
      <c r="B975" s="130">
        <v>321</v>
      </c>
    </row>
    <row r="976" spans="1:2" ht="15.6">
      <c r="A976" s="356" t="s">
        <v>1583</v>
      </c>
      <c r="B976" s="130">
        <v>334</v>
      </c>
    </row>
    <row r="977" spans="1:2" ht="15.6">
      <c r="A977" s="356" t="s">
        <v>1584</v>
      </c>
      <c r="B977" s="130">
        <v>331</v>
      </c>
    </row>
    <row r="978" spans="1:2" ht="15.6">
      <c r="A978" s="356" t="s">
        <v>1585</v>
      </c>
      <c r="B978" s="130">
        <v>332</v>
      </c>
    </row>
    <row r="979" spans="1:2" ht="15.6">
      <c r="A979" s="356" t="s">
        <v>1586</v>
      </c>
      <c r="B979" s="130">
        <v>330</v>
      </c>
    </row>
    <row r="980" spans="1:2" ht="15.6">
      <c r="A980" s="356" t="s">
        <v>1587</v>
      </c>
      <c r="B980" s="130">
        <v>340</v>
      </c>
    </row>
    <row r="981" spans="1:2" ht="15.6">
      <c r="A981" s="356" t="s">
        <v>1588</v>
      </c>
      <c r="B981" s="130">
        <v>343</v>
      </c>
    </row>
    <row r="982" spans="1:2" ht="15.6">
      <c r="A982" s="356" t="s">
        <v>1589</v>
      </c>
      <c r="B982" s="130">
        <v>337</v>
      </c>
    </row>
    <row r="983" spans="1:2" ht="15.6">
      <c r="A983" s="356" t="s">
        <v>1590</v>
      </c>
      <c r="B983" s="130">
        <v>331</v>
      </c>
    </row>
    <row r="984" spans="1:2" ht="15.6">
      <c r="A984" s="356" t="s">
        <v>1591</v>
      </c>
      <c r="B984" s="130">
        <v>348</v>
      </c>
    </row>
    <row r="985" spans="1:2" ht="15.6">
      <c r="A985" s="356" t="s">
        <v>1592</v>
      </c>
      <c r="B985" s="130">
        <v>344</v>
      </c>
    </row>
    <row r="986" spans="1:2" ht="15.6">
      <c r="A986" s="356" t="s">
        <v>1593</v>
      </c>
      <c r="B986" s="130">
        <v>337</v>
      </c>
    </row>
    <row r="987" spans="1:2" ht="15.6">
      <c r="A987" s="356" t="s">
        <v>1594</v>
      </c>
      <c r="B987" s="130">
        <v>337</v>
      </c>
    </row>
    <row r="988" spans="1:2" ht="15.6">
      <c r="A988" s="356" t="s">
        <v>1595</v>
      </c>
      <c r="B988" s="130">
        <v>334</v>
      </c>
    </row>
    <row r="989" spans="1:2" ht="15.6">
      <c r="A989" s="356" t="s">
        <v>1596</v>
      </c>
      <c r="B989" s="130">
        <v>340</v>
      </c>
    </row>
    <row r="990" spans="1:2" ht="15.6">
      <c r="A990" s="356" t="s">
        <v>1597</v>
      </c>
      <c r="B990" s="130">
        <v>351</v>
      </c>
    </row>
    <row r="991" spans="1:2" ht="15.6">
      <c r="A991" s="356" t="s">
        <v>1598</v>
      </c>
      <c r="B991" s="130">
        <v>348</v>
      </c>
    </row>
    <row r="992" spans="1:2" ht="15.6">
      <c r="A992" s="356" t="s">
        <v>1599</v>
      </c>
      <c r="B992" s="130">
        <v>356</v>
      </c>
    </row>
    <row r="993" spans="1:2" ht="15.6">
      <c r="A993" s="356" t="s">
        <v>1600</v>
      </c>
      <c r="B993" s="130">
        <v>368</v>
      </c>
    </row>
    <row r="994" spans="1:2" ht="15.6">
      <c r="A994" s="356" t="s">
        <v>1601</v>
      </c>
      <c r="B994" s="130">
        <v>372</v>
      </c>
    </row>
    <row r="995" spans="1:2" ht="15.6">
      <c r="A995" s="356" t="s">
        <v>1602</v>
      </c>
      <c r="B995" s="130">
        <v>365</v>
      </c>
    </row>
    <row r="996" spans="1:2" ht="15.6">
      <c r="A996" s="356" t="s">
        <v>1603</v>
      </c>
      <c r="B996" s="130">
        <v>371</v>
      </c>
    </row>
    <row r="997" spans="1:2" ht="15.6">
      <c r="A997" s="356" t="s">
        <v>1604</v>
      </c>
      <c r="B997" s="130">
        <v>373</v>
      </c>
    </row>
    <row r="998" spans="1:2" ht="15.6">
      <c r="A998" s="356" t="s">
        <v>1605</v>
      </c>
      <c r="B998" s="130">
        <v>366</v>
      </c>
    </row>
    <row r="999" spans="1:2" ht="15.6">
      <c r="A999" s="356" t="s">
        <v>1606</v>
      </c>
      <c r="B999" s="130">
        <v>352</v>
      </c>
    </row>
    <row r="1000" spans="1:2" ht="15.6">
      <c r="A1000" s="356" t="s">
        <v>1607</v>
      </c>
      <c r="B1000" s="130">
        <v>344</v>
      </c>
    </row>
    <row r="1001" spans="1:2" ht="15.6">
      <c r="A1001" s="356" t="s">
        <v>1608</v>
      </c>
      <c r="B1001" s="130">
        <v>337</v>
      </c>
    </row>
    <row r="1002" spans="1:2" ht="15.6">
      <c r="A1002" s="356" t="s">
        <v>1609</v>
      </c>
      <c r="B1002" s="130">
        <v>329</v>
      </c>
    </row>
    <row r="1003" spans="1:2" ht="15.6">
      <c r="A1003" s="356" t="s">
        <v>1610</v>
      </c>
      <c r="B1003" s="130">
        <v>322</v>
      </c>
    </row>
    <row r="1004" spans="1:2" ht="15.6">
      <c r="A1004" s="356" t="s">
        <v>1611</v>
      </c>
      <c r="B1004" s="130">
        <v>324</v>
      </c>
    </row>
    <row r="1005" spans="1:2" ht="15.6">
      <c r="A1005" s="356" t="s">
        <v>1612</v>
      </c>
      <c r="B1005" s="130">
        <v>317</v>
      </c>
    </row>
    <row r="1006" spans="1:2" ht="15.6">
      <c r="A1006" s="356" t="s">
        <v>1613</v>
      </c>
      <c r="B1006" s="130">
        <v>313</v>
      </c>
    </row>
    <row r="1007" spans="1:2" ht="15.6">
      <c r="A1007" s="356" t="s">
        <v>1614</v>
      </c>
      <c r="B1007" s="130">
        <v>309</v>
      </c>
    </row>
    <row r="1008" spans="1:2" ht="15.6">
      <c r="A1008" s="356" t="s">
        <v>1615</v>
      </c>
      <c r="B1008" s="130">
        <v>310</v>
      </c>
    </row>
    <row r="1009" spans="1:2" ht="15.6">
      <c r="A1009" s="356" t="s">
        <v>1616</v>
      </c>
      <c r="B1009" s="130">
        <v>305</v>
      </c>
    </row>
    <row r="1010" spans="1:2" ht="15.6">
      <c r="A1010" s="356" t="s">
        <v>1617</v>
      </c>
      <c r="B1010" s="130">
        <v>305</v>
      </c>
    </row>
    <row r="1011" spans="1:2" ht="15.6">
      <c r="A1011" s="356" t="s">
        <v>1618</v>
      </c>
      <c r="B1011" s="130">
        <v>302</v>
      </c>
    </row>
    <row r="1012" spans="1:2" ht="15.6">
      <c r="A1012" s="356" t="s">
        <v>1619</v>
      </c>
      <c r="B1012" s="130">
        <v>295</v>
      </c>
    </row>
    <row r="1013" spans="1:2" ht="15.6">
      <c r="A1013" s="356" t="s">
        <v>1620</v>
      </c>
      <c r="B1013" s="130">
        <v>296</v>
      </c>
    </row>
    <row r="1014" spans="1:2" ht="15.6">
      <c r="A1014" s="356" t="s">
        <v>1621</v>
      </c>
      <c r="B1014" s="130">
        <v>298</v>
      </c>
    </row>
    <row r="1015" spans="1:2" ht="15.6">
      <c r="A1015" s="356" t="s">
        <v>1622</v>
      </c>
      <c r="B1015" s="130">
        <v>297</v>
      </c>
    </row>
    <row r="1016" spans="1:2" ht="15.6">
      <c r="A1016" s="356" t="s">
        <v>1623</v>
      </c>
      <c r="B1016" s="130">
        <v>297</v>
      </c>
    </row>
    <row r="1017" spans="1:2" ht="15.6">
      <c r="A1017" s="356" t="s">
        <v>1624</v>
      </c>
      <c r="B1017" s="130">
        <v>297</v>
      </c>
    </row>
    <row r="1018" spans="1:2" ht="15.6">
      <c r="A1018" s="356" t="s">
        <v>1625</v>
      </c>
      <c r="B1018" s="130">
        <v>292</v>
      </c>
    </row>
    <row r="1019" spans="1:2" ht="15.6">
      <c r="A1019" s="356" t="s">
        <v>1626</v>
      </c>
      <c r="B1019" s="130">
        <v>292</v>
      </c>
    </row>
    <row r="1020" spans="1:2" ht="15.6">
      <c r="A1020" s="356" t="s">
        <v>1627</v>
      </c>
      <c r="B1020" s="130">
        <v>292</v>
      </c>
    </row>
    <row r="1021" spans="1:2" ht="15.6">
      <c r="A1021" s="356" t="s">
        <v>1628</v>
      </c>
      <c r="B1021" s="130">
        <v>289</v>
      </c>
    </row>
    <row r="1022" spans="1:2" ht="15.6">
      <c r="A1022" s="356" t="s">
        <v>1629</v>
      </c>
      <c r="B1022" s="130">
        <v>293</v>
      </c>
    </row>
    <row r="1023" spans="1:2" ht="15.6">
      <c r="A1023" s="356" t="s">
        <v>1630</v>
      </c>
      <c r="B1023" s="130">
        <v>293</v>
      </c>
    </row>
    <row r="1024" spans="1:2" ht="15.6">
      <c r="A1024" s="356" t="s">
        <v>1631</v>
      </c>
      <c r="B1024" s="130">
        <v>282</v>
      </c>
    </row>
    <row r="1025" spans="1:2" ht="15.6">
      <c r="A1025" s="356" t="s">
        <v>1632</v>
      </c>
      <c r="B1025" s="130">
        <v>283</v>
      </c>
    </row>
    <row r="1026" spans="1:2" ht="15.6">
      <c r="A1026" s="356" t="s">
        <v>1633</v>
      </c>
      <c r="B1026" s="130">
        <v>294</v>
      </c>
    </row>
    <row r="1027" spans="1:2" ht="15.6">
      <c r="A1027" s="356" t="s">
        <v>1634</v>
      </c>
      <c r="B1027" s="130">
        <v>282</v>
      </c>
    </row>
    <row r="1028" spans="1:2" ht="15.6">
      <c r="A1028" s="356" t="s">
        <v>1635</v>
      </c>
      <c r="B1028" s="130">
        <v>281</v>
      </c>
    </row>
    <row r="1029" spans="1:2" ht="15.6">
      <c r="A1029" s="356" t="s">
        <v>1636</v>
      </c>
      <c r="B1029" s="130">
        <v>278</v>
      </c>
    </row>
    <row r="1030" spans="1:2" ht="15.6">
      <c r="A1030" s="356" t="s">
        <v>1637</v>
      </c>
      <c r="B1030" s="130">
        <v>275</v>
      </c>
    </row>
    <row r="1031" spans="1:2" ht="15.6">
      <c r="A1031" s="356" t="s">
        <v>1638</v>
      </c>
      <c r="B1031" s="130">
        <v>272</v>
      </c>
    </row>
    <row r="1032" spans="1:2" ht="15.6">
      <c r="A1032" s="356" t="s">
        <v>1639</v>
      </c>
      <c r="B1032" s="130">
        <v>258</v>
      </c>
    </row>
    <row r="1033" spans="1:2" ht="15.6">
      <c r="A1033" s="356" t="s">
        <v>1640</v>
      </c>
      <c r="B1033" s="130">
        <v>257</v>
      </c>
    </row>
    <row r="1034" spans="1:2" ht="15.6">
      <c r="A1034" s="356" t="s">
        <v>1641</v>
      </c>
      <c r="B1034" s="130">
        <v>255</v>
      </c>
    </row>
    <row r="1035" spans="1:2" ht="15.6">
      <c r="A1035" s="356" t="s">
        <v>1642</v>
      </c>
      <c r="B1035" s="130">
        <v>249</v>
      </c>
    </row>
    <row r="1036" spans="1:2" ht="15.6">
      <c r="A1036" s="356" t="s">
        <v>1643</v>
      </c>
      <c r="B1036" s="130">
        <v>248</v>
      </c>
    </row>
    <row r="1037" spans="1:2" ht="15.6">
      <c r="A1037" s="356" t="s">
        <v>1644</v>
      </c>
      <c r="B1037" s="130">
        <v>239</v>
      </c>
    </row>
    <row r="1038" spans="1:2" ht="15.6">
      <c r="A1038" s="356" t="s">
        <v>1645</v>
      </c>
      <c r="B1038" s="130">
        <v>242</v>
      </c>
    </row>
    <row r="1039" spans="1:2" ht="15.6">
      <c r="A1039" s="356" t="s">
        <v>1646</v>
      </c>
      <c r="B1039" s="130">
        <v>240</v>
      </c>
    </row>
    <row r="1040" spans="1:2" ht="15.6">
      <c r="A1040" s="356" t="s">
        <v>1647</v>
      </c>
      <c r="B1040" s="130">
        <v>241</v>
      </c>
    </row>
    <row r="1041" spans="1:2" ht="15.6">
      <c r="A1041" s="356" t="s">
        <v>1648</v>
      </c>
      <c r="B1041" s="130">
        <v>241</v>
      </c>
    </row>
    <row r="1042" spans="1:2" ht="15.6">
      <c r="A1042" s="356" t="s">
        <v>1649</v>
      </c>
      <c r="B1042" s="130">
        <v>234</v>
      </c>
    </row>
    <row r="1043" spans="1:2" ht="15.6">
      <c r="A1043" s="356" t="s">
        <v>1650</v>
      </c>
      <c r="B1043" s="130">
        <v>236</v>
      </c>
    </row>
    <row r="1044" spans="1:2" ht="15.6">
      <c r="A1044" s="356" t="s">
        <v>1651</v>
      </c>
      <c r="B1044" s="130">
        <v>236</v>
      </c>
    </row>
    <row r="1045" spans="1:2" ht="15.6">
      <c r="A1045" s="356" t="s">
        <v>1652</v>
      </c>
      <c r="B1045" s="130">
        <v>238</v>
      </c>
    </row>
    <row r="1046" spans="1:2" ht="15.6">
      <c r="A1046" s="356" t="s">
        <v>1653</v>
      </c>
      <c r="B1046" s="130">
        <v>239</v>
      </c>
    </row>
    <row r="1047" spans="1:2" ht="15.6">
      <c r="A1047" s="356" t="s">
        <v>1654</v>
      </c>
      <c r="B1047" s="130">
        <v>239</v>
      </c>
    </row>
    <row r="1048" spans="1:2" ht="15.6">
      <c r="A1048" s="356" t="s">
        <v>1655</v>
      </c>
      <c r="B1048" s="130">
        <v>248</v>
      </c>
    </row>
    <row r="1049" spans="1:2" ht="15.6">
      <c r="A1049" s="356" t="s">
        <v>1656</v>
      </c>
      <c r="B1049" s="130">
        <v>254</v>
      </c>
    </row>
    <row r="1050" spans="1:2" ht="15.6">
      <c r="A1050" s="356" t="s">
        <v>1657</v>
      </c>
      <c r="B1050" s="130">
        <v>262</v>
      </c>
    </row>
    <row r="1051" spans="1:2" ht="15.6">
      <c r="A1051" s="356" t="s">
        <v>1658</v>
      </c>
      <c r="B1051" s="130">
        <v>262</v>
      </c>
    </row>
    <row r="1052" spans="1:2" ht="15.6">
      <c r="A1052" s="356" t="s">
        <v>1659</v>
      </c>
      <c r="B1052" s="130">
        <v>279</v>
      </c>
    </row>
    <row r="1053" spans="1:2" ht="15.6">
      <c r="A1053" s="356" t="s">
        <v>1660</v>
      </c>
      <c r="B1053" s="130">
        <v>273</v>
      </c>
    </row>
    <row r="1054" spans="1:2" ht="15.6">
      <c r="A1054" s="356" t="s">
        <v>1661</v>
      </c>
      <c r="B1054" s="130">
        <v>273</v>
      </c>
    </row>
    <row r="1055" spans="1:2" ht="15.6">
      <c r="A1055" s="356" t="s">
        <v>1662</v>
      </c>
      <c r="B1055" s="130">
        <v>271</v>
      </c>
    </row>
    <row r="1056" spans="1:2" ht="15.6">
      <c r="A1056" s="356" t="s">
        <v>1663</v>
      </c>
      <c r="B1056" s="130">
        <v>275</v>
      </c>
    </row>
    <row r="1057" spans="1:2" ht="15.6">
      <c r="A1057" s="356" t="s">
        <v>1664</v>
      </c>
      <c r="B1057" s="130">
        <v>275</v>
      </c>
    </row>
    <row r="1058" spans="1:2" ht="15.6">
      <c r="A1058" s="356" t="s">
        <v>1665</v>
      </c>
      <c r="B1058" s="130">
        <v>281</v>
      </c>
    </row>
    <row r="1059" spans="1:2" ht="15.6">
      <c r="A1059" s="356" t="s">
        <v>1666</v>
      </c>
      <c r="B1059" s="130">
        <v>283</v>
      </c>
    </row>
    <row r="1060" spans="1:2" ht="15.6">
      <c r="A1060" s="356" t="s">
        <v>1667</v>
      </c>
      <c r="B1060" s="130">
        <v>275</v>
      </c>
    </row>
    <row r="1061" spans="1:2" ht="15.6">
      <c r="A1061" s="356" t="s">
        <v>1668</v>
      </c>
      <c r="B1061" s="130">
        <v>271</v>
      </c>
    </row>
    <row r="1062" spans="1:2" ht="15.6">
      <c r="A1062" s="356" t="s">
        <v>1669</v>
      </c>
      <c r="B1062" s="130">
        <v>265</v>
      </c>
    </row>
    <row r="1063" spans="1:2" ht="15.6">
      <c r="A1063" s="356" t="s">
        <v>1670</v>
      </c>
      <c r="B1063" s="130">
        <v>262</v>
      </c>
    </row>
    <row r="1064" spans="1:2" ht="15.6">
      <c r="A1064" s="356" t="s">
        <v>1671</v>
      </c>
      <c r="B1064" s="130">
        <v>258</v>
      </c>
    </row>
    <row r="1065" spans="1:2" ht="15.6">
      <c r="A1065" s="356" t="s">
        <v>1672</v>
      </c>
      <c r="B1065" s="130">
        <v>264</v>
      </c>
    </row>
    <row r="1066" spans="1:2" ht="15.6">
      <c r="A1066" s="356" t="s">
        <v>1673</v>
      </c>
      <c r="B1066" s="130">
        <v>267</v>
      </c>
    </row>
    <row r="1067" spans="1:2" ht="15.6">
      <c r="A1067" s="356" t="s">
        <v>1674</v>
      </c>
      <c r="B1067" s="130">
        <v>267</v>
      </c>
    </row>
    <row r="1068" spans="1:2" ht="15.6">
      <c r="A1068" s="356" t="s">
        <v>1675</v>
      </c>
      <c r="B1068" s="130">
        <v>274</v>
      </c>
    </row>
    <row r="1069" spans="1:2" ht="15.6">
      <c r="A1069" s="356" t="s">
        <v>1676</v>
      </c>
      <c r="B1069" s="130">
        <v>279</v>
      </c>
    </row>
    <row r="1070" spans="1:2" ht="15.6">
      <c r="A1070" s="356" t="s">
        <v>1677</v>
      </c>
      <c r="B1070" s="130">
        <v>274</v>
      </c>
    </row>
    <row r="1071" spans="1:2" ht="15.6">
      <c r="A1071" s="356" t="s">
        <v>1678</v>
      </c>
      <c r="B1071" s="130">
        <v>267</v>
      </c>
    </row>
    <row r="1072" spans="1:2" ht="15.6">
      <c r="A1072" s="356" t="s">
        <v>1679</v>
      </c>
      <c r="B1072" s="130">
        <v>258</v>
      </c>
    </row>
    <row r="1073" spans="1:2" ht="15.6">
      <c r="A1073" s="356" t="s">
        <v>1680</v>
      </c>
      <c r="B1073" s="130">
        <v>263</v>
      </c>
    </row>
    <row r="1074" spans="1:2" ht="15.6">
      <c r="A1074" s="356" t="s">
        <v>1681</v>
      </c>
      <c r="B1074" s="130">
        <v>267</v>
      </c>
    </row>
    <row r="1075" spans="1:2" ht="15.6">
      <c r="A1075" s="356" t="s">
        <v>1682</v>
      </c>
      <c r="B1075" s="130">
        <v>266</v>
      </c>
    </row>
    <row r="1076" spans="1:2" ht="15.6">
      <c r="A1076" s="356" t="s">
        <v>1683</v>
      </c>
      <c r="B1076" s="130">
        <v>267</v>
      </c>
    </row>
    <row r="1077" spans="1:2" ht="15.6">
      <c r="A1077" s="356" t="s">
        <v>1684</v>
      </c>
      <c r="B1077" s="130">
        <v>267</v>
      </c>
    </row>
    <row r="1078" spans="1:2" ht="15.6">
      <c r="A1078" s="356" t="s">
        <v>1685</v>
      </c>
      <c r="B1078" s="130">
        <v>267</v>
      </c>
    </row>
    <row r="1079" spans="1:2" ht="15.6">
      <c r="A1079" s="356" t="s">
        <v>1686</v>
      </c>
      <c r="B1079" s="130">
        <v>263</v>
      </c>
    </row>
    <row r="1080" spans="1:2" ht="15.6">
      <c r="A1080" s="356" t="s">
        <v>1687</v>
      </c>
      <c r="B1080" s="130">
        <v>260</v>
      </c>
    </row>
    <row r="1081" spans="1:2" ht="15.6">
      <c r="A1081" s="356" t="s">
        <v>1688</v>
      </c>
      <c r="B1081" s="130">
        <v>257</v>
      </c>
    </row>
    <row r="1082" spans="1:2" ht="15.6">
      <c r="A1082" s="356" t="s">
        <v>1689</v>
      </c>
      <c r="B1082" s="130">
        <v>257</v>
      </c>
    </row>
    <row r="1083" spans="1:2" ht="15.6">
      <c r="A1083" s="356" t="s">
        <v>1690</v>
      </c>
      <c r="B1083" s="130">
        <v>262</v>
      </c>
    </row>
    <row r="1084" spans="1:2" ht="15.6">
      <c r="A1084" s="356" t="s">
        <v>1691</v>
      </c>
      <c r="B1084" s="130">
        <v>256</v>
      </c>
    </row>
    <row r="1085" spans="1:2" ht="15.6">
      <c r="A1085" s="356" t="s">
        <v>1692</v>
      </c>
      <c r="B1085" s="130">
        <v>241</v>
      </c>
    </row>
    <row r="1086" spans="1:2" ht="15.6">
      <c r="A1086" s="356" t="s">
        <v>1693</v>
      </c>
      <c r="B1086" s="130">
        <v>241</v>
      </c>
    </row>
    <row r="1087" spans="1:2" ht="15.6">
      <c r="A1087" s="356" t="s">
        <v>1694</v>
      </c>
      <c r="B1087" s="130">
        <v>247</v>
      </c>
    </row>
    <row r="1088" spans="1:2" ht="15.6">
      <c r="A1088" s="356" t="s">
        <v>1695</v>
      </c>
      <c r="B1088" s="130">
        <v>250</v>
      </c>
    </row>
    <row r="1089" spans="1:2" ht="15.6">
      <c r="A1089" s="356" t="s">
        <v>1696</v>
      </c>
      <c r="B1089" s="130">
        <v>244</v>
      </c>
    </row>
    <row r="1090" spans="1:2" ht="15.6">
      <c r="A1090" s="356" t="s">
        <v>1697</v>
      </c>
      <c r="B1090" s="130">
        <v>240</v>
      </c>
    </row>
    <row r="1091" spans="1:2" ht="15.6">
      <c r="A1091" s="356" t="s">
        <v>1698</v>
      </c>
      <c r="B1091" s="130">
        <v>234</v>
      </c>
    </row>
    <row r="1092" spans="1:2" ht="15.6">
      <c r="A1092" s="356" t="s">
        <v>1699</v>
      </c>
      <c r="B1092" s="130">
        <v>234</v>
      </c>
    </row>
    <row r="1093" spans="1:2" ht="15.6">
      <c r="A1093" s="356" t="s">
        <v>1700</v>
      </c>
      <c r="B1093" s="130">
        <v>229</v>
      </c>
    </row>
    <row r="1094" spans="1:2" ht="15.6">
      <c r="A1094" s="356" t="s">
        <v>1701</v>
      </c>
      <c r="B1094" s="130">
        <v>232</v>
      </c>
    </row>
    <row r="1095" spans="1:2" ht="15.6">
      <c r="A1095" s="356" t="s">
        <v>1702</v>
      </c>
      <c r="B1095" s="130">
        <v>239</v>
      </c>
    </row>
    <row r="1096" spans="1:2" ht="15.6">
      <c r="A1096" s="356" t="s">
        <v>1703</v>
      </c>
      <c r="B1096" s="130">
        <v>244</v>
      </c>
    </row>
    <row r="1097" spans="1:2" ht="15.6">
      <c r="A1097" s="356" t="s">
        <v>1704</v>
      </c>
      <c r="B1097" s="130">
        <v>253</v>
      </c>
    </row>
    <row r="1098" spans="1:2" ht="15.6">
      <c r="A1098" s="356" t="s">
        <v>1705</v>
      </c>
      <c r="B1098" s="130">
        <v>266</v>
      </c>
    </row>
    <row r="1099" spans="1:2" ht="15.6">
      <c r="A1099" s="356" t="s">
        <v>1706</v>
      </c>
      <c r="B1099" s="130">
        <v>277</v>
      </c>
    </row>
    <row r="1100" spans="1:2" ht="15.6">
      <c r="A1100" s="356" t="s">
        <v>1707</v>
      </c>
      <c r="B1100" s="130">
        <v>265</v>
      </c>
    </row>
    <row r="1101" spans="1:2" ht="15.6">
      <c r="A1101" s="356" t="s">
        <v>1708</v>
      </c>
      <c r="B1101" s="130">
        <v>270</v>
      </c>
    </row>
    <row r="1102" spans="1:2" ht="15.6">
      <c r="A1102" s="356" t="s">
        <v>1709</v>
      </c>
      <c r="B1102" s="130">
        <v>272</v>
      </c>
    </row>
    <row r="1103" spans="1:2" ht="15.6">
      <c r="A1103" s="356" t="s">
        <v>1710</v>
      </c>
      <c r="B1103" s="130">
        <v>283</v>
      </c>
    </row>
    <row r="1104" spans="1:2" ht="15.6">
      <c r="A1104" s="356" t="s">
        <v>1711</v>
      </c>
      <c r="B1104" s="130">
        <v>292</v>
      </c>
    </row>
    <row r="1105" spans="1:2" ht="15.6">
      <c r="A1105" s="356" t="s">
        <v>1712</v>
      </c>
      <c r="B1105" s="130">
        <v>310</v>
      </c>
    </row>
    <row r="1106" spans="1:2" ht="15.6">
      <c r="A1106" s="356" t="s">
        <v>1713</v>
      </c>
      <c r="B1106" s="130">
        <v>310</v>
      </c>
    </row>
    <row r="1107" spans="1:2" ht="15.6">
      <c r="A1107" s="356" t="s">
        <v>1714</v>
      </c>
      <c r="B1107" s="130">
        <v>312</v>
      </c>
    </row>
    <row r="1108" spans="1:2" ht="15.6">
      <c r="A1108" s="356" t="s">
        <v>1715</v>
      </c>
      <c r="B1108" s="130">
        <v>301</v>
      </c>
    </row>
    <row r="1109" spans="1:2" ht="15.6">
      <c r="A1109" s="356" t="s">
        <v>1716</v>
      </c>
      <c r="B1109" s="130">
        <v>288</v>
      </c>
    </row>
    <row r="1110" spans="1:2" ht="15.6">
      <c r="A1110" s="356" t="s">
        <v>1717</v>
      </c>
      <c r="B1110" s="130">
        <v>277</v>
      </c>
    </row>
    <row r="1111" spans="1:2" ht="15.6">
      <c r="A1111" s="356" t="s">
        <v>1718</v>
      </c>
      <c r="B1111" s="130">
        <v>284</v>
      </c>
    </row>
    <row r="1112" spans="1:2" ht="15.6">
      <c r="A1112" s="356" t="s">
        <v>1719</v>
      </c>
      <c r="B1112" s="130">
        <v>290</v>
      </c>
    </row>
    <row r="1113" spans="1:2" ht="15.6">
      <c r="A1113" s="356" t="s">
        <v>1720</v>
      </c>
      <c r="B1113" s="130">
        <v>292</v>
      </c>
    </row>
    <row r="1114" spans="1:2" ht="15.6">
      <c r="A1114" s="356" t="s">
        <v>1721</v>
      </c>
      <c r="B1114" s="130">
        <v>284</v>
      </c>
    </row>
    <row r="1115" spans="1:2" ht="15.6">
      <c r="A1115" s="356" t="s">
        <v>1722</v>
      </c>
      <c r="B1115" s="130">
        <v>281</v>
      </c>
    </row>
    <row r="1116" spans="1:2" ht="15.6">
      <c r="A1116" s="356" t="s">
        <v>1723</v>
      </c>
      <c r="B1116" s="130">
        <v>282</v>
      </c>
    </row>
    <row r="1117" spans="1:2" ht="15.6">
      <c r="A1117" s="356" t="s">
        <v>1724</v>
      </c>
      <c r="B1117" s="130">
        <v>275</v>
      </c>
    </row>
    <row r="1118" spans="1:2" ht="15.6">
      <c r="A1118" s="356" t="s">
        <v>1725</v>
      </c>
      <c r="B1118" s="130">
        <v>276</v>
      </c>
    </row>
    <row r="1119" spans="1:2" ht="15.6">
      <c r="A1119" s="356" t="s">
        <v>1726</v>
      </c>
      <c r="B1119" s="130">
        <v>276</v>
      </c>
    </row>
    <row r="1120" spans="1:2" ht="15.6">
      <c r="A1120" s="356" t="s">
        <v>1727</v>
      </c>
      <c r="B1120" s="130">
        <v>295</v>
      </c>
    </row>
    <row r="1121" spans="1:2" ht="15.6">
      <c r="A1121" s="356" t="s">
        <v>1728</v>
      </c>
      <c r="B1121" s="130">
        <v>309</v>
      </c>
    </row>
    <row r="1122" spans="1:2" ht="15.6">
      <c r="A1122" s="356" t="s">
        <v>1729</v>
      </c>
      <c r="B1122" s="130">
        <v>306</v>
      </c>
    </row>
    <row r="1123" spans="1:2" ht="15.6">
      <c r="A1123" s="356" t="s">
        <v>1730</v>
      </c>
      <c r="B1123" s="130">
        <v>286</v>
      </c>
    </row>
    <row r="1124" spans="1:2" ht="15.6">
      <c r="A1124" s="356" t="s">
        <v>1731</v>
      </c>
      <c r="B1124" s="130">
        <v>291</v>
      </c>
    </row>
    <row r="1125" spans="1:2" ht="15.6">
      <c r="A1125" s="356" t="s">
        <v>1732</v>
      </c>
      <c r="B1125" s="130">
        <v>282</v>
      </c>
    </row>
    <row r="1126" spans="1:2" ht="15.6">
      <c r="A1126" s="356" t="s">
        <v>1733</v>
      </c>
      <c r="B1126" s="130">
        <v>279</v>
      </c>
    </row>
    <row r="1127" spans="1:2" ht="15.6">
      <c r="A1127" s="356" t="s">
        <v>1734</v>
      </c>
      <c r="B1127" s="130">
        <v>283</v>
      </c>
    </row>
    <row r="1128" spans="1:2" ht="15.6">
      <c r="A1128" s="356" t="s">
        <v>1735</v>
      </c>
      <c r="B1128" s="130">
        <v>270</v>
      </c>
    </row>
    <row r="1129" spans="1:2" ht="15.6">
      <c r="A1129" s="356" t="s">
        <v>1736</v>
      </c>
      <c r="B1129" s="130">
        <v>277</v>
      </c>
    </row>
    <row r="1130" spans="1:2" ht="15.6">
      <c r="A1130" s="356" t="s">
        <v>1737</v>
      </c>
      <c r="B1130" s="130">
        <v>285</v>
      </c>
    </row>
    <row r="1131" spans="1:2" ht="15.6">
      <c r="A1131" s="356" t="s">
        <v>1738</v>
      </c>
      <c r="B1131" s="130">
        <v>279</v>
      </c>
    </row>
    <row r="1132" spans="1:2" ht="15.6">
      <c r="A1132" s="356" t="s">
        <v>1739</v>
      </c>
      <c r="B1132" s="130">
        <v>281</v>
      </c>
    </row>
    <row r="1133" spans="1:2" ht="15.6">
      <c r="A1133" s="356" t="s">
        <v>1740</v>
      </c>
      <c r="B1133" s="130">
        <v>277</v>
      </c>
    </row>
    <row r="1134" spans="1:2" ht="15.6">
      <c r="A1134" s="356" t="s">
        <v>1741</v>
      </c>
      <c r="B1134" s="130">
        <v>269</v>
      </c>
    </row>
    <row r="1135" spans="1:2" ht="15.6">
      <c r="A1135" s="356" t="s">
        <v>1742</v>
      </c>
      <c r="B1135" s="130">
        <v>269</v>
      </c>
    </row>
    <row r="1136" spans="1:2" ht="15.6">
      <c r="A1136" s="356" t="s">
        <v>1743</v>
      </c>
      <c r="B1136" s="130">
        <v>262</v>
      </c>
    </row>
    <row r="1137" spans="1:2" ht="15.6">
      <c r="A1137" s="356" t="s">
        <v>1744</v>
      </c>
      <c r="B1137" s="130">
        <v>257</v>
      </c>
    </row>
    <row r="1138" spans="1:2" ht="15.6">
      <c r="A1138" s="356" t="s">
        <v>1745</v>
      </c>
      <c r="B1138" s="130">
        <v>261</v>
      </c>
    </row>
    <row r="1139" spans="1:2" ht="15.6">
      <c r="A1139" s="356" t="s">
        <v>1746</v>
      </c>
      <c r="B1139" s="130">
        <v>270</v>
      </c>
    </row>
    <row r="1140" spans="1:2" ht="15.6">
      <c r="A1140" s="356" t="s">
        <v>1747</v>
      </c>
      <c r="B1140" s="130">
        <v>268</v>
      </c>
    </row>
    <row r="1141" spans="1:2" ht="15.6">
      <c r="A1141" s="356" t="s">
        <v>1748</v>
      </c>
      <c r="B1141" s="130">
        <v>276</v>
      </c>
    </row>
    <row r="1142" spans="1:2" ht="15.6">
      <c r="A1142" s="356" t="s">
        <v>1749</v>
      </c>
      <c r="B1142" s="130">
        <v>278</v>
      </c>
    </row>
    <row r="1143" spans="1:2" ht="15.6">
      <c r="A1143" s="356" t="s">
        <v>1750</v>
      </c>
      <c r="B1143" s="130">
        <v>285</v>
      </c>
    </row>
    <row r="1144" spans="1:2" ht="15.6">
      <c r="A1144" s="356" t="s">
        <v>1751</v>
      </c>
      <c r="B1144" s="130">
        <v>280</v>
      </c>
    </row>
    <row r="1145" spans="1:2" ht="15.6">
      <c r="A1145" s="356" t="s">
        <v>1752</v>
      </c>
      <c r="B1145" s="130">
        <v>271</v>
      </c>
    </row>
    <row r="1146" spans="1:2" ht="15.6">
      <c r="A1146" s="356" t="s">
        <v>1753</v>
      </c>
      <c r="B1146" s="130">
        <v>268</v>
      </c>
    </row>
    <row r="1147" spans="1:2" ht="15.6">
      <c r="A1147" s="356" t="s">
        <v>1754</v>
      </c>
      <c r="B1147" s="130">
        <v>265</v>
      </c>
    </row>
    <row r="1148" spans="1:2" ht="15.6">
      <c r="A1148" s="356" t="s">
        <v>1755</v>
      </c>
      <c r="B1148" s="130">
        <v>266</v>
      </c>
    </row>
    <row r="1149" spans="1:2" ht="15.6">
      <c r="A1149" s="356" t="s">
        <v>1756</v>
      </c>
      <c r="B1149" s="130">
        <v>255</v>
      </c>
    </row>
    <row r="1150" spans="1:2" ht="15.6">
      <c r="A1150" s="356" t="s">
        <v>1757</v>
      </c>
      <c r="B1150" s="130">
        <v>250</v>
      </c>
    </row>
    <row r="1151" spans="1:2" ht="15.6">
      <c r="A1151" s="356" t="s">
        <v>1758</v>
      </c>
      <c r="B1151" s="130">
        <v>253</v>
      </c>
    </row>
    <row r="1152" spans="1:2" ht="15.6">
      <c r="A1152" s="356" t="s">
        <v>1759</v>
      </c>
      <c r="B1152" s="130">
        <v>253</v>
      </c>
    </row>
    <row r="1153" spans="1:2" ht="15.6">
      <c r="A1153" s="356" t="s">
        <v>1760</v>
      </c>
      <c r="B1153" s="130">
        <v>251</v>
      </c>
    </row>
    <row r="1154" spans="1:2" ht="15.6">
      <c r="A1154" s="356" t="s">
        <v>1761</v>
      </c>
      <c r="B1154" s="130">
        <v>255</v>
      </c>
    </row>
    <row r="1155" spans="1:2" ht="15.6">
      <c r="A1155" s="356" t="s">
        <v>1762</v>
      </c>
      <c r="B1155" s="130">
        <v>237</v>
      </c>
    </row>
    <row r="1156" spans="1:2" ht="15.6">
      <c r="A1156" s="356" t="s">
        <v>1763</v>
      </c>
      <c r="B1156" s="130">
        <v>237</v>
      </c>
    </row>
    <row r="1157" spans="1:2" ht="15.6">
      <c r="A1157" s="356" t="s">
        <v>1764</v>
      </c>
      <c r="B1157" s="130">
        <v>243</v>
      </c>
    </row>
    <row r="1158" spans="1:2" ht="15.6">
      <c r="A1158" s="356" t="s">
        <v>1765</v>
      </c>
      <c r="B1158" s="130">
        <v>242</v>
      </c>
    </row>
    <row r="1159" spans="1:2" ht="15.6">
      <c r="A1159" s="356" t="s">
        <v>1766</v>
      </c>
      <c r="B1159" s="130">
        <v>242</v>
      </c>
    </row>
    <row r="1160" spans="1:2" ht="15.6">
      <c r="A1160" s="356" t="s">
        <v>1767</v>
      </c>
      <c r="B1160" s="130">
        <v>243</v>
      </c>
    </row>
    <row r="1161" spans="1:2" ht="15.6">
      <c r="A1161" s="356" t="s">
        <v>1768</v>
      </c>
      <c r="B1161" s="130">
        <v>239</v>
      </c>
    </row>
    <row r="1162" spans="1:2" ht="15.6">
      <c r="A1162" s="356" t="s">
        <v>1769</v>
      </c>
      <c r="B1162" s="130">
        <v>234</v>
      </c>
    </row>
    <row r="1163" spans="1:2" ht="15.6">
      <c r="A1163" s="356" t="s">
        <v>1770</v>
      </c>
      <c r="B1163" s="130">
        <v>235</v>
      </c>
    </row>
    <row r="1164" spans="1:2" ht="15.6">
      <c r="A1164" s="356" t="s">
        <v>1771</v>
      </c>
      <c r="B1164" s="130">
        <v>236</v>
      </c>
    </row>
    <row r="1165" spans="1:2" ht="15.6">
      <c r="A1165" s="356" t="s">
        <v>1772</v>
      </c>
      <c r="B1165" s="130">
        <v>237</v>
      </c>
    </row>
    <row r="1166" spans="1:2" ht="15.6">
      <c r="A1166" s="356" t="s">
        <v>1773</v>
      </c>
      <c r="B1166" s="130">
        <v>239</v>
      </c>
    </row>
    <row r="1167" spans="1:2" ht="15.6">
      <c r="A1167" s="356" t="s">
        <v>1774</v>
      </c>
      <c r="B1167" s="130">
        <v>239</v>
      </c>
    </row>
    <row r="1168" spans="1:2" ht="15.6">
      <c r="A1168" s="356" t="s">
        <v>1775</v>
      </c>
      <c r="B1168" s="130">
        <v>242</v>
      </c>
    </row>
    <row r="1169" spans="1:2" ht="15.6">
      <c r="A1169" s="356" t="s">
        <v>1776</v>
      </c>
      <c r="B1169" s="130">
        <v>247</v>
      </c>
    </row>
    <row r="1170" spans="1:2" ht="15.6">
      <c r="A1170" s="356" t="s">
        <v>1777</v>
      </c>
      <c r="B1170" s="130">
        <v>249</v>
      </c>
    </row>
    <row r="1171" spans="1:2" ht="15.6">
      <c r="A1171" s="356" t="s">
        <v>1778</v>
      </c>
      <c r="B1171" s="130">
        <v>251</v>
      </c>
    </row>
    <row r="1172" spans="1:2" ht="15.6">
      <c r="A1172" s="356" t="s">
        <v>1779</v>
      </c>
      <c r="B1172" s="130">
        <v>253</v>
      </c>
    </row>
    <row r="1173" spans="1:2" ht="15.6">
      <c r="A1173" s="356" t="s">
        <v>1780</v>
      </c>
      <c r="B1173" s="130">
        <v>250</v>
      </c>
    </row>
    <row r="1174" spans="1:2" ht="15.6">
      <c r="A1174" s="356" t="s">
        <v>1781</v>
      </c>
      <c r="B1174" s="130">
        <v>249</v>
      </c>
    </row>
    <row r="1175" spans="1:2" ht="15.6">
      <c r="A1175" s="356" t="s">
        <v>1782</v>
      </c>
      <c r="B1175" s="130">
        <v>252</v>
      </c>
    </row>
    <row r="1176" spans="1:2" ht="15.6">
      <c r="A1176" s="356" t="s">
        <v>1783</v>
      </c>
      <c r="B1176" s="130">
        <v>249</v>
      </c>
    </row>
    <row r="1177" spans="1:2" ht="15.6">
      <c r="A1177" s="356" t="s">
        <v>1784</v>
      </c>
      <c r="B1177" s="130">
        <v>249</v>
      </c>
    </row>
    <row r="1178" spans="1:2" ht="15.6">
      <c r="A1178" s="356" t="s">
        <v>1785</v>
      </c>
      <c r="B1178" s="130">
        <v>248</v>
      </c>
    </row>
    <row r="1179" spans="1:2" ht="15.6">
      <c r="A1179" s="356" t="s">
        <v>1786</v>
      </c>
      <c r="B1179" s="130">
        <v>250</v>
      </c>
    </row>
    <row r="1180" spans="1:2" ht="15.6">
      <c r="A1180" s="356" t="s">
        <v>1787</v>
      </c>
      <c r="B1180" s="130">
        <v>253</v>
      </c>
    </row>
    <row r="1181" spans="1:2" ht="15.6">
      <c r="A1181" s="356" t="s">
        <v>1788</v>
      </c>
      <c r="B1181" s="130">
        <v>243</v>
      </c>
    </row>
    <row r="1182" spans="1:2" ht="15.6">
      <c r="A1182" s="356" t="s">
        <v>1789</v>
      </c>
      <c r="B1182" s="130">
        <v>239</v>
      </c>
    </row>
    <row r="1183" spans="1:2" ht="15.6">
      <c r="A1183" s="356" t="s">
        <v>1790</v>
      </c>
      <c r="B1183" s="130">
        <v>233</v>
      </c>
    </row>
    <row r="1184" spans="1:2" ht="15.6">
      <c r="A1184" s="356" t="s">
        <v>1791</v>
      </c>
      <c r="B1184" s="130">
        <v>232</v>
      </c>
    </row>
    <row r="1185" spans="1:2" ht="15.6">
      <c r="A1185" s="356" t="s">
        <v>1792</v>
      </c>
      <c r="B1185" s="130">
        <v>231</v>
      </c>
    </row>
    <row r="1186" spans="1:2" ht="15.6">
      <c r="A1186" s="356" t="s">
        <v>1793</v>
      </c>
      <c r="B1186" s="130">
        <v>228</v>
      </c>
    </row>
    <row r="1187" spans="1:2" ht="15.6">
      <c r="A1187" s="356" t="s">
        <v>1794</v>
      </c>
      <c r="B1187" s="130">
        <v>225</v>
      </c>
    </row>
    <row r="1188" spans="1:2" ht="15.6">
      <c r="A1188" s="356" t="s">
        <v>1795</v>
      </c>
      <c r="B1188" s="130">
        <v>230</v>
      </c>
    </row>
    <row r="1189" spans="1:2" ht="15.6">
      <c r="A1189" s="356" t="s">
        <v>1796</v>
      </c>
      <c r="B1189" s="130">
        <v>228</v>
      </c>
    </row>
    <row r="1190" spans="1:2" ht="15.6">
      <c r="A1190" s="356" t="s">
        <v>1797</v>
      </c>
      <c r="B1190" s="130">
        <v>225</v>
      </c>
    </row>
    <row r="1191" spans="1:2" ht="15.6">
      <c r="A1191" s="356" t="s">
        <v>1798</v>
      </c>
      <c r="B1191" s="130">
        <v>231</v>
      </c>
    </row>
    <row r="1192" spans="1:2" ht="15.6">
      <c r="A1192" s="356" t="s">
        <v>1799</v>
      </c>
      <c r="B1192" s="130">
        <v>227</v>
      </c>
    </row>
    <row r="1193" spans="1:2" ht="15.6">
      <c r="A1193" s="356" t="s">
        <v>1800</v>
      </c>
      <c r="B1193" s="130">
        <v>232</v>
      </c>
    </row>
    <row r="1194" spans="1:2" ht="15.6">
      <c r="A1194" s="356" t="s">
        <v>1801</v>
      </c>
      <c r="B1194" s="130">
        <v>223</v>
      </c>
    </row>
    <row r="1195" spans="1:2" ht="15.6">
      <c r="A1195" s="356" t="s">
        <v>1802</v>
      </c>
      <c r="B1195" s="130">
        <v>220</v>
      </c>
    </row>
    <row r="1196" spans="1:2" ht="15.6">
      <c r="A1196" s="356" t="s">
        <v>1803</v>
      </c>
      <c r="B1196" s="130">
        <v>218</v>
      </c>
    </row>
    <row r="1197" spans="1:2" ht="15.6">
      <c r="A1197" s="356" t="s">
        <v>1804</v>
      </c>
      <c r="B1197" s="130">
        <v>216</v>
      </c>
    </row>
    <row r="1198" spans="1:2" ht="15.6">
      <c r="A1198" s="356" t="s">
        <v>1805</v>
      </c>
      <c r="B1198" s="130">
        <v>212</v>
      </c>
    </row>
    <row r="1199" spans="1:2" ht="15.6">
      <c r="A1199" s="356" t="s">
        <v>1806</v>
      </c>
      <c r="B1199" s="130">
        <v>211</v>
      </c>
    </row>
    <row r="1200" spans="1:2" ht="15.6">
      <c r="A1200" s="356" t="s">
        <v>1807</v>
      </c>
      <c r="B1200" s="130">
        <v>205</v>
      </c>
    </row>
    <row r="1201" spans="1:2" ht="15.6">
      <c r="A1201" s="356" t="s">
        <v>1808</v>
      </c>
      <c r="B1201" s="130">
        <v>205</v>
      </c>
    </row>
    <row r="1202" spans="1:2" ht="15.6">
      <c r="A1202" s="356" t="s">
        <v>1809</v>
      </c>
      <c r="B1202" s="130">
        <v>204</v>
      </c>
    </row>
    <row r="1203" spans="1:2" ht="15.6">
      <c r="A1203" s="356" t="s">
        <v>1810</v>
      </c>
      <c r="B1203" s="130">
        <v>203</v>
      </c>
    </row>
    <row r="1204" spans="1:2" ht="15.6">
      <c r="A1204" s="356" t="s">
        <v>1811</v>
      </c>
      <c r="B1204" s="130">
        <v>197</v>
      </c>
    </row>
    <row r="1205" spans="1:2" ht="15.6">
      <c r="A1205" s="356" t="s">
        <v>1812</v>
      </c>
      <c r="B1205" s="130">
        <v>203</v>
      </c>
    </row>
    <row r="1206" spans="1:2" ht="15.6">
      <c r="A1206" s="356" t="s">
        <v>1813</v>
      </c>
      <c r="B1206" s="130">
        <v>208</v>
      </c>
    </row>
    <row r="1207" spans="1:2" ht="15.6">
      <c r="A1207" s="356" t="s">
        <v>1814</v>
      </c>
      <c r="B1207" s="130">
        <v>201</v>
      </c>
    </row>
    <row r="1208" spans="1:2" ht="15.6">
      <c r="A1208" s="356" t="s">
        <v>1815</v>
      </c>
      <c r="B1208" s="130">
        <v>203</v>
      </c>
    </row>
    <row r="1209" spans="1:2" ht="15.6">
      <c r="A1209" s="356" t="s">
        <v>1816</v>
      </c>
      <c r="B1209" s="130">
        <v>195</v>
      </c>
    </row>
    <row r="1210" spans="1:2" ht="15.6">
      <c r="A1210" s="356" t="s">
        <v>1817</v>
      </c>
      <c r="B1210" s="130">
        <v>200</v>
      </c>
    </row>
    <row r="1211" spans="1:2" ht="15.6">
      <c r="A1211" s="356" t="s">
        <v>1818</v>
      </c>
      <c r="B1211" s="130">
        <v>206</v>
      </c>
    </row>
    <row r="1212" spans="1:2" ht="15.6">
      <c r="A1212" s="356" t="s">
        <v>1819</v>
      </c>
      <c r="B1212" s="130">
        <v>203</v>
      </c>
    </row>
    <row r="1213" spans="1:2" ht="15.6">
      <c r="A1213" s="356" t="s">
        <v>1820</v>
      </c>
      <c r="B1213" s="130">
        <v>204</v>
      </c>
    </row>
    <row r="1214" spans="1:2" ht="15.6">
      <c r="A1214" s="356" t="s">
        <v>1821</v>
      </c>
      <c r="B1214" s="130">
        <v>205</v>
      </c>
    </row>
    <row r="1215" spans="1:2" ht="15.6">
      <c r="A1215" s="356" t="s">
        <v>1822</v>
      </c>
      <c r="B1215" s="130">
        <v>208</v>
      </c>
    </row>
    <row r="1216" spans="1:2" ht="15.6">
      <c r="A1216" s="356" t="s">
        <v>1823</v>
      </c>
      <c r="B1216" s="130">
        <v>207</v>
      </c>
    </row>
    <row r="1217" spans="1:2" ht="15.6">
      <c r="A1217" s="356" t="s">
        <v>1824</v>
      </c>
      <c r="B1217" s="130">
        <v>208</v>
      </c>
    </row>
    <row r="1218" spans="1:2" ht="15.6">
      <c r="A1218" s="356" t="s">
        <v>1825</v>
      </c>
      <c r="B1218" s="130">
        <v>211</v>
      </c>
    </row>
    <row r="1219" spans="1:2" ht="15.6">
      <c r="A1219" s="356" t="s">
        <v>1826</v>
      </c>
      <c r="B1219" s="130">
        <v>223</v>
      </c>
    </row>
    <row r="1220" spans="1:2" ht="15.6">
      <c r="A1220" s="356" t="s">
        <v>1827</v>
      </c>
      <c r="B1220" s="130">
        <v>222</v>
      </c>
    </row>
    <row r="1221" spans="1:2" ht="15.6">
      <c r="A1221" s="356" t="s">
        <v>1828</v>
      </c>
      <c r="B1221" s="130">
        <v>222</v>
      </c>
    </row>
    <row r="1222" spans="1:2" ht="15.6">
      <c r="A1222" s="356" t="s">
        <v>1829</v>
      </c>
      <c r="B1222" s="130">
        <v>222</v>
      </c>
    </row>
    <row r="1223" spans="1:2" ht="15.6">
      <c r="A1223" s="356" t="s">
        <v>1830</v>
      </c>
      <c r="B1223" s="130">
        <v>216</v>
      </c>
    </row>
    <row r="1224" spans="1:2" ht="15.6">
      <c r="A1224" s="356" t="s">
        <v>1831</v>
      </c>
      <c r="B1224" s="130">
        <v>210</v>
      </c>
    </row>
    <row r="1225" spans="1:2" ht="15.6">
      <c r="A1225" s="356" t="s">
        <v>1832</v>
      </c>
      <c r="B1225" s="130">
        <v>198</v>
      </c>
    </row>
    <row r="1226" spans="1:2" ht="15.6">
      <c r="A1226" s="356" t="s">
        <v>1833</v>
      </c>
      <c r="B1226" s="130">
        <v>198</v>
      </c>
    </row>
    <row r="1227" spans="1:2" ht="15.6">
      <c r="A1227" s="356" t="s">
        <v>1834</v>
      </c>
      <c r="B1227" s="130">
        <v>197</v>
      </c>
    </row>
    <row r="1228" spans="1:2" ht="15.6">
      <c r="A1228" s="356" t="s">
        <v>1835</v>
      </c>
      <c r="B1228" s="130">
        <v>200</v>
      </c>
    </row>
    <row r="1229" spans="1:2" ht="15.6">
      <c r="A1229" s="356" t="s">
        <v>1836</v>
      </c>
      <c r="B1229" s="130">
        <v>198</v>
      </c>
    </row>
    <row r="1230" spans="1:2" ht="15.6">
      <c r="A1230" s="356" t="s">
        <v>1837</v>
      </c>
      <c r="B1230" s="130">
        <v>196</v>
      </c>
    </row>
    <row r="1231" spans="1:2" ht="15.6">
      <c r="A1231" s="356" t="s">
        <v>1838</v>
      </c>
      <c r="B1231" s="130">
        <v>195</v>
      </c>
    </row>
    <row r="1232" spans="1:2" ht="15.6">
      <c r="A1232" s="356" t="s">
        <v>1839</v>
      </c>
      <c r="B1232" s="130">
        <v>193</v>
      </c>
    </row>
    <row r="1233" spans="1:2" ht="15.6">
      <c r="A1233" s="356" t="s">
        <v>1840</v>
      </c>
      <c r="B1233" s="130">
        <v>196</v>
      </c>
    </row>
    <row r="1234" spans="1:2" ht="15.6">
      <c r="A1234" s="356" t="s">
        <v>1841</v>
      </c>
      <c r="B1234" s="130">
        <v>193</v>
      </c>
    </row>
    <row r="1235" spans="1:2" ht="15.6">
      <c r="A1235" s="356" t="s">
        <v>1842</v>
      </c>
      <c r="B1235" s="130">
        <v>198</v>
      </c>
    </row>
    <row r="1236" spans="1:2" ht="15.6">
      <c r="A1236" s="356" t="s">
        <v>1843</v>
      </c>
      <c r="B1236" s="130">
        <v>193</v>
      </c>
    </row>
    <row r="1237" spans="1:2" ht="15.6">
      <c r="A1237" s="356" t="s">
        <v>1844</v>
      </c>
      <c r="B1237" s="130">
        <v>188</v>
      </c>
    </row>
    <row r="1238" spans="1:2" ht="15.6">
      <c r="A1238" s="356" t="s">
        <v>1845</v>
      </c>
      <c r="B1238" s="130">
        <v>188</v>
      </c>
    </row>
    <row r="1239" spans="1:2" ht="15.6">
      <c r="A1239" s="356" t="s">
        <v>1846</v>
      </c>
      <c r="B1239" s="130">
        <v>188</v>
      </c>
    </row>
    <row r="1240" spans="1:2" ht="15.6">
      <c r="A1240" s="356" t="s">
        <v>1847</v>
      </c>
      <c r="B1240" s="130">
        <v>184</v>
      </c>
    </row>
    <row r="1241" spans="1:2" ht="15.6">
      <c r="A1241" s="356" t="s">
        <v>1848</v>
      </c>
      <c r="B1241" s="130">
        <v>183</v>
      </c>
    </row>
    <row r="1242" spans="1:2" ht="15.6">
      <c r="A1242" s="356" t="s">
        <v>1849</v>
      </c>
      <c r="B1242" s="130">
        <v>178</v>
      </c>
    </row>
    <row r="1243" spans="1:2" ht="15.6">
      <c r="A1243" s="356" t="s">
        <v>1850</v>
      </c>
      <c r="B1243" s="130">
        <v>185</v>
      </c>
    </row>
    <row r="1244" spans="1:2" ht="15.6">
      <c r="A1244" s="356" t="s">
        <v>1851</v>
      </c>
      <c r="B1244" s="130">
        <v>193</v>
      </c>
    </row>
    <row r="1245" spans="1:2" ht="15.6">
      <c r="A1245" s="356" t="s">
        <v>1852</v>
      </c>
      <c r="B1245" s="130">
        <v>209</v>
      </c>
    </row>
    <row r="1246" spans="1:2" ht="15.6">
      <c r="A1246" s="356" t="s">
        <v>1853</v>
      </c>
      <c r="B1246" s="130">
        <v>206</v>
      </c>
    </row>
    <row r="1247" spans="1:2" ht="15.6">
      <c r="A1247" s="356" t="s">
        <v>1854</v>
      </c>
      <c r="B1247" s="130">
        <v>206</v>
      </c>
    </row>
    <row r="1248" spans="1:2" ht="15.6">
      <c r="A1248" s="356" t="s">
        <v>1855</v>
      </c>
      <c r="B1248" s="130">
        <v>212</v>
      </c>
    </row>
    <row r="1249" spans="1:2" ht="15.6">
      <c r="A1249" s="356" t="s">
        <v>1856</v>
      </c>
      <c r="B1249" s="130">
        <v>219</v>
      </c>
    </row>
    <row r="1250" spans="1:2" ht="15.6">
      <c r="A1250" s="356" t="s">
        <v>1857</v>
      </c>
      <c r="B1250" s="130">
        <v>229</v>
      </c>
    </row>
    <row r="1251" spans="1:2" ht="15.6">
      <c r="A1251" s="356" t="s">
        <v>1858</v>
      </c>
      <c r="B1251" s="130">
        <v>238</v>
      </c>
    </row>
    <row r="1252" spans="1:2" ht="15.6">
      <c r="A1252" s="356" t="s">
        <v>1859</v>
      </c>
      <c r="B1252" s="130">
        <v>232</v>
      </c>
    </row>
    <row r="1253" spans="1:2" ht="15.6">
      <c r="A1253" s="356" t="s">
        <v>1860</v>
      </c>
      <c r="B1253" s="130">
        <v>233</v>
      </c>
    </row>
    <row r="1254" spans="1:2" ht="15.6">
      <c r="A1254" s="356" t="s">
        <v>1861</v>
      </c>
      <c r="B1254" s="130">
        <v>232</v>
      </c>
    </row>
    <row r="1255" spans="1:2" ht="15.6">
      <c r="A1255" s="356" t="s">
        <v>1862</v>
      </c>
      <c r="B1255" s="130">
        <v>235</v>
      </c>
    </row>
    <row r="1256" spans="1:2" ht="15.6">
      <c r="A1256" s="356" t="s">
        <v>1863</v>
      </c>
      <c r="B1256" s="130">
        <v>236</v>
      </c>
    </row>
    <row r="1257" spans="1:2" ht="15.6">
      <c r="A1257" s="356" t="s">
        <v>1864</v>
      </c>
      <c r="B1257" s="130">
        <v>233</v>
      </c>
    </row>
    <row r="1258" spans="1:2" ht="15.6">
      <c r="A1258" s="356" t="s">
        <v>1865</v>
      </c>
      <c r="B1258" s="130">
        <v>223</v>
      </c>
    </row>
    <row r="1259" spans="1:2" ht="15.6">
      <c r="A1259" s="356" t="s">
        <v>1866</v>
      </c>
      <c r="B1259" s="130">
        <v>219</v>
      </c>
    </row>
    <row r="1260" spans="1:2" ht="15.6">
      <c r="A1260" s="356" t="s">
        <v>1867</v>
      </c>
      <c r="B1260" s="130">
        <v>223</v>
      </c>
    </row>
    <row r="1261" spans="1:2" ht="15.6">
      <c r="A1261" s="356" t="s">
        <v>1868</v>
      </c>
      <c r="B1261" s="130">
        <v>217</v>
      </c>
    </row>
    <row r="1262" spans="1:2" ht="15.6">
      <c r="A1262" s="356" t="s">
        <v>1869</v>
      </c>
      <c r="B1262" s="130">
        <v>213</v>
      </c>
    </row>
    <row r="1263" spans="1:2" ht="15.6">
      <c r="A1263" s="356" t="s">
        <v>1870</v>
      </c>
      <c r="B1263" s="130">
        <v>207</v>
      </c>
    </row>
    <row r="1264" spans="1:2" ht="15.6">
      <c r="A1264" s="356" t="s">
        <v>1871</v>
      </c>
      <c r="B1264" s="130">
        <v>205</v>
      </c>
    </row>
    <row r="1265" spans="1:2" ht="15.6">
      <c r="A1265" s="356" t="s">
        <v>1872</v>
      </c>
      <c r="B1265" s="130">
        <v>205</v>
      </c>
    </row>
    <row r="1266" spans="1:2" ht="15.6">
      <c r="A1266" s="356" t="s">
        <v>1873</v>
      </c>
      <c r="B1266" s="130">
        <v>204</v>
      </c>
    </row>
    <row r="1267" spans="1:2" ht="15.6">
      <c r="A1267" s="356" t="s">
        <v>1874</v>
      </c>
      <c r="B1267" s="130">
        <v>206</v>
      </c>
    </row>
    <row r="1268" spans="1:2" ht="15.6">
      <c r="A1268" s="356" t="s">
        <v>1875</v>
      </c>
      <c r="B1268" s="130">
        <v>204</v>
      </c>
    </row>
    <row r="1269" spans="1:2" ht="15.6">
      <c r="A1269" s="356" t="s">
        <v>1876</v>
      </c>
      <c r="B1269" s="130">
        <v>200</v>
      </c>
    </row>
    <row r="1270" spans="1:2" ht="15.6">
      <c r="A1270" s="356" t="s">
        <v>1877</v>
      </c>
      <c r="B1270" s="130">
        <v>207</v>
      </c>
    </row>
    <row r="1271" spans="1:2" ht="15.6">
      <c r="A1271" s="356" t="s">
        <v>1878</v>
      </c>
      <c r="B1271" s="130">
        <v>207</v>
      </c>
    </row>
    <row r="1272" spans="1:2" ht="15.6">
      <c r="A1272" s="356" t="s">
        <v>1879</v>
      </c>
      <c r="B1272" s="130">
        <v>204</v>
      </c>
    </row>
    <row r="1273" spans="1:2" ht="15.6">
      <c r="A1273" s="356" t="s">
        <v>1880</v>
      </c>
      <c r="B1273" s="130">
        <v>205</v>
      </c>
    </row>
    <row r="1274" spans="1:2" ht="15.6">
      <c r="A1274" s="356" t="s">
        <v>1881</v>
      </c>
      <c r="B1274" s="130">
        <v>206</v>
      </c>
    </row>
    <row r="1275" spans="1:2" ht="15.6">
      <c r="A1275" s="356" t="s">
        <v>1882</v>
      </c>
      <c r="B1275" s="130">
        <v>207</v>
      </c>
    </row>
    <row r="1276" spans="1:2" ht="15.6">
      <c r="A1276" s="356" t="s">
        <v>1883</v>
      </c>
      <c r="B1276" s="130">
        <v>204</v>
      </c>
    </row>
    <row r="1277" spans="1:2" ht="15.6">
      <c r="A1277" s="356" t="s">
        <v>1884</v>
      </c>
      <c r="B1277" s="130">
        <v>205</v>
      </c>
    </row>
    <row r="1278" spans="1:2" ht="15.6">
      <c r="A1278" s="356" t="s">
        <v>1885</v>
      </c>
      <c r="B1278" s="130">
        <v>203</v>
      </c>
    </row>
    <row r="1279" spans="1:2" ht="15.6">
      <c r="A1279" s="356" t="s">
        <v>1886</v>
      </c>
      <c r="B1279" s="130">
        <v>197</v>
      </c>
    </row>
    <row r="1280" spans="1:2" ht="15.6">
      <c r="A1280" s="356" t="s">
        <v>1887</v>
      </c>
      <c r="B1280" s="130">
        <v>197</v>
      </c>
    </row>
    <row r="1281" spans="1:2" ht="15.6">
      <c r="A1281" s="356" t="s">
        <v>1888</v>
      </c>
      <c r="B1281" s="130">
        <v>196</v>
      </c>
    </row>
    <row r="1282" spans="1:2" ht="15.6">
      <c r="A1282" s="356" t="s">
        <v>1889</v>
      </c>
      <c r="B1282" s="130">
        <v>201</v>
      </c>
    </row>
    <row r="1283" spans="1:2" ht="15.6">
      <c r="A1283" s="356" t="s">
        <v>1890</v>
      </c>
      <c r="B1283" s="130">
        <v>200</v>
      </c>
    </row>
    <row r="1284" spans="1:2" ht="15.6">
      <c r="A1284" s="356" t="s">
        <v>1891</v>
      </c>
      <c r="B1284" s="130">
        <v>199</v>
      </c>
    </row>
    <row r="1285" spans="1:2" ht="15.6">
      <c r="A1285" s="356" t="s">
        <v>1892</v>
      </c>
      <c r="B1285" s="130">
        <v>197</v>
      </c>
    </row>
    <row r="1286" spans="1:2" ht="15.6">
      <c r="A1286" s="356" t="s">
        <v>1893</v>
      </c>
      <c r="B1286" s="130">
        <v>190</v>
      </c>
    </row>
    <row r="1287" spans="1:2" ht="15.6">
      <c r="A1287" s="356" t="s">
        <v>1894</v>
      </c>
      <c r="B1287" s="130">
        <v>195</v>
      </c>
    </row>
    <row r="1288" spans="1:2" ht="15.6">
      <c r="A1288" s="356" t="s">
        <v>1895</v>
      </c>
      <c r="B1288" s="130">
        <v>200</v>
      </c>
    </row>
    <row r="1289" spans="1:2" ht="15.6">
      <c r="A1289" s="356" t="s">
        <v>1896</v>
      </c>
      <c r="B1289" s="130">
        <v>201</v>
      </c>
    </row>
    <row r="1290" spans="1:2" ht="15.6">
      <c r="A1290" s="356" t="s">
        <v>1897</v>
      </c>
      <c r="B1290" s="130">
        <v>205</v>
      </c>
    </row>
    <row r="1291" spans="1:2" ht="15.6">
      <c r="A1291" s="356" t="s">
        <v>1898</v>
      </c>
      <c r="B1291" s="130">
        <v>201</v>
      </c>
    </row>
    <row r="1292" spans="1:2" ht="15.6">
      <c r="A1292" s="356" t="s">
        <v>1899</v>
      </c>
      <c r="B1292" s="130">
        <v>212</v>
      </c>
    </row>
    <row r="1293" spans="1:2" ht="15.6">
      <c r="A1293" s="356" t="s">
        <v>1900</v>
      </c>
      <c r="B1293" s="130">
        <v>221</v>
      </c>
    </row>
    <row r="1294" spans="1:2" ht="15.6">
      <c r="A1294" s="356" t="s">
        <v>1901</v>
      </c>
      <c r="B1294" s="130">
        <v>228</v>
      </c>
    </row>
    <row r="1295" spans="1:2" ht="15.6">
      <c r="A1295" s="356" t="s">
        <v>1902</v>
      </c>
      <c r="B1295" s="130">
        <v>237</v>
      </c>
    </row>
    <row r="1296" spans="1:2" ht="15.6">
      <c r="A1296" s="356" t="s">
        <v>1903</v>
      </c>
      <c r="B1296" s="130">
        <v>241</v>
      </c>
    </row>
    <row r="1297" spans="1:2" ht="15.6">
      <c r="A1297" s="356" t="s">
        <v>1904</v>
      </c>
      <c r="B1297" s="130">
        <v>243</v>
      </c>
    </row>
    <row r="1298" spans="1:2" ht="15.6">
      <c r="A1298" s="356" t="s">
        <v>1905</v>
      </c>
      <c r="B1298" s="130">
        <v>245</v>
      </c>
    </row>
    <row r="1299" spans="1:2" ht="15.6">
      <c r="A1299" s="356" t="s">
        <v>1906</v>
      </c>
      <c r="B1299" s="130">
        <v>242</v>
      </c>
    </row>
    <row r="1300" spans="1:2" ht="15.6">
      <c r="A1300" s="356" t="s">
        <v>1907</v>
      </c>
      <c r="B1300" s="130">
        <v>244</v>
      </c>
    </row>
    <row r="1301" spans="1:2" ht="15.6">
      <c r="A1301" s="356" t="s">
        <v>1908</v>
      </c>
      <c r="B1301" s="130">
        <v>248</v>
      </c>
    </row>
    <row r="1302" spans="1:2" ht="15.6">
      <c r="A1302" s="356" t="s">
        <v>1909</v>
      </c>
      <c r="B1302" s="130">
        <v>248</v>
      </c>
    </row>
    <row r="1303" spans="1:2" ht="15.6">
      <c r="A1303" s="356" t="s">
        <v>1910</v>
      </c>
      <c r="B1303" s="130">
        <v>248</v>
      </c>
    </row>
    <row r="1304" spans="1:2" ht="15.6">
      <c r="A1304" s="356" t="s">
        <v>1911</v>
      </c>
      <c r="B1304" s="130">
        <v>253</v>
      </c>
    </row>
    <row r="1305" spans="1:2" ht="15.6">
      <c r="A1305" s="356" t="s">
        <v>1912</v>
      </c>
      <c r="B1305" s="130">
        <v>249</v>
      </c>
    </row>
    <row r="1306" spans="1:2" ht="15.6">
      <c r="A1306" s="356" t="s">
        <v>1913</v>
      </c>
      <c r="B1306" s="130">
        <v>257</v>
      </c>
    </row>
    <row r="1307" spans="1:2" ht="15.6">
      <c r="A1307" s="356" t="s">
        <v>1914</v>
      </c>
      <c r="B1307" s="130">
        <v>257</v>
      </c>
    </row>
    <row r="1308" spans="1:2" ht="15.6">
      <c r="A1308" s="356" t="s">
        <v>1915</v>
      </c>
      <c r="B1308" s="130">
        <v>260</v>
      </c>
    </row>
    <row r="1309" spans="1:2" ht="15.6">
      <c r="A1309" s="356" t="s">
        <v>1916</v>
      </c>
      <c r="B1309" s="130">
        <v>257</v>
      </c>
    </row>
    <row r="1310" spans="1:2" ht="15.6">
      <c r="A1310" s="356" t="s">
        <v>1917</v>
      </c>
      <c r="B1310" s="130">
        <v>253</v>
      </c>
    </row>
    <row r="1311" spans="1:2" ht="15.6">
      <c r="A1311" s="356" t="s">
        <v>1918</v>
      </c>
      <c r="B1311" s="130">
        <v>245</v>
      </c>
    </row>
    <row r="1312" spans="1:2" ht="15.6">
      <c r="A1312" s="356" t="s">
        <v>1919</v>
      </c>
      <c r="B1312" s="130">
        <v>246</v>
      </c>
    </row>
    <row r="1313" spans="1:2" ht="15.6">
      <c r="A1313" s="356" t="s">
        <v>1920</v>
      </c>
      <c r="B1313" s="130">
        <v>243</v>
      </c>
    </row>
    <row r="1314" spans="1:2" ht="15.6">
      <c r="A1314" s="356" t="s">
        <v>1921</v>
      </c>
      <c r="B1314" s="130">
        <v>238</v>
      </c>
    </row>
    <row r="1315" spans="1:2" ht="15.6">
      <c r="A1315" s="356" t="s">
        <v>1922</v>
      </c>
      <c r="B1315" s="130">
        <v>249</v>
      </c>
    </row>
    <row r="1316" spans="1:2" ht="15.6">
      <c r="A1316" s="356" t="s">
        <v>1923</v>
      </c>
      <c r="B1316" s="130">
        <v>263</v>
      </c>
    </row>
    <row r="1317" spans="1:2" ht="15.6">
      <c r="A1317" s="356" t="s">
        <v>1924</v>
      </c>
      <c r="B1317" s="130">
        <v>263</v>
      </c>
    </row>
    <row r="1318" spans="1:2" ht="15.6">
      <c r="A1318" s="356" t="s">
        <v>1925</v>
      </c>
      <c r="B1318" s="130">
        <v>259</v>
      </c>
    </row>
    <row r="1319" spans="1:2" ht="15.6">
      <c r="A1319" s="356" t="s">
        <v>1926</v>
      </c>
      <c r="B1319" s="130">
        <v>252</v>
      </c>
    </row>
    <row r="1320" spans="1:2" ht="15.6">
      <c r="A1320" s="356" t="s">
        <v>1927</v>
      </c>
      <c r="B1320" s="130">
        <v>238</v>
      </c>
    </row>
    <row r="1321" spans="1:2" ht="15.6">
      <c r="A1321" s="356" t="s">
        <v>1928</v>
      </c>
      <c r="B1321" s="130">
        <v>234</v>
      </c>
    </row>
    <row r="1322" spans="1:2" ht="15.6">
      <c r="A1322" s="356" t="s">
        <v>1929</v>
      </c>
      <c r="B1322" s="130">
        <v>233</v>
      </c>
    </row>
    <row r="1323" spans="1:2" ht="15.6">
      <c r="A1323" s="356" t="s">
        <v>1930</v>
      </c>
      <c r="B1323" s="130">
        <v>222</v>
      </c>
    </row>
    <row r="1324" spans="1:2" ht="15.6">
      <c r="A1324" s="356" t="s">
        <v>1931</v>
      </c>
      <c r="B1324" s="130">
        <v>220</v>
      </c>
    </row>
    <row r="1325" spans="1:2" ht="15.6">
      <c r="A1325" s="356" t="s">
        <v>1932</v>
      </c>
      <c r="B1325" s="130">
        <v>203</v>
      </c>
    </row>
    <row r="1326" spans="1:2" ht="15.6">
      <c r="A1326" s="356" t="s">
        <v>1933</v>
      </c>
      <c r="B1326" s="130">
        <v>201</v>
      </c>
    </row>
    <row r="1327" spans="1:2" ht="15.6">
      <c r="A1327" s="356" t="s">
        <v>1934</v>
      </c>
      <c r="B1327" s="130">
        <v>200</v>
      </c>
    </row>
    <row r="1328" spans="1:2" ht="15.6">
      <c r="A1328" s="356" t="s">
        <v>1935</v>
      </c>
      <c r="B1328" s="130">
        <v>203</v>
      </c>
    </row>
    <row r="1329" spans="1:2" ht="15.6">
      <c r="A1329" s="356" t="s">
        <v>1936</v>
      </c>
      <c r="B1329" s="130">
        <v>199</v>
      </c>
    </row>
    <row r="1330" spans="1:2" ht="15.6">
      <c r="A1330" s="356" t="s">
        <v>1937</v>
      </c>
      <c r="B1330" s="130">
        <v>194</v>
      </c>
    </row>
    <row r="1331" spans="1:2" ht="15.6">
      <c r="A1331" s="356" t="s">
        <v>1938</v>
      </c>
      <c r="B1331" s="130">
        <v>196</v>
      </c>
    </row>
    <row r="1332" spans="1:2" ht="15.6">
      <c r="A1332" s="356" t="s">
        <v>1939</v>
      </c>
      <c r="B1332" s="130">
        <v>191</v>
      </c>
    </row>
    <row r="1333" spans="1:2" ht="15.6">
      <c r="A1333" s="356" t="s">
        <v>1940</v>
      </c>
      <c r="B1333" s="130">
        <v>194</v>
      </c>
    </row>
    <row r="1334" spans="1:2" ht="15.6">
      <c r="A1334" s="356" t="s">
        <v>1941</v>
      </c>
      <c r="B1334" s="130">
        <v>190</v>
      </c>
    </row>
    <row r="1335" spans="1:2" ht="15.6">
      <c r="A1335" s="356" t="s">
        <v>1942</v>
      </c>
      <c r="B1335" s="130">
        <v>192</v>
      </c>
    </row>
    <row r="1336" spans="1:2" ht="15.6">
      <c r="A1336" s="356" t="s">
        <v>1943</v>
      </c>
      <c r="B1336" s="130">
        <v>181</v>
      </c>
    </row>
    <row r="1337" spans="1:2" ht="15.6">
      <c r="A1337" s="356" t="s">
        <v>1944</v>
      </c>
      <c r="B1337" s="130">
        <v>179</v>
      </c>
    </row>
    <row r="1338" spans="1:2" ht="15.6">
      <c r="A1338" s="356" t="s">
        <v>1945</v>
      </c>
      <c r="B1338" s="130">
        <v>179</v>
      </c>
    </row>
    <row r="1339" spans="1:2" ht="15.6">
      <c r="A1339" s="356" t="s">
        <v>1946</v>
      </c>
      <c r="B1339" s="130">
        <v>180</v>
      </c>
    </row>
    <row r="1340" spans="1:2" ht="15.6">
      <c r="A1340" s="356" t="s">
        <v>1947</v>
      </c>
      <c r="B1340" s="130">
        <v>180</v>
      </c>
    </row>
    <row r="1341" spans="1:2" ht="15.6">
      <c r="A1341" s="356" t="s">
        <v>1948</v>
      </c>
      <c r="B1341" s="130">
        <v>180</v>
      </c>
    </row>
    <row r="1342" spans="1:2" ht="15.6">
      <c r="A1342" s="356" t="s">
        <v>1949</v>
      </c>
      <c r="B1342" s="130">
        <v>180</v>
      </c>
    </row>
    <row r="1343" spans="1:2" ht="15.6">
      <c r="A1343" s="356" t="s">
        <v>1950</v>
      </c>
      <c r="B1343" s="130">
        <v>179</v>
      </c>
    </row>
    <row r="1344" spans="1:2" ht="15.6">
      <c r="A1344" s="356" t="s">
        <v>1951</v>
      </c>
      <c r="B1344" s="130">
        <v>180</v>
      </c>
    </row>
    <row r="1345" spans="1:2" ht="15.6">
      <c r="A1345" s="356" t="s">
        <v>1952</v>
      </c>
      <c r="B1345" s="130">
        <v>175</v>
      </c>
    </row>
    <row r="1346" spans="1:2" ht="15.6">
      <c r="A1346" s="356" t="s">
        <v>1953</v>
      </c>
      <c r="B1346" s="130">
        <v>174</v>
      </c>
    </row>
    <row r="1347" spans="1:2" ht="15.6">
      <c r="A1347" s="356" t="s">
        <v>1954</v>
      </c>
      <c r="B1347" s="130">
        <v>170</v>
      </c>
    </row>
    <row r="1348" spans="1:2" ht="15.6">
      <c r="A1348" s="356" t="s">
        <v>1955</v>
      </c>
      <c r="B1348" s="130">
        <v>185</v>
      </c>
    </row>
    <row r="1349" spans="1:2" ht="15.6">
      <c r="A1349" s="356" t="s">
        <v>1956</v>
      </c>
      <c r="B1349" s="130">
        <v>180</v>
      </c>
    </row>
    <row r="1350" spans="1:2" ht="15.6">
      <c r="A1350" s="356" t="s">
        <v>1957</v>
      </c>
      <c r="B1350" s="130">
        <v>185</v>
      </c>
    </row>
    <row r="1351" spans="1:2" ht="15.6">
      <c r="A1351" s="356" t="s">
        <v>1958</v>
      </c>
      <c r="B1351" s="130">
        <v>181</v>
      </c>
    </row>
    <row r="1352" spans="1:2" ht="15.6">
      <c r="A1352" s="356" t="s">
        <v>1959</v>
      </c>
      <c r="B1352" s="130">
        <v>188</v>
      </c>
    </row>
    <row r="1353" spans="1:2" ht="15.6">
      <c r="A1353" s="356" t="s">
        <v>1960</v>
      </c>
      <c r="B1353" s="130">
        <v>201</v>
      </c>
    </row>
    <row r="1354" spans="1:2" ht="15.6">
      <c r="A1354" s="356" t="s">
        <v>1961</v>
      </c>
      <c r="B1354" s="130">
        <v>202</v>
      </c>
    </row>
    <row r="1355" spans="1:2" ht="15.6">
      <c r="A1355" s="356" t="s">
        <v>1962</v>
      </c>
      <c r="B1355" s="130">
        <v>202</v>
      </c>
    </row>
    <row r="1356" spans="1:2" ht="15.6">
      <c r="A1356" s="356" t="s">
        <v>1963</v>
      </c>
      <c r="B1356" s="130">
        <v>196</v>
      </c>
    </row>
    <row r="1357" spans="1:2" ht="15.6">
      <c r="A1357" s="356" t="s">
        <v>1964</v>
      </c>
      <c r="B1357" s="130">
        <v>210</v>
      </c>
    </row>
    <row r="1358" spans="1:2" ht="15.6">
      <c r="A1358" s="356" t="s">
        <v>1965</v>
      </c>
      <c r="B1358" s="130">
        <v>220</v>
      </c>
    </row>
    <row r="1359" spans="1:2" ht="15.6">
      <c r="A1359" s="356" t="s">
        <v>1966</v>
      </c>
      <c r="B1359" s="130">
        <v>219</v>
      </c>
    </row>
    <row r="1360" spans="1:2" ht="15.6">
      <c r="A1360" s="356" t="s">
        <v>1967</v>
      </c>
      <c r="B1360" s="130">
        <v>227</v>
      </c>
    </row>
    <row r="1361" spans="1:2" ht="15.6">
      <c r="A1361" s="356" t="s">
        <v>1968</v>
      </c>
      <c r="B1361" s="130">
        <v>232</v>
      </c>
    </row>
    <row r="1362" spans="1:2" ht="15.6">
      <c r="A1362" s="356" t="s">
        <v>1969</v>
      </c>
      <c r="B1362" s="130">
        <v>254</v>
      </c>
    </row>
    <row r="1363" spans="1:2" ht="15.6">
      <c r="A1363" s="356" t="s">
        <v>1970</v>
      </c>
      <c r="B1363" s="130">
        <v>255</v>
      </c>
    </row>
    <row r="1364" spans="1:2" ht="15.6">
      <c r="A1364" s="356" t="s">
        <v>1971</v>
      </c>
      <c r="B1364" s="130">
        <v>254</v>
      </c>
    </row>
    <row r="1365" spans="1:2" ht="15.6">
      <c r="A1365" s="356" t="s">
        <v>1972</v>
      </c>
      <c r="B1365" s="130">
        <v>255</v>
      </c>
    </row>
    <row r="1366" spans="1:2" ht="15.6">
      <c r="A1366" s="356" t="s">
        <v>1973</v>
      </c>
      <c r="B1366" s="130">
        <v>253</v>
      </c>
    </row>
    <row r="1367" spans="1:2" ht="15.6">
      <c r="A1367" s="356" t="s">
        <v>1974</v>
      </c>
      <c r="B1367" s="130">
        <v>244</v>
      </c>
    </row>
    <row r="1368" spans="1:2" ht="15.6">
      <c r="A1368" s="356" t="s">
        <v>1975</v>
      </c>
      <c r="B1368" s="130">
        <v>224</v>
      </c>
    </row>
    <row r="1369" spans="1:2" ht="15.6">
      <c r="A1369" s="356" t="s">
        <v>1976</v>
      </c>
      <c r="B1369" s="130">
        <v>226</v>
      </c>
    </row>
    <row r="1370" spans="1:2" ht="15.6">
      <c r="A1370" s="356" t="s">
        <v>1977</v>
      </c>
      <c r="B1370" s="130">
        <v>228</v>
      </c>
    </row>
    <row r="1371" spans="1:2" ht="15.6">
      <c r="A1371" s="356" t="s">
        <v>1978</v>
      </c>
      <c r="B1371" s="130">
        <v>226</v>
      </c>
    </row>
    <row r="1372" spans="1:2" ht="15.6">
      <c r="A1372" s="356" t="s">
        <v>1979</v>
      </c>
      <c r="B1372" s="130">
        <v>230</v>
      </c>
    </row>
    <row r="1373" spans="1:2" ht="15.6">
      <c r="A1373" s="356" t="s">
        <v>1980</v>
      </c>
      <c r="B1373" s="130">
        <v>239</v>
      </c>
    </row>
    <row r="1374" spans="1:2" ht="15.6">
      <c r="A1374" s="356" t="s">
        <v>1981</v>
      </c>
      <c r="B1374" s="130">
        <v>250</v>
      </c>
    </row>
    <row r="1375" spans="1:2" ht="15.6">
      <c r="A1375" s="356" t="s">
        <v>1982</v>
      </c>
      <c r="B1375" s="130">
        <v>246</v>
      </c>
    </row>
    <row r="1376" spans="1:2" ht="15.6">
      <c r="A1376" s="356" t="s">
        <v>1983</v>
      </c>
      <c r="B1376" s="130">
        <v>233</v>
      </c>
    </row>
    <row r="1377" spans="1:2" ht="15.6">
      <c r="A1377" s="356" t="s">
        <v>1984</v>
      </c>
      <c r="B1377" s="130">
        <v>220</v>
      </c>
    </row>
    <row r="1378" spans="1:2" ht="15.6">
      <c r="A1378" s="356" t="s">
        <v>1985</v>
      </c>
      <c r="B1378" s="130">
        <v>223</v>
      </c>
    </row>
    <row r="1379" spans="1:2" ht="15.6">
      <c r="A1379" s="356" t="s">
        <v>1986</v>
      </c>
      <c r="B1379" s="130">
        <v>219</v>
      </c>
    </row>
    <row r="1380" spans="1:2" ht="15.6">
      <c r="A1380" s="356" t="s">
        <v>1987</v>
      </c>
      <c r="B1380" s="130">
        <v>216</v>
      </c>
    </row>
    <row r="1381" spans="1:2" ht="15.6">
      <c r="A1381" s="356" t="s">
        <v>1988</v>
      </c>
      <c r="B1381" s="130">
        <v>216</v>
      </c>
    </row>
    <row r="1382" spans="1:2" ht="15.6">
      <c r="A1382" s="356" t="s">
        <v>1989</v>
      </c>
      <c r="B1382" s="130">
        <v>214</v>
      </c>
    </row>
    <row r="1383" spans="1:2" ht="15.6">
      <c r="A1383" s="356" t="s">
        <v>1990</v>
      </c>
      <c r="B1383" s="130">
        <v>209</v>
      </c>
    </row>
    <row r="1384" spans="1:2" ht="15.6">
      <c r="A1384" s="356" t="s">
        <v>1991</v>
      </c>
      <c r="B1384" s="130">
        <v>204</v>
      </c>
    </row>
    <row r="1385" spans="1:2" ht="15.6">
      <c r="A1385" s="356" t="s">
        <v>1992</v>
      </c>
      <c r="B1385" s="130">
        <v>205</v>
      </c>
    </row>
    <row r="1386" spans="1:2" ht="15.6">
      <c r="A1386" s="356" t="s">
        <v>1993</v>
      </c>
      <c r="B1386" s="130">
        <v>209</v>
      </c>
    </row>
    <row r="1387" spans="1:2" ht="15.6">
      <c r="A1387" s="356" t="s">
        <v>1994</v>
      </c>
      <c r="B1387" s="130">
        <v>214</v>
      </c>
    </row>
    <row r="1388" spans="1:2" ht="15.6">
      <c r="A1388" s="356" t="s">
        <v>1995</v>
      </c>
      <c r="B1388" s="130">
        <v>211</v>
      </c>
    </row>
    <row r="1389" spans="1:2" ht="15.6">
      <c r="A1389" s="356" t="s">
        <v>1996</v>
      </c>
      <c r="B1389" s="130">
        <v>209</v>
      </c>
    </row>
    <row r="1390" spans="1:2" ht="15.6">
      <c r="A1390" s="356" t="s">
        <v>1997</v>
      </c>
      <c r="B1390" s="130">
        <v>201</v>
      </c>
    </row>
    <row r="1391" spans="1:2" ht="15.6">
      <c r="A1391" s="356" t="s">
        <v>1998</v>
      </c>
      <c r="B1391" s="130">
        <v>205</v>
      </c>
    </row>
    <row r="1392" spans="1:2" ht="15.6">
      <c r="A1392" s="356" t="s">
        <v>1999</v>
      </c>
      <c r="B1392" s="130">
        <v>200</v>
      </c>
    </row>
    <row r="1393" spans="1:2" ht="15.6">
      <c r="A1393" s="356" t="s">
        <v>2000</v>
      </c>
      <c r="B1393" s="130">
        <v>203</v>
      </c>
    </row>
    <row r="1394" spans="1:2" ht="15.6">
      <c r="A1394" s="356" t="s">
        <v>2001</v>
      </c>
      <c r="B1394" s="130">
        <v>202</v>
      </c>
    </row>
    <row r="1395" spans="1:2" ht="15.6">
      <c r="A1395" s="356" t="s">
        <v>2002</v>
      </c>
      <c r="B1395" s="130">
        <v>196</v>
      </c>
    </row>
    <row r="1396" spans="1:2" ht="15.6">
      <c r="A1396" s="356" t="s">
        <v>2003</v>
      </c>
      <c r="B1396" s="130">
        <v>196</v>
      </c>
    </row>
    <row r="1397" spans="1:2" ht="15.6">
      <c r="A1397" s="356" t="s">
        <v>2004</v>
      </c>
      <c r="B1397" s="130">
        <v>186</v>
      </c>
    </row>
    <row r="1398" spans="1:2" ht="15.6">
      <c r="A1398" s="356" t="s">
        <v>2005</v>
      </c>
      <c r="B1398" s="130">
        <v>185</v>
      </c>
    </row>
    <row r="1399" spans="1:2" ht="15.6">
      <c r="A1399" s="356" t="s">
        <v>2006</v>
      </c>
      <c r="B1399" s="130">
        <v>177</v>
      </c>
    </row>
    <row r="1400" spans="1:2" ht="15.6">
      <c r="A1400" s="356" t="s">
        <v>2007</v>
      </c>
      <c r="B1400" s="130">
        <v>184</v>
      </c>
    </row>
    <row r="1401" spans="1:2" ht="15.6">
      <c r="A1401" s="356" t="s">
        <v>2008</v>
      </c>
      <c r="B1401" s="130">
        <v>190</v>
      </c>
    </row>
    <row r="1402" spans="1:2" ht="15.6">
      <c r="A1402" s="356" t="s">
        <v>2009</v>
      </c>
      <c r="B1402" s="130">
        <v>197</v>
      </c>
    </row>
    <row r="1403" spans="1:2" ht="15.6">
      <c r="A1403" s="356" t="s">
        <v>2010</v>
      </c>
      <c r="B1403" s="130">
        <v>192</v>
      </c>
    </row>
    <row r="1404" spans="1:2" ht="15.6">
      <c r="A1404" s="356" t="s">
        <v>2011</v>
      </c>
      <c r="B1404" s="130">
        <v>195</v>
      </c>
    </row>
    <row r="1405" spans="1:2" ht="15.6">
      <c r="A1405" s="356" t="s">
        <v>2012</v>
      </c>
      <c r="B1405" s="130">
        <v>192</v>
      </c>
    </row>
    <row r="1406" spans="1:2" ht="15.6">
      <c r="A1406" s="356" t="s">
        <v>2013</v>
      </c>
      <c r="B1406" s="130">
        <v>198</v>
      </c>
    </row>
    <row r="1407" spans="1:2" ht="15.6">
      <c r="A1407" s="356" t="s">
        <v>2014</v>
      </c>
      <c r="B1407" s="130">
        <v>211</v>
      </c>
    </row>
    <row r="1408" spans="1:2" ht="15.6">
      <c r="A1408" s="356" t="s">
        <v>2015</v>
      </c>
      <c r="B1408" s="130">
        <v>205</v>
      </c>
    </row>
    <row r="1409" spans="1:2" ht="15.6">
      <c r="A1409" s="356" t="s">
        <v>2016</v>
      </c>
      <c r="B1409" s="130">
        <v>211</v>
      </c>
    </row>
    <row r="1410" spans="1:2" ht="15.6">
      <c r="A1410" s="356" t="s">
        <v>2017</v>
      </c>
      <c r="B1410" s="130">
        <v>197</v>
      </c>
    </row>
    <row r="1411" spans="1:2" ht="15.6">
      <c r="A1411" s="356" t="s">
        <v>2018</v>
      </c>
      <c r="B1411" s="130">
        <v>197</v>
      </c>
    </row>
    <row r="1412" spans="1:2" ht="15.6">
      <c r="A1412" s="356" t="s">
        <v>2019</v>
      </c>
      <c r="B1412" s="130">
        <v>197</v>
      </c>
    </row>
    <row r="1413" spans="1:2" ht="15.6">
      <c r="A1413" s="356" t="s">
        <v>2020</v>
      </c>
      <c r="B1413" s="130">
        <v>205</v>
      </c>
    </row>
    <row r="1414" spans="1:2" ht="15.6">
      <c r="A1414" s="356" t="s">
        <v>2021</v>
      </c>
      <c r="B1414" s="130">
        <v>209</v>
      </c>
    </row>
    <row r="1415" spans="1:2" ht="15.6">
      <c r="A1415" s="356" t="s">
        <v>2022</v>
      </c>
      <c r="B1415" s="130">
        <v>193</v>
      </c>
    </row>
    <row r="1416" spans="1:2" ht="15.6">
      <c r="A1416" s="356" t="s">
        <v>2023</v>
      </c>
      <c r="B1416" s="130">
        <v>200</v>
      </c>
    </row>
    <row r="1417" spans="1:2" ht="15.6">
      <c r="A1417" s="356" t="s">
        <v>2024</v>
      </c>
      <c r="B1417" s="130">
        <v>194</v>
      </c>
    </row>
    <row r="1418" spans="1:2" ht="15.6">
      <c r="A1418" s="356" t="s">
        <v>2025</v>
      </c>
      <c r="B1418" s="130">
        <v>203</v>
      </c>
    </row>
    <row r="1419" spans="1:2" ht="15.6">
      <c r="A1419" s="356" t="s">
        <v>2026</v>
      </c>
      <c r="B1419" s="130">
        <v>200</v>
      </c>
    </row>
    <row r="1420" spans="1:2" ht="15.6">
      <c r="A1420" s="356" t="s">
        <v>2027</v>
      </c>
      <c r="B1420" s="130">
        <v>209</v>
      </c>
    </row>
    <row r="1421" spans="1:2" ht="15.6">
      <c r="A1421" s="356" t="s">
        <v>2028</v>
      </c>
      <c r="B1421" s="130">
        <v>207</v>
      </c>
    </row>
    <row r="1422" spans="1:2" ht="15.6">
      <c r="A1422" s="356" t="s">
        <v>2029</v>
      </c>
      <c r="B1422" s="130">
        <v>210</v>
      </c>
    </row>
    <row r="1423" spans="1:2" ht="15.6">
      <c r="A1423" s="356" t="s">
        <v>2030</v>
      </c>
      <c r="B1423" s="130">
        <v>217</v>
      </c>
    </row>
    <row r="1424" spans="1:2" ht="15.6">
      <c r="A1424" s="356" t="s">
        <v>2031</v>
      </c>
      <c r="B1424" s="130">
        <v>210</v>
      </c>
    </row>
    <row r="1425" spans="1:2" ht="15.6">
      <c r="A1425" s="356" t="s">
        <v>2032</v>
      </c>
      <c r="B1425" s="130">
        <v>201</v>
      </c>
    </row>
    <row r="1426" spans="1:2" ht="15.6">
      <c r="A1426" s="356" t="s">
        <v>2033</v>
      </c>
      <c r="B1426" s="130">
        <v>204</v>
      </c>
    </row>
    <row r="1427" spans="1:2" ht="15.6">
      <c r="A1427" s="356" t="s">
        <v>2034</v>
      </c>
      <c r="B1427" s="130">
        <v>200</v>
      </c>
    </row>
    <row r="1428" spans="1:2" ht="15.6">
      <c r="A1428" s="356" t="s">
        <v>2035</v>
      </c>
      <c r="B1428" s="130">
        <v>201</v>
      </c>
    </row>
    <row r="1429" spans="1:2" ht="15.6">
      <c r="A1429" s="356" t="s">
        <v>2036</v>
      </c>
      <c r="B1429" s="130">
        <v>205</v>
      </c>
    </row>
    <row r="1430" spans="1:2" ht="15.6">
      <c r="A1430" s="356" t="s">
        <v>2037</v>
      </c>
      <c r="B1430" s="130">
        <v>210</v>
      </c>
    </row>
    <row r="1431" spans="1:2" ht="15.6">
      <c r="A1431" s="356" t="s">
        <v>2038</v>
      </c>
      <c r="B1431" s="130">
        <v>211</v>
      </c>
    </row>
    <row r="1432" spans="1:2" ht="15.6">
      <c r="A1432" s="356" t="s">
        <v>2039</v>
      </c>
      <c r="B1432" s="130">
        <v>214</v>
      </c>
    </row>
    <row r="1433" spans="1:2" ht="15.6">
      <c r="A1433" s="356" t="s">
        <v>2040</v>
      </c>
      <c r="B1433" s="130">
        <v>224</v>
      </c>
    </row>
    <row r="1434" spans="1:2" ht="15.6">
      <c r="A1434" s="356" t="s">
        <v>2041</v>
      </c>
      <c r="B1434" s="130">
        <v>220</v>
      </c>
    </row>
    <row r="1435" spans="1:2" ht="15.6">
      <c r="A1435" s="356" t="s">
        <v>2042</v>
      </c>
      <c r="B1435" s="130">
        <v>216</v>
      </c>
    </row>
    <row r="1436" spans="1:2" ht="15.6">
      <c r="A1436" s="356" t="s">
        <v>2043</v>
      </c>
      <c r="B1436" s="130">
        <v>202</v>
      </c>
    </row>
    <row r="1437" spans="1:2" ht="15.6">
      <c r="A1437" s="356" t="s">
        <v>2044</v>
      </c>
      <c r="B1437" s="130">
        <v>201</v>
      </c>
    </row>
    <row r="1438" spans="1:2" ht="15.6">
      <c r="A1438" s="356" t="s">
        <v>2045</v>
      </c>
      <c r="B1438" s="130">
        <v>201</v>
      </c>
    </row>
    <row r="1439" spans="1:2" ht="15.6">
      <c r="A1439" s="356" t="s">
        <v>2046</v>
      </c>
      <c r="B1439" s="130">
        <v>201</v>
      </c>
    </row>
    <row r="1440" spans="1:2" ht="15.6">
      <c r="A1440" s="356" t="s">
        <v>2047</v>
      </c>
      <c r="B1440" s="130">
        <v>201</v>
      </c>
    </row>
    <row r="1441" spans="1:2" ht="15.6">
      <c r="A1441" s="356" t="s">
        <v>2048</v>
      </c>
      <c r="B1441" s="130">
        <v>203</v>
      </c>
    </row>
    <row r="1442" spans="1:2" ht="15.6">
      <c r="A1442" s="356" t="s">
        <v>2049</v>
      </c>
      <c r="B1442" s="130">
        <v>200</v>
      </c>
    </row>
    <row r="1443" spans="1:2" ht="15.6">
      <c r="A1443" s="356" t="s">
        <v>2050</v>
      </c>
      <c r="B1443" s="130">
        <v>203</v>
      </c>
    </row>
    <row r="1444" spans="1:2" ht="15.6">
      <c r="A1444" s="356" t="s">
        <v>2051</v>
      </c>
      <c r="B1444" s="130">
        <v>202</v>
      </c>
    </row>
    <row r="1445" spans="1:2" ht="15.6">
      <c r="A1445" s="356" t="s">
        <v>2052</v>
      </c>
      <c r="B1445" s="130">
        <v>206</v>
      </c>
    </row>
    <row r="1446" spans="1:2" ht="15.6">
      <c r="A1446" s="356" t="s">
        <v>2053</v>
      </c>
      <c r="B1446" s="130">
        <v>206</v>
      </c>
    </row>
    <row r="1447" spans="1:2" ht="15.6">
      <c r="A1447" s="356" t="s">
        <v>2054</v>
      </c>
      <c r="B1447" s="130">
        <v>206</v>
      </c>
    </row>
    <row r="1448" spans="1:2" ht="15.6">
      <c r="A1448" s="356" t="s">
        <v>2055</v>
      </c>
      <c r="B1448" s="130">
        <v>199</v>
      </c>
    </row>
    <row r="1449" spans="1:2" ht="15.6">
      <c r="A1449" s="356" t="s">
        <v>2056</v>
      </c>
      <c r="B1449" s="130">
        <v>194</v>
      </c>
    </row>
    <row r="1450" spans="1:2" ht="15.6">
      <c r="A1450" s="356" t="s">
        <v>2057</v>
      </c>
      <c r="B1450" s="130">
        <v>186</v>
      </c>
    </row>
    <row r="1451" spans="1:2" ht="15.6">
      <c r="A1451" s="356" t="s">
        <v>2058</v>
      </c>
      <c r="B1451" s="130">
        <v>181</v>
      </c>
    </row>
    <row r="1452" spans="1:2" ht="15.6">
      <c r="A1452" s="356" t="s">
        <v>2059</v>
      </c>
      <c r="B1452" s="130">
        <v>181</v>
      </c>
    </row>
    <row r="1453" spans="1:2" ht="15.6">
      <c r="A1453" s="356" t="s">
        <v>2060</v>
      </c>
      <c r="B1453" s="130">
        <v>178</v>
      </c>
    </row>
    <row r="1454" spans="1:2" ht="15.6">
      <c r="A1454" s="356" t="s">
        <v>2061</v>
      </c>
      <c r="B1454" s="130">
        <v>177</v>
      </c>
    </row>
    <row r="1455" spans="1:2" ht="15.6">
      <c r="A1455" s="356" t="s">
        <v>2062</v>
      </c>
      <c r="B1455" s="130">
        <v>180</v>
      </c>
    </row>
    <row r="1456" spans="1:2" ht="15.6">
      <c r="A1456" s="356" t="s">
        <v>2063</v>
      </c>
      <c r="B1456" s="130">
        <v>184</v>
      </c>
    </row>
    <row r="1457" spans="1:2" ht="15.6">
      <c r="A1457" s="356" t="s">
        <v>2064</v>
      </c>
      <c r="B1457" s="130">
        <v>184</v>
      </c>
    </row>
    <row r="1458" spans="1:2" ht="15.6">
      <c r="A1458" s="356" t="s">
        <v>2065</v>
      </c>
      <c r="B1458" s="130">
        <v>180</v>
      </c>
    </row>
    <row r="1459" spans="1:2" ht="15.6">
      <c r="A1459" s="356" t="s">
        <v>2066</v>
      </c>
      <c r="B1459" s="130">
        <v>174</v>
      </c>
    </row>
    <row r="1460" spans="1:2" ht="15.6">
      <c r="A1460" s="356" t="s">
        <v>2067</v>
      </c>
      <c r="B1460" s="130">
        <v>179</v>
      </c>
    </row>
    <row r="1461" spans="1:2" ht="15.6">
      <c r="A1461" s="356" t="s">
        <v>2068</v>
      </c>
      <c r="B1461" s="130">
        <v>181</v>
      </c>
    </row>
    <row r="1462" spans="1:2" ht="15.6">
      <c r="A1462" s="356" t="s">
        <v>2069</v>
      </c>
      <c r="B1462" s="130">
        <v>178</v>
      </c>
    </row>
    <row r="1463" spans="1:2" ht="15.6">
      <c r="A1463" s="356" t="s">
        <v>2070</v>
      </c>
      <c r="B1463" s="130">
        <v>171</v>
      </c>
    </row>
    <row r="1464" spans="1:2" ht="15.6">
      <c r="A1464" s="356" t="s">
        <v>2071</v>
      </c>
      <c r="B1464" s="130">
        <v>166</v>
      </c>
    </row>
    <row r="1465" spans="1:2" ht="15.6">
      <c r="A1465" s="356" t="s">
        <v>2072</v>
      </c>
      <c r="B1465" s="130">
        <v>172</v>
      </c>
    </row>
    <row r="1466" spans="1:2" ht="15.6">
      <c r="A1466" s="356" t="s">
        <v>2073</v>
      </c>
      <c r="B1466" s="130">
        <v>167</v>
      </c>
    </row>
    <row r="1467" spans="1:2" ht="15.6">
      <c r="A1467" s="356" t="s">
        <v>2074</v>
      </c>
      <c r="B1467" s="130">
        <v>166</v>
      </c>
    </row>
    <row r="1468" spans="1:2" ht="15.6">
      <c r="A1468" s="356" t="s">
        <v>2075</v>
      </c>
      <c r="B1468" s="130">
        <v>169</v>
      </c>
    </row>
    <row r="1469" spans="1:2" ht="15.6">
      <c r="A1469" s="356" t="s">
        <v>2076</v>
      </c>
      <c r="B1469" s="130">
        <v>167</v>
      </c>
    </row>
    <row r="1470" spans="1:2" ht="15.6">
      <c r="A1470" s="356" t="s">
        <v>2077</v>
      </c>
      <c r="B1470" s="130">
        <v>166</v>
      </c>
    </row>
    <row r="1471" spans="1:2" ht="15.6">
      <c r="A1471" s="356" t="s">
        <v>2078</v>
      </c>
      <c r="B1471" s="130">
        <v>169</v>
      </c>
    </row>
    <row r="1472" spans="1:2" ht="15.6">
      <c r="A1472" s="356" t="s">
        <v>2079</v>
      </c>
      <c r="B1472" s="130">
        <v>167</v>
      </c>
    </row>
    <row r="1473" spans="1:2" ht="15.6">
      <c r="A1473" s="356" t="s">
        <v>2080</v>
      </c>
      <c r="B1473" s="130">
        <v>170</v>
      </c>
    </row>
    <row r="1474" spans="1:2" ht="15.6">
      <c r="A1474" s="356" t="s">
        <v>2081</v>
      </c>
      <c r="B1474" s="130">
        <v>175</v>
      </c>
    </row>
    <row r="1475" spans="1:2" ht="15.6">
      <c r="A1475" s="356" t="s">
        <v>2082</v>
      </c>
      <c r="B1475" s="130">
        <v>180</v>
      </c>
    </row>
    <row r="1476" spans="1:2" ht="15.6">
      <c r="A1476" s="356" t="s">
        <v>2083</v>
      </c>
      <c r="B1476" s="130">
        <v>182</v>
      </c>
    </row>
    <row r="1477" spans="1:2" ht="15.6">
      <c r="A1477" s="356" t="s">
        <v>2084</v>
      </c>
      <c r="B1477" s="130">
        <v>180</v>
      </c>
    </row>
    <row r="1478" spans="1:2" ht="15.6">
      <c r="A1478" s="356" t="s">
        <v>2085</v>
      </c>
      <c r="B1478" s="130">
        <v>181</v>
      </c>
    </row>
    <row r="1479" spans="1:2" ht="15.6">
      <c r="A1479" s="356" t="s">
        <v>2086</v>
      </c>
      <c r="B1479" s="130">
        <v>178</v>
      </c>
    </row>
    <row r="1480" spans="1:2" ht="15.6">
      <c r="A1480" s="356" t="s">
        <v>2087</v>
      </c>
      <c r="B1480" s="130">
        <v>170</v>
      </c>
    </row>
    <row r="1481" spans="1:2" ht="15.6">
      <c r="A1481" s="356" t="s">
        <v>2088</v>
      </c>
      <c r="B1481" s="130">
        <v>171</v>
      </c>
    </row>
    <row r="1482" spans="1:2" ht="15.6">
      <c r="A1482" s="356" t="s">
        <v>2089</v>
      </c>
      <c r="B1482" s="130">
        <v>171</v>
      </c>
    </row>
    <row r="1483" spans="1:2" ht="15.6">
      <c r="A1483" s="356" t="s">
        <v>2090</v>
      </c>
      <c r="B1483" s="130">
        <v>165</v>
      </c>
    </row>
    <row r="1484" spans="1:2" ht="15.6">
      <c r="A1484" s="356" t="s">
        <v>2091</v>
      </c>
      <c r="B1484" s="130">
        <v>166</v>
      </c>
    </row>
    <row r="1485" spans="1:2" ht="15.6">
      <c r="A1485" s="356" t="s">
        <v>2092</v>
      </c>
      <c r="B1485" s="130">
        <v>169</v>
      </c>
    </row>
    <row r="1486" spans="1:2" ht="15.6">
      <c r="A1486" s="356" t="s">
        <v>2093</v>
      </c>
      <c r="B1486" s="130">
        <v>169</v>
      </c>
    </row>
    <row r="1487" spans="1:2" ht="15.6">
      <c r="A1487" s="356" t="s">
        <v>2094</v>
      </c>
      <c r="B1487" s="130">
        <v>169</v>
      </c>
    </row>
    <row r="1488" spans="1:2" ht="15.6">
      <c r="A1488" s="356" t="s">
        <v>2095</v>
      </c>
      <c r="B1488" s="130">
        <v>171</v>
      </c>
    </row>
    <row r="1489" spans="1:2" ht="15.6">
      <c r="A1489" s="356" t="s">
        <v>2096</v>
      </c>
      <c r="B1489" s="130">
        <v>171</v>
      </c>
    </row>
    <row r="1490" spans="1:2" ht="15.6">
      <c r="A1490" s="356" t="s">
        <v>2097</v>
      </c>
      <c r="B1490" s="130">
        <v>168</v>
      </c>
    </row>
    <row r="1491" spans="1:2" ht="15.6">
      <c r="A1491" s="356" t="s">
        <v>2098</v>
      </c>
      <c r="B1491" s="130">
        <v>167</v>
      </c>
    </row>
    <row r="1492" spans="1:2" ht="15.6">
      <c r="A1492" s="356" t="s">
        <v>2099</v>
      </c>
      <c r="B1492" s="130">
        <v>167</v>
      </c>
    </row>
    <row r="1493" spans="1:2" ht="15.6">
      <c r="A1493" s="356" t="s">
        <v>2100</v>
      </c>
      <c r="B1493" s="130">
        <v>171</v>
      </c>
    </row>
    <row r="1494" spans="1:2" ht="15.6">
      <c r="A1494" s="356" t="s">
        <v>2101</v>
      </c>
      <c r="B1494" s="130">
        <v>170</v>
      </c>
    </row>
    <row r="1495" spans="1:2" ht="15.6">
      <c r="A1495" s="356" t="s">
        <v>2102</v>
      </c>
      <c r="B1495" s="130">
        <v>184</v>
      </c>
    </row>
    <row r="1496" spans="1:2" ht="15.6">
      <c r="A1496" s="356" t="s">
        <v>2103</v>
      </c>
      <c r="B1496" s="130">
        <v>184</v>
      </c>
    </row>
    <row r="1497" spans="1:2" ht="15.6">
      <c r="A1497" s="356" t="s">
        <v>2104</v>
      </c>
      <c r="B1497" s="130">
        <v>185</v>
      </c>
    </row>
    <row r="1498" spans="1:2" ht="15.6">
      <c r="A1498" s="356" t="s">
        <v>2105</v>
      </c>
      <c r="B1498" s="130">
        <v>179</v>
      </c>
    </row>
    <row r="1499" spans="1:2" ht="15.6">
      <c r="A1499" s="356" t="s">
        <v>2106</v>
      </c>
      <c r="B1499" s="130">
        <v>174</v>
      </c>
    </row>
    <row r="1500" spans="1:2" ht="15.6">
      <c r="A1500" s="356" t="s">
        <v>2107</v>
      </c>
      <c r="B1500" s="130">
        <v>168</v>
      </c>
    </row>
    <row r="1501" spans="1:2" ht="15.6">
      <c r="A1501" s="356" t="s">
        <v>2108</v>
      </c>
      <c r="B1501" s="130">
        <v>169</v>
      </c>
    </row>
    <row r="1502" spans="1:2" ht="15.6">
      <c r="A1502" s="356" t="s">
        <v>2109</v>
      </c>
      <c r="B1502" s="130">
        <v>166</v>
      </c>
    </row>
    <row r="1503" spans="1:2" ht="15.6">
      <c r="A1503" s="356" t="s">
        <v>2110</v>
      </c>
      <c r="B1503" s="130">
        <v>167</v>
      </c>
    </row>
    <row r="1504" spans="1:2" ht="15.6">
      <c r="A1504" s="356" t="s">
        <v>2111</v>
      </c>
      <c r="B1504" s="130">
        <v>166</v>
      </c>
    </row>
    <row r="1505" spans="1:2" ht="15.6">
      <c r="A1505" s="356" t="s">
        <v>2112</v>
      </c>
      <c r="B1505" s="130">
        <v>158</v>
      </c>
    </row>
    <row r="1506" spans="1:2" ht="15.6">
      <c r="A1506" s="356" t="s">
        <v>2113</v>
      </c>
      <c r="B1506" s="130">
        <v>154</v>
      </c>
    </row>
    <row r="1507" spans="1:2" ht="15.6">
      <c r="A1507" s="356" t="s">
        <v>2114</v>
      </c>
      <c r="B1507" s="130">
        <v>154</v>
      </c>
    </row>
    <row r="1508" spans="1:2" ht="15.6">
      <c r="A1508" s="356" t="s">
        <v>2115</v>
      </c>
      <c r="B1508" s="130">
        <v>148</v>
      </c>
    </row>
    <row r="1509" spans="1:2" ht="15.6">
      <c r="A1509" s="356" t="s">
        <v>2116</v>
      </c>
      <c r="B1509" s="130">
        <v>150</v>
      </c>
    </row>
    <row r="1510" spans="1:2" ht="15.6">
      <c r="A1510" s="356" t="s">
        <v>2117</v>
      </c>
      <c r="B1510" s="130">
        <v>146</v>
      </c>
    </row>
    <row r="1511" spans="1:2" ht="15.6">
      <c r="A1511" s="356" t="s">
        <v>2118</v>
      </c>
      <c r="B1511" s="130">
        <v>144</v>
      </c>
    </row>
    <row r="1512" spans="1:2" ht="15.6">
      <c r="A1512" s="356" t="s">
        <v>2119</v>
      </c>
      <c r="B1512" s="130">
        <v>143</v>
      </c>
    </row>
    <row r="1513" spans="1:2" ht="15.6">
      <c r="A1513" s="356" t="s">
        <v>2120</v>
      </c>
      <c r="B1513" s="130">
        <v>143</v>
      </c>
    </row>
    <row r="1514" spans="1:2" ht="15.6">
      <c r="A1514" s="356" t="s">
        <v>2121</v>
      </c>
      <c r="B1514" s="130">
        <v>139</v>
      </c>
    </row>
    <row r="1515" spans="1:2" ht="15.6">
      <c r="A1515" s="356" t="s">
        <v>2122</v>
      </c>
      <c r="B1515" s="130">
        <v>139</v>
      </c>
    </row>
    <row r="1516" spans="1:2" ht="15.6">
      <c r="A1516" s="356" t="s">
        <v>2123</v>
      </c>
      <c r="B1516" s="130">
        <v>140</v>
      </c>
    </row>
    <row r="1517" spans="1:2" ht="15.6">
      <c r="A1517" s="356" t="s">
        <v>2124</v>
      </c>
      <c r="B1517" s="130">
        <v>139</v>
      </c>
    </row>
    <row r="1518" spans="1:2" ht="15.6">
      <c r="A1518" s="356" t="s">
        <v>2125</v>
      </c>
      <c r="B1518" s="130">
        <v>141</v>
      </c>
    </row>
    <row r="1519" spans="1:2" ht="15.6">
      <c r="A1519" s="356" t="s">
        <v>2126</v>
      </c>
      <c r="B1519" s="130">
        <v>141</v>
      </c>
    </row>
    <row r="1520" spans="1:2" ht="15.6">
      <c r="A1520" s="356" t="s">
        <v>2127</v>
      </c>
      <c r="B1520" s="130">
        <v>142</v>
      </c>
    </row>
    <row r="1521" spans="1:2" ht="15.6">
      <c r="A1521" s="356" t="s">
        <v>2128</v>
      </c>
      <c r="B1521" s="130">
        <v>145</v>
      </c>
    </row>
    <row r="1522" spans="1:2" ht="15.6">
      <c r="A1522" s="356" t="s">
        <v>2129</v>
      </c>
      <c r="B1522" s="130">
        <v>146</v>
      </c>
    </row>
    <row r="1523" spans="1:2" ht="15.6">
      <c r="A1523" s="356" t="s">
        <v>2130</v>
      </c>
      <c r="B1523" s="130">
        <v>150</v>
      </c>
    </row>
    <row r="1524" spans="1:2" ht="15.6">
      <c r="A1524" s="356" t="s">
        <v>2131</v>
      </c>
      <c r="B1524" s="130">
        <v>154</v>
      </c>
    </row>
    <row r="1525" spans="1:2" ht="15.6">
      <c r="A1525" s="356" t="s">
        <v>2132</v>
      </c>
      <c r="B1525" s="130">
        <v>151</v>
      </c>
    </row>
    <row r="1526" spans="1:2" ht="15.6">
      <c r="A1526" s="356" t="s">
        <v>2133</v>
      </c>
      <c r="B1526" s="130">
        <v>145</v>
      </c>
    </row>
    <row r="1527" spans="1:2" ht="15.6">
      <c r="A1527" s="356" t="s">
        <v>2134</v>
      </c>
      <c r="B1527" s="130">
        <v>143</v>
      </c>
    </row>
    <row r="1528" spans="1:2" ht="15.6">
      <c r="A1528" s="356" t="s">
        <v>2135</v>
      </c>
      <c r="B1528" s="130">
        <v>143</v>
      </c>
    </row>
    <row r="1529" spans="1:2" ht="15.6">
      <c r="A1529" s="356" t="s">
        <v>2136</v>
      </c>
      <c r="B1529" s="130">
        <v>143</v>
      </c>
    </row>
    <row r="1530" spans="1:2" ht="15.6">
      <c r="A1530" s="356" t="s">
        <v>2137</v>
      </c>
      <c r="B1530" s="130">
        <v>142</v>
      </c>
    </row>
    <row r="1531" spans="1:2" ht="15.6">
      <c r="A1531" s="356" t="s">
        <v>2138</v>
      </c>
      <c r="B1531" s="130">
        <v>145</v>
      </c>
    </row>
    <row r="1532" spans="1:2" ht="15.6">
      <c r="A1532" s="356" t="s">
        <v>2139</v>
      </c>
      <c r="B1532" s="130">
        <v>144</v>
      </c>
    </row>
    <row r="1533" spans="1:2" ht="15.6">
      <c r="A1533" s="356" t="s">
        <v>2140</v>
      </c>
      <c r="B1533" s="130">
        <v>143</v>
      </c>
    </row>
    <row r="1534" spans="1:2" ht="15.6">
      <c r="A1534" s="356" t="s">
        <v>2141</v>
      </c>
      <c r="B1534" s="130">
        <v>140</v>
      </c>
    </row>
    <row r="1535" spans="1:2" ht="15.6">
      <c r="A1535" s="356" t="s">
        <v>2142</v>
      </c>
      <c r="B1535" s="130">
        <v>137</v>
      </c>
    </row>
    <row r="1536" spans="1:2" ht="15.6">
      <c r="A1536" s="356" t="s">
        <v>2143</v>
      </c>
      <c r="B1536" s="130">
        <v>141</v>
      </c>
    </row>
    <row r="1537" spans="1:2" ht="15.6">
      <c r="A1537" s="356" t="s">
        <v>2144</v>
      </c>
      <c r="B1537" s="130">
        <v>145</v>
      </c>
    </row>
    <row r="1538" spans="1:2" ht="15.6">
      <c r="A1538" s="356" t="s">
        <v>2145</v>
      </c>
      <c r="B1538" s="130">
        <v>146</v>
      </c>
    </row>
    <row r="1539" spans="1:2" ht="15.6">
      <c r="A1539" s="356" t="s">
        <v>2146</v>
      </c>
      <c r="B1539" s="130">
        <v>147</v>
      </c>
    </row>
    <row r="1540" spans="1:2" ht="15.6">
      <c r="A1540" s="356" t="s">
        <v>2147</v>
      </c>
      <c r="B1540" s="130">
        <v>147</v>
      </c>
    </row>
    <row r="1541" spans="1:2" ht="15.6">
      <c r="A1541" s="356" t="s">
        <v>2148</v>
      </c>
      <c r="B1541" s="130">
        <v>150</v>
      </c>
    </row>
    <row r="1542" spans="1:2" ht="15.6">
      <c r="A1542" s="356" t="s">
        <v>2149</v>
      </c>
      <c r="B1542" s="130">
        <v>152</v>
      </c>
    </row>
    <row r="1543" spans="1:2" ht="15.6">
      <c r="A1543" s="356" t="s">
        <v>2150</v>
      </c>
      <c r="B1543" s="130">
        <v>158</v>
      </c>
    </row>
    <row r="1544" spans="1:2" ht="15.6">
      <c r="A1544" s="356" t="s">
        <v>2151</v>
      </c>
      <c r="B1544" s="130">
        <v>155</v>
      </c>
    </row>
    <row r="1545" spans="1:2" ht="15.6">
      <c r="A1545" s="356" t="s">
        <v>2152</v>
      </c>
      <c r="B1545" s="130">
        <v>158</v>
      </c>
    </row>
    <row r="1546" spans="1:2" ht="15.6">
      <c r="A1546" s="356" t="s">
        <v>2153</v>
      </c>
      <c r="B1546" s="130">
        <v>157</v>
      </c>
    </row>
    <row r="1547" spans="1:2" ht="15.6">
      <c r="A1547" s="356" t="s">
        <v>2154</v>
      </c>
      <c r="B1547" s="130">
        <v>154</v>
      </c>
    </row>
    <row r="1548" spans="1:2" ht="15.6">
      <c r="A1548" s="356" t="s">
        <v>2155</v>
      </c>
      <c r="B1548" s="130">
        <v>146</v>
      </c>
    </row>
    <row r="1549" spans="1:2" ht="15.6">
      <c r="A1549" s="356" t="s">
        <v>2156</v>
      </c>
      <c r="B1549" s="130">
        <v>142</v>
      </c>
    </row>
    <row r="1550" spans="1:2" ht="15.6">
      <c r="A1550" s="356" t="s">
        <v>2157</v>
      </c>
      <c r="B1550" s="130">
        <v>139</v>
      </c>
    </row>
    <row r="1551" spans="1:2" ht="15.6">
      <c r="A1551" s="356" t="s">
        <v>2158</v>
      </c>
      <c r="B1551" s="130">
        <v>132</v>
      </c>
    </row>
    <row r="1552" spans="1:2" ht="15.6">
      <c r="A1552" s="356" t="s">
        <v>2159</v>
      </c>
      <c r="B1552" s="130">
        <v>133</v>
      </c>
    </row>
    <row r="1553" spans="1:2" ht="15.6">
      <c r="A1553" s="356" t="s">
        <v>2160</v>
      </c>
      <c r="B1553" s="130">
        <v>136</v>
      </c>
    </row>
    <row r="1554" spans="1:2" ht="15.6">
      <c r="A1554" s="356" t="s">
        <v>2161</v>
      </c>
      <c r="B1554" s="130">
        <v>129</v>
      </c>
    </row>
    <row r="1555" spans="1:2" ht="15.6">
      <c r="A1555" s="356" t="s">
        <v>2162</v>
      </c>
      <c r="B1555" s="130">
        <v>128</v>
      </c>
    </row>
    <row r="1556" spans="1:2" ht="15.6">
      <c r="A1556" s="356" t="s">
        <v>2163</v>
      </c>
      <c r="B1556" s="130">
        <v>127</v>
      </c>
    </row>
    <row r="1557" spans="1:2" ht="15.6">
      <c r="A1557" s="356" t="s">
        <v>2164</v>
      </c>
      <c r="B1557" s="130">
        <v>127</v>
      </c>
    </row>
    <row r="1558" spans="1:2" ht="15.6">
      <c r="A1558" s="356" t="s">
        <v>2165</v>
      </c>
      <c r="B1558" s="130">
        <v>126</v>
      </c>
    </row>
    <row r="1559" spans="1:2" ht="15.6">
      <c r="A1559" s="356" t="s">
        <v>2166</v>
      </c>
      <c r="B1559" s="130">
        <v>126</v>
      </c>
    </row>
    <row r="1560" spans="1:2" ht="15.6">
      <c r="A1560" s="356" t="s">
        <v>2167</v>
      </c>
      <c r="B1560" s="130">
        <v>124</v>
      </c>
    </row>
    <row r="1561" spans="1:2" ht="15.6">
      <c r="A1561" s="356" t="s">
        <v>2168</v>
      </c>
      <c r="B1561" s="130">
        <v>122</v>
      </c>
    </row>
    <row r="1562" spans="1:2" ht="15.6">
      <c r="A1562" s="356" t="s">
        <v>2169</v>
      </c>
      <c r="B1562" s="130">
        <v>122</v>
      </c>
    </row>
    <row r="1563" spans="1:2" ht="15.6">
      <c r="A1563" s="356" t="s">
        <v>2170</v>
      </c>
      <c r="B1563" s="130">
        <v>124</v>
      </c>
    </row>
    <row r="1564" spans="1:2" ht="15.6">
      <c r="A1564" s="356" t="s">
        <v>2171</v>
      </c>
      <c r="B1564" s="130">
        <v>120</v>
      </c>
    </row>
    <row r="1565" spans="1:2" ht="15.6">
      <c r="A1565" s="356" t="s">
        <v>2172</v>
      </c>
      <c r="B1565" s="130">
        <v>117</v>
      </c>
    </row>
    <row r="1566" spans="1:2" ht="15.6">
      <c r="A1566" s="356" t="s">
        <v>2173</v>
      </c>
      <c r="B1566" s="130">
        <v>118</v>
      </c>
    </row>
    <row r="1567" spans="1:2" ht="15.6">
      <c r="A1567" s="356" t="s">
        <v>2174</v>
      </c>
      <c r="B1567" s="130">
        <v>118</v>
      </c>
    </row>
    <row r="1568" spans="1:2" ht="15.6">
      <c r="A1568" s="356" t="s">
        <v>2175</v>
      </c>
      <c r="B1568" s="130">
        <v>121</v>
      </c>
    </row>
    <row r="1569" spans="1:2" ht="15.6">
      <c r="A1569" s="356" t="s">
        <v>2176</v>
      </c>
      <c r="B1569" s="130">
        <v>120</v>
      </c>
    </row>
    <row r="1570" spans="1:2" ht="15.6">
      <c r="A1570" s="356" t="s">
        <v>2177</v>
      </c>
      <c r="B1570" s="130">
        <v>123</v>
      </c>
    </row>
    <row r="1571" spans="1:2" ht="15.6">
      <c r="A1571" s="356" t="s">
        <v>2178</v>
      </c>
      <c r="B1571" s="130">
        <v>124</v>
      </c>
    </row>
    <row r="1572" spans="1:2" ht="15.6">
      <c r="A1572" s="356" t="s">
        <v>2179</v>
      </c>
      <c r="B1572" s="130">
        <v>122</v>
      </c>
    </row>
    <row r="1573" spans="1:2" ht="15.6">
      <c r="A1573" s="356" t="s">
        <v>2180</v>
      </c>
      <c r="B1573" s="130">
        <v>126</v>
      </c>
    </row>
    <row r="1574" spans="1:2" ht="15.6">
      <c r="A1574" s="356" t="s">
        <v>2181</v>
      </c>
      <c r="B1574" s="130">
        <v>126</v>
      </c>
    </row>
    <row r="1575" spans="1:2" ht="15.6">
      <c r="A1575" s="356" t="s">
        <v>2182</v>
      </c>
      <c r="B1575" s="130">
        <v>117</v>
      </c>
    </row>
    <row r="1576" spans="1:2" ht="15.6">
      <c r="A1576" s="356" t="s">
        <v>2183</v>
      </c>
      <c r="B1576" s="130">
        <v>115</v>
      </c>
    </row>
    <row r="1577" spans="1:2" ht="15.6">
      <c r="A1577" s="356" t="s">
        <v>2184</v>
      </c>
      <c r="B1577" s="130">
        <v>115</v>
      </c>
    </row>
    <row r="1578" spans="1:2" ht="15.6">
      <c r="A1578" s="356" t="s">
        <v>2185</v>
      </c>
      <c r="B1578" s="130">
        <v>117</v>
      </c>
    </row>
    <row r="1579" spans="1:2" ht="15.6">
      <c r="A1579" s="356" t="s">
        <v>2186</v>
      </c>
      <c r="B1579" s="130">
        <v>116</v>
      </c>
    </row>
    <row r="1580" spans="1:2" ht="15.6">
      <c r="A1580" s="356" t="s">
        <v>2187</v>
      </c>
      <c r="B1580" s="130">
        <v>120</v>
      </c>
    </row>
    <row r="1581" spans="1:2" ht="15.6">
      <c r="A1581" s="356" t="s">
        <v>2188</v>
      </c>
      <c r="B1581" s="130">
        <v>122</v>
      </c>
    </row>
    <row r="1582" spans="1:2" ht="15.6">
      <c r="A1582" s="356" t="s">
        <v>2189</v>
      </c>
      <c r="B1582" s="130">
        <v>126</v>
      </c>
    </row>
    <row r="1583" spans="1:2" ht="15.6">
      <c r="A1583" s="356" t="s">
        <v>2190</v>
      </c>
      <c r="B1583" s="130">
        <v>122</v>
      </c>
    </row>
    <row r="1584" spans="1:2" ht="15.6">
      <c r="A1584" s="356" t="s">
        <v>2191</v>
      </c>
      <c r="B1584" s="130">
        <v>129</v>
      </c>
    </row>
    <row r="1585" spans="1:2" ht="15.6">
      <c r="A1585" s="356" t="s">
        <v>2192</v>
      </c>
      <c r="B1585" s="130">
        <v>125</v>
      </c>
    </row>
    <row r="1586" spans="1:2" ht="15.6">
      <c r="A1586" s="356" t="s">
        <v>2193</v>
      </c>
      <c r="B1586" s="130">
        <v>127</v>
      </c>
    </row>
    <row r="1587" spans="1:2" ht="15.6">
      <c r="A1587" s="356" t="s">
        <v>2194</v>
      </c>
      <c r="B1587" s="130">
        <v>127</v>
      </c>
    </row>
    <row r="1588" spans="1:2" ht="15.6">
      <c r="A1588" s="356" t="s">
        <v>2195</v>
      </c>
      <c r="B1588" s="130">
        <v>128</v>
      </c>
    </row>
    <row r="1589" spans="1:2" ht="15.6">
      <c r="A1589" s="356" t="s">
        <v>2196</v>
      </c>
      <c r="B1589" s="130">
        <v>131</v>
      </c>
    </row>
    <row r="1590" spans="1:2" ht="15.6">
      <c r="A1590" s="356" t="s">
        <v>2197</v>
      </c>
      <c r="B1590" s="130">
        <v>127</v>
      </c>
    </row>
    <row r="1591" spans="1:2" ht="15.6">
      <c r="A1591" s="356" t="s">
        <v>2198</v>
      </c>
      <c r="B1591" s="130">
        <v>127</v>
      </c>
    </row>
    <row r="1592" spans="1:2" ht="15.6">
      <c r="A1592" s="356" t="s">
        <v>2199</v>
      </c>
      <c r="B1592" s="130">
        <v>129</v>
      </c>
    </row>
    <row r="1593" spans="1:2" ht="15.6">
      <c r="A1593" s="356" t="s">
        <v>2200</v>
      </c>
      <c r="B1593" s="130">
        <v>128</v>
      </c>
    </row>
    <row r="1594" spans="1:2" ht="15.6">
      <c r="A1594" s="356" t="s">
        <v>2201</v>
      </c>
      <c r="B1594" s="130">
        <v>129</v>
      </c>
    </row>
    <row r="1595" spans="1:2" ht="15.6">
      <c r="A1595" s="356" t="s">
        <v>2202</v>
      </c>
      <c r="B1595" s="130">
        <v>129</v>
      </c>
    </row>
    <row r="1596" spans="1:2" ht="15.6">
      <c r="A1596" s="356" t="s">
        <v>2203</v>
      </c>
      <c r="B1596" s="130">
        <v>126</v>
      </c>
    </row>
    <row r="1597" spans="1:2" ht="15.6">
      <c r="A1597" s="356" t="s">
        <v>2204</v>
      </c>
      <c r="B1597" s="130">
        <v>125</v>
      </c>
    </row>
    <row r="1598" spans="1:2" ht="15.6">
      <c r="A1598" s="356" t="s">
        <v>2205</v>
      </c>
      <c r="B1598" s="130">
        <v>124</v>
      </c>
    </row>
    <row r="1599" spans="1:2" ht="15.6">
      <c r="A1599" s="356" t="s">
        <v>2206</v>
      </c>
      <c r="B1599" s="130">
        <v>128</v>
      </c>
    </row>
    <row r="1600" spans="1:2" ht="15.6">
      <c r="A1600" s="356" t="s">
        <v>2207</v>
      </c>
      <c r="B1600" s="130">
        <v>123</v>
      </c>
    </row>
    <row r="1601" spans="1:2" ht="15.6">
      <c r="A1601" s="356" t="s">
        <v>2208</v>
      </c>
      <c r="B1601" s="130">
        <v>124</v>
      </c>
    </row>
    <row r="1602" spans="1:2" ht="15.6">
      <c r="A1602" s="356" t="s">
        <v>2209</v>
      </c>
      <c r="B1602" s="130">
        <v>124</v>
      </c>
    </row>
    <row r="1603" spans="1:2" ht="15.6">
      <c r="A1603" s="356" t="s">
        <v>2210</v>
      </c>
      <c r="B1603" s="130">
        <v>125</v>
      </c>
    </row>
    <row r="1604" spans="1:2" ht="15.6">
      <c r="A1604" s="356" t="s">
        <v>2211</v>
      </c>
      <c r="B1604" s="130">
        <v>125</v>
      </c>
    </row>
    <row r="1605" spans="1:2" ht="15.6">
      <c r="A1605" s="356" t="s">
        <v>2212</v>
      </c>
      <c r="B1605" s="130">
        <v>124</v>
      </c>
    </row>
    <row r="1606" spans="1:2" ht="15.6">
      <c r="A1606" s="356" t="s">
        <v>2213</v>
      </c>
      <c r="B1606" s="130">
        <v>120</v>
      </c>
    </row>
    <row r="1607" spans="1:2" ht="15.6">
      <c r="A1607" s="356" t="s">
        <v>2214</v>
      </c>
      <c r="B1607" s="130">
        <v>124</v>
      </c>
    </row>
    <row r="1608" spans="1:2" ht="15.6">
      <c r="A1608" s="356" t="s">
        <v>2215</v>
      </c>
      <c r="B1608" s="130">
        <v>144</v>
      </c>
    </row>
    <row r="1609" spans="1:2" ht="15.6">
      <c r="A1609" s="356" t="s">
        <v>2216</v>
      </c>
      <c r="B1609" s="130">
        <v>136</v>
      </c>
    </row>
    <row r="1610" spans="1:2" ht="15.6">
      <c r="A1610" s="356" t="s">
        <v>2217</v>
      </c>
      <c r="B1610" s="130">
        <v>136</v>
      </c>
    </row>
    <row r="1611" spans="1:2" ht="15.6">
      <c r="A1611" s="356" t="s">
        <v>2218</v>
      </c>
      <c r="B1611" s="130">
        <v>141</v>
      </c>
    </row>
    <row r="1612" spans="1:2" ht="15.6">
      <c r="A1612" s="356" t="s">
        <v>2219</v>
      </c>
      <c r="B1612" s="130">
        <v>143</v>
      </c>
    </row>
    <row r="1613" spans="1:2" ht="15.6">
      <c r="A1613" s="356" t="s">
        <v>2220</v>
      </c>
      <c r="B1613" s="130">
        <v>140</v>
      </c>
    </row>
    <row r="1614" spans="1:2" ht="15.6">
      <c r="A1614" s="356" t="s">
        <v>2221</v>
      </c>
      <c r="B1614" s="130">
        <v>142</v>
      </c>
    </row>
    <row r="1615" spans="1:2" ht="15.6">
      <c r="A1615" s="356" t="s">
        <v>2222</v>
      </c>
      <c r="B1615" s="130">
        <v>137</v>
      </c>
    </row>
    <row r="1616" spans="1:2" ht="15.6">
      <c r="A1616" s="356" t="s">
        <v>2223</v>
      </c>
      <c r="B1616" s="130">
        <v>131</v>
      </c>
    </row>
    <row r="1617" spans="1:2" ht="15.6">
      <c r="A1617" s="356" t="s">
        <v>2224</v>
      </c>
      <c r="B1617" s="130">
        <v>133</v>
      </c>
    </row>
    <row r="1618" spans="1:2" ht="15.6">
      <c r="A1618" s="356" t="s">
        <v>2225</v>
      </c>
      <c r="B1618" s="130">
        <v>139</v>
      </c>
    </row>
    <row r="1619" spans="1:2" ht="15.6">
      <c r="A1619" s="356" t="s">
        <v>2226</v>
      </c>
      <c r="B1619" s="130">
        <v>139</v>
      </c>
    </row>
    <row r="1620" spans="1:2" ht="15.6">
      <c r="A1620" s="356" t="s">
        <v>2227</v>
      </c>
      <c r="B1620" s="130">
        <v>134</v>
      </c>
    </row>
    <row r="1621" spans="1:2" ht="15.6">
      <c r="A1621" s="356" t="s">
        <v>2228</v>
      </c>
      <c r="B1621" s="130">
        <v>133</v>
      </c>
    </row>
    <row r="1622" spans="1:2" ht="15.6">
      <c r="A1622" s="356" t="s">
        <v>2229</v>
      </c>
      <c r="B1622" s="130">
        <v>131</v>
      </c>
    </row>
    <row r="1623" spans="1:2" ht="15.6">
      <c r="A1623" s="356" t="s">
        <v>2230</v>
      </c>
      <c r="B1623" s="130">
        <v>131</v>
      </c>
    </row>
    <row r="1624" spans="1:2" ht="15.6">
      <c r="A1624" s="356" t="s">
        <v>2231</v>
      </c>
      <c r="B1624" s="130">
        <v>130</v>
      </c>
    </row>
    <row r="1625" spans="1:2" ht="15.6">
      <c r="A1625" s="356" t="s">
        <v>2232</v>
      </c>
      <c r="B1625" s="130">
        <v>122</v>
      </c>
    </row>
    <row r="1626" spans="1:2" ht="15.6">
      <c r="A1626" s="356" t="s">
        <v>2233</v>
      </c>
      <c r="B1626" s="130">
        <v>122</v>
      </c>
    </row>
    <row r="1627" spans="1:2" ht="15.6">
      <c r="A1627" s="356" t="s">
        <v>2234</v>
      </c>
      <c r="B1627" s="130">
        <v>123</v>
      </c>
    </row>
    <row r="1628" spans="1:2" ht="15.6">
      <c r="A1628" s="356" t="s">
        <v>2235</v>
      </c>
      <c r="B1628" s="130">
        <v>122</v>
      </c>
    </row>
    <row r="1629" spans="1:2" ht="15.6">
      <c r="A1629" s="356" t="s">
        <v>2236</v>
      </c>
      <c r="B1629" s="130">
        <v>121</v>
      </c>
    </row>
    <row r="1630" spans="1:2" ht="15.6">
      <c r="A1630" s="356" t="s">
        <v>2237</v>
      </c>
      <c r="B1630" s="130">
        <v>121</v>
      </c>
    </row>
    <row r="1631" spans="1:2" ht="15.6">
      <c r="A1631" s="356" t="s">
        <v>2238</v>
      </c>
      <c r="B1631" s="130">
        <v>129</v>
      </c>
    </row>
    <row r="1632" spans="1:2" ht="15.6">
      <c r="A1632" s="356" t="s">
        <v>2239</v>
      </c>
      <c r="B1632" s="130">
        <v>129</v>
      </c>
    </row>
    <row r="1633" spans="1:2" ht="15.6">
      <c r="A1633" s="356" t="s">
        <v>2240</v>
      </c>
      <c r="B1633" s="130">
        <v>127</v>
      </c>
    </row>
    <row r="1634" spans="1:2" ht="15.6">
      <c r="A1634" s="356" t="s">
        <v>2241</v>
      </c>
      <c r="B1634" s="130">
        <v>128</v>
      </c>
    </row>
    <row r="1635" spans="1:2" ht="15.6">
      <c r="A1635" s="356" t="s">
        <v>2242</v>
      </c>
      <c r="B1635" s="130">
        <v>126</v>
      </c>
    </row>
    <row r="1636" spans="1:2" ht="15.6">
      <c r="A1636" s="356" t="s">
        <v>2243</v>
      </c>
      <c r="B1636" s="130">
        <v>118</v>
      </c>
    </row>
    <row r="1637" spans="1:2" ht="15.6">
      <c r="A1637" s="356" t="s">
        <v>2244</v>
      </c>
      <c r="B1637" s="130">
        <v>118</v>
      </c>
    </row>
    <row r="1638" spans="1:2" ht="15.6">
      <c r="A1638" s="356" t="s">
        <v>2245</v>
      </c>
      <c r="B1638" s="130">
        <v>120</v>
      </c>
    </row>
    <row r="1639" spans="1:2" ht="15.6">
      <c r="A1639" s="356" t="s">
        <v>2246</v>
      </c>
      <c r="B1639" s="130">
        <v>119</v>
      </c>
    </row>
    <row r="1640" spans="1:2" ht="15.6">
      <c r="A1640" s="356" t="s">
        <v>2247</v>
      </c>
      <c r="B1640" s="130">
        <v>121</v>
      </c>
    </row>
    <row r="1641" spans="1:2" ht="15.6">
      <c r="A1641" s="356" t="s">
        <v>2248</v>
      </c>
      <c r="B1641" s="130">
        <v>118</v>
      </c>
    </row>
    <row r="1642" spans="1:2" ht="15.6">
      <c r="A1642" s="356" t="s">
        <v>2249</v>
      </c>
      <c r="B1642" s="130">
        <v>121</v>
      </c>
    </row>
    <row r="1643" spans="1:2" ht="15.6">
      <c r="A1643" s="356" t="s">
        <v>2250</v>
      </c>
      <c r="B1643" s="130">
        <v>120</v>
      </c>
    </row>
    <row r="1644" spans="1:2" ht="15.6">
      <c r="A1644" s="356" t="s">
        <v>2251</v>
      </c>
      <c r="B1644" s="130">
        <v>118</v>
      </c>
    </row>
    <row r="1645" spans="1:2" ht="15.6">
      <c r="A1645" s="356" t="s">
        <v>2252</v>
      </c>
      <c r="B1645" s="130">
        <v>112</v>
      </c>
    </row>
    <row r="1646" spans="1:2" ht="15.6">
      <c r="A1646" s="356" t="s">
        <v>2253</v>
      </c>
      <c r="B1646" s="130">
        <v>110</v>
      </c>
    </row>
    <row r="1647" spans="1:2" ht="15.6">
      <c r="A1647" s="356" t="s">
        <v>2254</v>
      </c>
      <c r="B1647" s="130">
        <v>112</v>
      </c>
    </row>
    <row r="1648" spans="1:2" ht="15.6">
      <c r="A1648" s="356" t="s">
        <v>2255</v>
      </c>
      <c r="B1648" s="130">
        <v>115</v>
      </c>
    </row>
    <row r="1649" spans="1:2" ht="15.6">
      <c r="A1649" s="356" t="s">
        <v>2256</v>
      </c>
      <c r="B1649" s="130">
        <v>111</v>
      </c>
    </row>
    <row r="1650" spans="1:2" ht="15.6">
      <c r="A1650" s="356" t="s">
        <v>2257</v>
      </c>
      <c r="B1650" s="130">
        <v>109</v>
      </c>
    </row>
    <row r="1651" spans="1:2" ht="15.6">
      <c r="A1651" s="356" t="s">
        <v>2258</v>
      </c>
      <c r="B1651" s="130">
        <v>107</v>
      </c>
    </row>
    <row r="1652" spans="1:2" ht="15.6">
      <c r="A1652" s="356" t="s">
        <v>2259</v>
      </c>
      <c r="B1652" s="130">
        <v>114</v>
      </c>
    </row>
    <row r="1653" spans="1:2" ht="15.6">
      <c r="A1653" s="356" t="s">
        <v>2260</v>
      </c>
      <c r="B1653" s="130">
        <v>114</v>
      </c>
    </row>
    <row r="1654" spans="1:2" ht="15.6">
      <c r="A1654" s="356" t="s">
        <v>2261</v>
      </c>
      <c r="B1654" s="130">
        <v>113</v>
      </c>
    </row>
    <row r="1655" spans="1:2" ht="15.6">
      <c r="A1655" s="356" t="s">
        <v>2262</v>
      </c>
      <c r="B1655" s="130">
        <v>115</v>
      </c>
    </row>
    <row r="1656" spans="1:2" ht="15.6">
      <c r="A1656" s="356" t="s">
        <v>2263</v>
      </c>
      <c r="B1656" s="130">
        <v>118</v>
      </c>
    </row>
    <row r="1657" spans="1:2" ht="15.6">
      <c r="A1657" s="356" t="s">
        <v>2264</v>
      </c>
      <c r="B1657" s="130">
        <v>118</v>
      </c>
    </row>
    <row r="1658" spans="1:2" ht="15.6">
      <c r="A1658" s="356" t="s">
        <v>2265</v>
      </c>
      <c r="B1658" s="130">
        <v>118</v>
      </c>
    </row>
    <row r="1659" spans="1:2" ht="15.6">
      <c r="A1659" s="356" t="s">
        <v>2266</v>
      </c>
      <c r="B1659" s="130">
        <v>115</v>
      </c>
    </row>
    <row r="1660" spans="1:2" ht="15.6">
      <c r="A1660" s="356" t="s">
        <v>2267</v>
      </c>
      <c r="B1660" s="130">
        <v>119</v>
      </c>
    </row>
    <row r="1661" spans="1:2" ht="15.6">
      <c r="A1661" s="356" t="s">
        <v>2268</v>
      </c>
      <c r="B1661" s="130">
        <v>118</v>
      </c>
    </row>
    <row r="1662" spans="1:2" ht="15.6">
      <c r="A1662" s="356" t="s">
        <v>2269</v>
      </c>
      <c r="B1662" s="130">
        <v>117</v>
      </c>
    </row>
    <row r="1663" spans="1:2" ht="15.6">
      <c r="A1663" s="356" t="s">
        <v>2270</v>
      </c>
      <c r="B1663" s="130">
        <v>115</v>
      </c>
    </row>
    <row r="1664" spans="1:2" ht="15.6">
      <c r="A1664" s="356" t="s">
        <v>2271</v>
      </c>
      <c r="B1664" s="130">
        <v>113</v>
      </c>
    </row>
    <row r="1665" spans="1:2" ht="15.6">
      <c r="A1665" s="356" t="s">
        <v>2272</v>
      </c>
      <c r="B1665" s="130">
        <v>108</v>
      </c>
    </row>
    <row r="1666" spans="1:2" ht="15.6">
      <c r="A1666" s="356" t="s">
        <v>2273</v>
      </c>
      <c r="B1666" s="130">
        <v>104</v>
      </c>
    </row>
    <row r="1667" spans="1:2" ht="15.6">
      <c r="A1667" s="356" t="s">
        <v>2274</v>
      </c>
      <c r="B1667" s="130">
        <v>106</v>
      </c>
    </row>
    <row r="1668" spans="1:2" ht="15.6">
      <c r="A1668" s="356" t="s">
        <v>2275</v>
      </c>
      <c r="B1668" s="130">
        <v>101</v>
      </c>
    </row>
    <row r="1669" spans="1:2" ht="15.6">
      <c r="A1669" s="356" t="s">
        <v>2276</v>
      </c>
      <c r="B1669" s="130">
        <v>100</v>
      </c>
    </row>
    <row r="1670" spans="1:2" ht="15.6">
      <c r="A1670" s="356" t="s">
        <v>2277</v>
      </c>
      <c r="B1670" s="130">
        <v>103</v>
      </c>
    </row>
    <row r="1671" spans="1:2" ht="15.6">
      <c r="A1671" s="356" t="s">
        <v>2278</v>
      </c>
      <c r="B1671" s="130">
        <v>102</v>
      </c>
    </row>
    <row r="1672" spans="1:2" ht="15.6">
      <c r="A1672" s="356" t="s">
        <v>2279</v>
      </c>
      <c r="B1672" s="130">
        <v>102</v>
      </c>
    </row>
    <row r="1673" spans="1:2" ht="15.6">
      <c r="A1673" s="356" t="s">
        <v>2280</v>
      </c>
      <c r="B1673" s="130">
        <v>101</v>
      </c>
    </row>
    <row r="1674" spans="1:2" ht="15.6">
      <c r="A1674" s="356" t="s">
        <v>2281</v>
      </c>
      <c r="B1674" s="130">
        <v>102</v>
      </c>
    </row>
    <row r="1675" spans="1:2" ht="15.6">
      <c r="A1675" s="356" t="s">
        <v>2282</v>
      </c>
      <c r="B1675" s="130">
        <v>100</v>
      </c>
    </row>
    <row r="1676" spans="1:2" ht="15.6">
      <c r="A1676" s="356" t="s">
        <v>2283</v>
      </c>
      <c r="B1676" s="130">
        <v>97</v>
      </c>
    </row>
    <row r="1677" spans="1:2" ht="15.6">
      <c r="A1677" s="356" t="s">
        <v>2284</v>
      </c>
      <c r="B1677" s="130">
        <v>101</v>
      </c>
    </row>
    <row r="1678" spans="1:2" ht="15.6">
      <c r="A1678" s="356" t="s">
        <v>2285</v>
      </c>
      <c r="B1678" s="130">
        <v>101</v>
      </c>
    </row>
    <row r="1679" spans="1:2" ht="15.6">
      <c r="A1679" s="356" t="s">
        <v>2286</v>
      </c>
      <c r="B1679" s="130">
        <v>103</v>
      </c>
    </row>
    <row r="1680" spans="1:2" ht="15.6">
      <c r="A1680" s="356" t="s">
        <v>2287</v>
      </c>
      <c r="B1680" s="130">
        <v>105</v>
      </c>
    </row>
    <row r="1681" spans="1:2" ht="15.6">
      <c r="A1681" s="356" t="s">
        <v>2288</v>
      </c>
      <c r="B1681" s="130">
        <v>106</v>
      </c>
    </row>
    <row r="1682" spans="1:2" ht="15.6">
      <c r="A1682" s="356" t="s">
        <v>2289</v>
      </c>
      <c r="B1682" s="130">
        <v>103</v>
      </c>
    </row>
    <row r="1683" spans="1:2" ht="15.6">
      <c r="A1683" s="356" t="s">
        <v>2290</v>
      </c>
      <c r="B1683" s="130">
        <v>95</v>
      </c>
    </row>
    <row r="1684" spans="1:2" ht="15.6">
      <c r="A1684" s="356" t="s">
        <v>2291</v>
      </c>
      <c r="B1684" s="130">
        <v>102</v>
      </c>
    </row>
    <row r="1685" spans="1:2" ht="15.6">
      <c r="A1685" s="356" t="s">
        <v>2292</v>
      </c>
      <c r="B1685" s="130">
        <v>106</v>
      </c>
    </row>
    <row r="1686" spans="1:2" ht="15.6">
      <c r="A1686" s="356" t="s">
        <v>2293</v>
      </c>
      <c r="B1686" s="130">
        <v>96</v>
      </c>
    </row>
    <row r="1687" spans="1:2" ht="15.6">
      <c r="A1687" s="356" t="s">
        <v>2294</v>
      </c>
      <c r="B1687" s="130">
        <v>98</v>
      </c>
    </row>
    <row r="1688" spans="1:2" ht="15.6">
      <c r="A1688" s="356" t="s">
        <v>2295</v>
      </c>
      <c r="B1688" s="130">
        <v>103</v>
      </c>
    </row>
    <row r="1689" spans="1:2" ht="15.6">
      <c r="A1689" s="356" t="s">
        <v>2296</v>
      </c>
      <c r="B1689" s="130">
        <v>101</v>
      </c>
    </row>
    <row r="1690" spans="1:2" ht="15.6">
      <c r="A1690" s="356" t="s">
        <v>2297</v>
      </c>
      <c r="B1690" s="130">
        <v>101</v>
      </c>
    </row>
    <row r="1691" spans="1:2" ht="15.6">
      <c r="A1691" s="356" t="s">
        <v>2298</v>
      </c>
      <c r="B1691" s="130">
        <v>103</v>
      </c>
    </row>
    <row r="1692" spans="1:2" ht="15.6">
      <c r="A1692" s="356" t="s">
        <v>2299</v>
      </c>
      <c r="B1692" s="130">
        <v>113</v>
      </c>
    </row>
    <row r="1693" spans="1:2" ht="15.6">
      <c r="A1693" s="356" t="s">
        <v>2300</v>
      </c>
      <c r="B1693" s="130">
        <v>110</v>
      </c>
    </row>
    <row r="1694" spans="1:2" ht="15.6">
      <c r="A1694" s="356" t="s">
        <v>2301</v>
      </c>
      <c r="B1694" s="130">
        <v>113</v>
      </c>
    </row>
    <row r="1695" spans="1:2" ht="15.6">
      <c r="A1695" s="356" t="s">
        <v>2302</v>
      </c>
      <c r="B1695" s="130">
        <v>109</v>
      </c>
    </row>
    <row r="1696" spans="1:2" ht="15.6">
      <c r="A1696" s="356" t="s">
        <v>2303</v>
      </c>
      <c r="B1696" s="130">
        <v>117</v>
      </c>
    </row>
    <row r="1697" spans="1:2" ht="15.6">
      <c r="A1697" s="356" t="s">
        <v>2304</v>
      </c>
      <c r="B1697" s="130">
        <v>118</v>
      </c>
    </row>
    <row r="1698" spans="1:2" ht="15.6">
      <c r="A1698" s="356" t="s">
        <v>2305</v>
      </c>
      <c r="B1698" s="130">
        <v>117</v>
      </c>
    </row>
    <row r="1699" spans="1:2" ht="15.6">
      <c r="A1699" s="356" t="s">
        <v>2306</v>
      </c>
      <c r="B1699" s="130">
        <v>117</v>
      </c>
    </row>
    <row r="1700" spans="1:2" ht="15.6">
      <c r="A1700" s="356" t="s">
        <v>2307</v>
      </c>
      <c r="B1700" s="130">
        <v>109</v>
      </c>
    </row>
    <row r="1701" spans="1:2" ht="15.6">
      <c r="A1701" s="356" t="s">
        <v>2308</v>
      </c>
      <c r="B1701" s="130">
        <v>105</v>
      </c>
    </row>
    <row r="1702" spans="1:2" ht="15.6">
      <c r="A1702" s="356" t="s">
        <v>2309</v>
      </c>
      <c r="B1702" s="130">
        <v>107</v>
      </c>
    </row>
    <row r="1703" spans="1:2" ht="15.6">
      <c r="A1703" s="356" t="s">
        <v>2310</v>
      </c>
      <c r="B1703" s="130">
        <v>120</v>
      </c>
    </row>
    <row r="1704" spans="1:2" ht="15.6">
      <c r="A1704" s="356" t="s">
        <v>2311</v>
      </c>
      <c r="B1704" s="130">
        <v>115</v>
      </c>
    </row>
    <row r="1705" spans="1:2" ht="15.6">
      <c r="A1705" s="356" t="s">
        <v>2312</v>
      </c>
      <c r="B1705" s="130">
        <v>114</v>
      </c>
    </row>
    <row r="1706" spans="1:2" ht="15.6">
      <c r="A1706" s="356" t="s">
        <v>2313</v>
      </c>
      <c r="B1706" s="130">
        <v>116</v>
      </c>
    </row>
    <row r="1707" spans="1:2" ht="15.6">
      <c r="A1707" s="356" t="s">
        <v>2314</v>
      </c>
      <c r="B1707" s="130">
        <v>121</v>
      </c>
    </row>
    <row r="1708" spans="1:2" ht="15.6">
      <c r="A1708" s="356" t="s">
        <v>2315</v>
      </c>
      <c r="B1708" s="130">
        <v>119</v>
      </c>
    </row>
    <row r="1709" spans="1:2" ht="15.6">
      <c r="A1709" s="356" t="s">
        <v>2316</v>
      </c>
      <c r="B1709" s="130">
        <v>128</v>
      </c>
    </row>
    <row r="1710" spans="1:2" ht="15.6">
      <c r="A1710" s="356" t="s">
        <v>2317</v>
      </c>
      <c r="B1710" s="130">
        <v>122</v>
      </c>
    </row>
    <row r="1711" spans="1:2" ht="15.6">
      <c r="A1711" s="356" t="s">
        <v>2318</v>
      </c>
      <c r="B1711" s="130">
        <v>131</v>
      </c>
    </row>
    <row r="1712" spans="1:2" ht="15.6">
      <c r="A1712" s="356" t="s">
        <v>2319</v>
      </c>
      <c r="B1712" s="130">
        <v>133</v>
      </c>
    </row>
    <row r="1713" spans="1:2" ht="15.6">
      <c r="A1713" s="356" t="s">
        <v>2320</v>
      </c>
      <c r="B1713" s="130">
        <v>139</v>
      </c>
    </row>
    <row r="1714" spans="1:2" ht="15.6">
      <c r="A1714" s="356" t="s">
        <v>2321</v>
      </c>
      <c r="B1714" s="130">
        <v>149</v>
      </c>
    </row>
    <row r="1715" spans="1:2" ht="15.6">
      <c r="A1715" s="356" t="s">
        <v>2322</v>
      </c>
      <c r="B1715" s="130">
        <v>173</v>
      </c>
    </row>
    <row r="1716" spans="1:2" ht="15.6">
      <c r="A1716" s="356" t="s">
        <v>2323</v>
      </c>
      <c r="B1716" s="130">
        <v>167</v>
      </c>
    </row>
    <row r="1717" spans="1:2" ht="15.6">
      <c r="A1717" s="356" t="s">
        <v>2324</v>
      </c>
      <c r="B1717" s="130">
        <v>158</v>
      </c>
    </row>
    <row r="1718" spans="1:2" ht="15.6">
      <c r="A1718" s="356" t="s">
        <v>2325</v>
      </c>
      <c r="B1718" s="130">
        <v>158</v>
      </c>
    </row>
    <row r="1719" spans="1:2" ht="15.6">
      <c r="A1719" s="356" t="s">
        <v>2326</v>
      </c>
      <c r="B1719" s="130">
        <v>163</v>
      </c>
    </row>
    <row r="1720" spans="1:2" ht="15.6">
      <c r="A1720" s="356" t="s">
        <v>2327</v>
      </c>
      <c r="B1720" s="130">
        <v>160</v>
      </c>
    </row>
    <row r="1721" spans="1:2" ht="15.6">
      <c r="A1721" s="356" t="s">
        <v>2328</v>
      </c>
      <c r="B1721" s="130">
        <v>166</v>
      </c>
    </row>
    <row r="1722" spans="1:2" ht="15.6">
      <c r="A1722" s="356" t="s">
        <v>2329</v>
      </c>
      <c r="B1722" s="130">
        <v>164</v>
      </c>
    </row>
    <row r="1723" spans="1:2" ht="15.6">
      <c r="A1723" s="356" t="s">
        <v>2330</v>
      </c>
      <c r="B1723" s="130">
        <v>159</v>
      </c>
    </row>
    <row r="1724" spans="1:2" ht="15.6">
      <c r="A1724" s="356" t="s">
        <v>2331</v>
      </c>
      <c r="B1724" s="130">
        <v>144</v>
      </c>
    </row>
    <row r="1725" spans="1:2" ht="15.6">
      <c r="A1725" s="356" t="s">
        <v>2332</v>
      </c>
      <c r="B1725" s="130">
        <v>154</v>
      </c>
    </row>
    <row r="1726" spans="1:2" ht="15.6">
      <c r="A1726" s="356" t="s">
        <v>2333</v>
      </c>
      <c r="B1726" s="130">
        <v>155</v>
      </c>
    </row>
    <row r="1727" spans="1:2" ht="15.6">
      <c r="A1727" s="356" t="s">
        <v>2334</v>
      </c>
      <c r="B1727" s="130">
        <v>151</v>
      </c>
    </row>
    <row r="1728" spans="1:2" ht="15.6">
      <c r="A1728" s="356" t="s">
        <v>2335</v>
      </c>
      <c r="B1728" s="130">
        <v>162</v>
      </c>
    </row>
    <row r="1729" spans="1:2" ht="15.6">
      <c r="A1729" s="356" t="s">
        <v>2336</v>
      </c>
      <c r="B1729" s="130">
        <v>167</v>
      </c>
    </row>
    <row r="1730" spans="1:2" ht="15.6">
      <c r="A1730" s="356" t="s">
        <v>2337</v>
      </c>
      <c r="B1730" s="130">
        <v>192</v>
      </c>
    </row>
    <row r="1731" spans="1:2" ht="15.6">
      <c r="A1731" s="356" t="s">
        <v>2338</v>
      </c>
      <c r="B1731" s="130">
        <v>183</v>
      </c>
    </row>
    <row r="1732" spans="1:2" ht="15.6">
      <c r="A1732" s="356" t="s">
        <v>2339</v>
      </c>
      <c r="B1732" s="130">
        <v>185</v>
      </c>
    </row>
    <row r="1733" spans="1:2" ht="15.6">
      <c r="A1733" s="356" t="s">
        <v>2340</v>
      </c>
      <c r="B1733" s="130">
        <v>188</v>
      </c>
    </row>
    <row r="1734" spans="1:2" ht="15.6">
      <c r="A1734" s="356" t="s">
        <v>2341</v>
      </c>
      <c r="B1734" s="130">
        <v>185</v>
      </c>
    </row>
    <row r="1735" spans="1:2" ht="15.6">
      <c r="A1735" s="356" t="s">
        <v>2342</v>
      </c>
      <c r="B1735" s="130">
        <v>179</v>
      </c>
    </row>
    <row r="1736" spans="1:2" ht="15.6">
      <c r="A1736" s="356" t="s">
        <v>2343</v>
      </c>
      <c r="B1736" s="130">
        <v>174</v>
      </c>
    </row>
    <row r="1737" spans="1:2" ht="15.6">
      <c r="A1737" s="356" t="s">
        <v>2344</v>
      </c>
      <c r="B1737" s="130">
        <v>172</v>
      </c>
    </row>
    <row r="1738" spans="1:2" ht="15.6">
      <c r="A1738" s="356" t="s">
        <v>2345</v>
      </c>
      <c r="B1738" s="130">
        <v>177</v>
      </c>
    </row>
    <row r="1739" spans="1:2" ht="15.6">
      <c r="A1739" s="356" t="s">
        <v>2346</v>
      </c>
      <c r="B1739" s="130">
        <v>168</v>
      </c>
    </row>
    <row r="1740" spans="1:2" ht="15.6">
      <c r="A1740" s="356" t="s">
        <v>2347</v>
      </c>
      <c r="B1740" s="130">
        <v>171</v>
      </c>
    </row>
    <row r="1741" spans="1:2" ht="15.6">
      <c r="A1741" s="356" t="s">
        <v>2348</v>
      </c>
      <c r="B1741" s="130">
        <v>166</v>
      </c>
    </row>
    <row r="1742" spans="1:2" ht="15.6">
      <c r="A1742" s="356" t="s">
        <v>2349</v>
      </c>
      <c r="B1742" s="130">
        <v>166</v>
      </c>
    </row>
    <row r="1743" spans="1:2" ht="15.6">
      <c r="A1743" s="356" t="s">
        <v>2350</v>
      </c>
      <c r="B1743" s="130">
        <v>159</v>
      </c>
    </row>
    <row r="1744" spans="1:2" ht="15.6">
      <c r="A1744" s="356" t="s">
        <v>2351</v>
      </c>
      <c r="B1744" s="130">
        <v>170</v>
      </c>
    </row>
    <row r="1745" spans="1:2" ht="15.6">
      <c r="A1745" s="356" t="s">
        <v>2352</v>
      </c>
      <c r="B1745" s="130">
        <v>168</v>
      </c>
    </row>
    <row r="1746" spans="1:2" ht="15.6">
      <c r="A1746" s="356" t="s">
        <v>2353</v>
      </c>
      <c r="B1746" s="130">
        <v>176</v>
      </c>
    </row>
    <row r="1747" spans="1:2" ht="15.6">
      <c r="A1747" s="356" t="s">
        <v>2354</v>
      </c>
      <c r="B1747" s="130">
        <v>184</v>
      </c>
    </row>
    <row r="1748" spans="1:2" ht="15.6">
      <c r="A1748" s="356" t="s">
        <v>2355</v>
      </c>
      <c r="B1748" s="130">
        <v>178</v>
      </c>
    </row>
    <row r="1749" spans="1:2" ht="15.6">
      <c r="A1749" s="356" t="s">
        <v>2356</v>
      </c>
      <c r="B1749" s="130">
        <v>170</v>
      </c>
    </row>
    <row r="1750" spans="1:2" ht="15.6">
      <c r="A1750" s="356" t="s">
        <v>2357</v>
      </c>
      <c r="B1750" s="130">
        <v>163</v>
      </c>
    </row>
    <row r="1751" spans="1:2" ht="15.6">
      <c r="A1751" s="356" t="s">
        <v>2358</v>
      </c>
      <c r="B1751" s="130">
        <v>163</v>
      </c>
    </row>
    <row r="1752" spans="1:2" ht="15.6">
      <c r="A1752" s="356" t="s">
        <v>2359</v>
      </c>
      <c r="B1752" s="130">
        <v>163</v>
      </c>
    </row>
    <row r="1753" spans="1:2" ht="15.6">
      <c r="A1753" s="356" t="s">
        <v>2360</v>
      </c>
      <c r="B1753" s="130">
        <v>155</v>
      </c>
    </row>
    <row r="1754" spans="1:2" ht="15.6">
      <c r="A1754" s="356" t="s">
        <v>2361</v>
      </c>
      <c r="B1754" s="130">
        <v>146</v>
      </c>
    </row>
    <row r="1755" spans="1:2" ht="15.6">
      <c r="A1755" s="356" t="s">
        <v>2362</v>
      </c>
      <c r="B1755" s="130">
        <v>136</v>
      </c>
    </row>
    <row r="1756" spans="1:2" ht="15.6">
      <c r="A1756" s="356" t="s">
        <v>2363</v>
      </c>
      <c r="B1756" s="130">
        <v>137</v>
      </c>
    </row>
    <row r="1757" spans="1:2" ht="15.6">
      <c r="A1757" s="356" t="s">
        <v>2364</v>
      </c>
      <c r="B1757" s="130">
        <v>138</v>
      </c>
    </row>
    <row r="1758" spans="1:2" ht="15.6">
      <c r="A1758" s="356" t="s">
        <v>2365</v>
      </c>
      <c r="B1758" s="130">
        <v>135</v>
      </c>
    </row>
    <row r="1759" spans="1:2" ht="15.6">
      <c r="A1759" s="356" t="s">
        <v>2366</v>
      </c>
      <c r="B1759" s="130">
        <v>134</v>
      </c>
    </row>
    <row r="1760" spans="1:2" ht="15.6">
      <c r="A1760" s="356" t="s">
        <v>2367</v>
      </c>
      <c r="B1760" s="130">
        <v>136</v>
      </c>
    </row>
    <row r="1761" spans="1:2" ht="15.6">
      <c r="A1761" s="356" t="s">
        <v>2368</v>
      </c>
      <c r="B1761" s="130">
        <v>137</v>
      </c>
    </row>
    <row r="1762" spans="1:2" ht="15.6">
      <c r="A1762" s="356" t="s">
        <v>2369</v>
      </c>
      <c r="B1762" s="130">
        <v>138</v>
      </c>
    </row>
    <row r="1763" spans="1:2" ht="15.6">
      <c r="A1763" s="356" t="s">
        <v>2370</v>
      </c>
      <c r="B1763" s="130">
        <v>140</v>
      </c>
    </row>
    <row r="1764" spans="1:2" ht="15.6">
      <c r="A1764" s="356" t="s">
        <v>2371</v>
      </c>
      <c r="B1764" s="130">
        <v>138</v>
      </c>
    </row>
    <row r="1765" spans="1:2" ht="15.6">
      <c r="A1765" s="356" t="s">
        <v>2372</v>
      </c>
      <c r="B1765" s="130">
        <v>138</v>
      </c>
    </row>
    <row r="1766" spans="1:2" ht="15.6">
      <c r="A1766" s="356" t="s">
        <v>2373</v>
      </c>
      <c r="B1766" s="130">
        <v>134</v>
      </c>
    </row>
    <row r="1767" spans="1:2" ht="15.6">
      <c r="A1767" s="356" t="s">
        <v>2374</v>
      </c>
      <c r="B1767" s="130">
        <v>134</v>
      </c>
    </row>
    <row r="1768" spans="1:2" ht="15.6">
      <c r="A1768" s="356" t="s">
        <v>2375</v>
      </c>
      <c r="B1768" s="130">
        <v>126</v>
      </c>
    </row>
    <row r="1769" spans="1:2" ht="15.6">
      <c r="A1769" s="356" t="s">
        <v>2376</v>
      </c>
      <c r="B1769" s="130">
        <v>127</v>
      </c>
    </row>
    <row r="1770" spans="1:2" ht="15.6">
      <c r="A1770" s="356" t="s">
        <v>2377</v>
      </c>
      <c r="B1770" s="130">
        <v>124</v>
      </c>
    </row>
    <row r="1771" spans="1:2" ht="15.6">
      <c r="A1771" s="356" t="s">
        <v>2378</v>
      </c>
      <c r="B1771" s="130">
        <v>123</v>
      </c>
    </row>
    <row r="1772" spans="1:2" ht="15.6">
      <c r="A1772" s="356" t="s">
        <v>2379</v>
      </c>
      <c r="B1772" s="130">
        <v>122</v>
      </c>
    </row>
    <row r="1773" spans="1:2" ht="15.6">
      <c r="A1773" s="356" t="s">
        <v>2380</v>
      </c>
      <c r="B1773" s="130">
        <v>124</v>
      </c>
    </row>
    <row r="1774" spans="1:2" ht="15.6">
      <c r="A1774" s="356" t="s">
        <v>2381</v>
      </c>
      <c r="B1774" s="130">
        <v>136</v>
      </c>
    </row>
    <row r="1775" spans="1:2" ht="15.6">
      <c r="A1775" s="356" t="s">
        <v>2382</v>
      </c>
      <c r="B1775" s="130">
        <v>139</v>
      </c>
    </row>
    <row r="1776" spans="1:2" ht="15.6">
      <c r="A1776" s="356" t="s">
        <v>2383</v>
      </c>
      <c r="B1776" s="130">
        <v>151</v>
      </c>
    </row>
    <row r="1777" spans="1:2" ht="15.6">
      <c r="A1777" s="356" t="s">
        <v>2384</v>
      </c>
      <c r="B1777" s="130">
        <v>153</v>
      </c>
    </row>
    <row r="1778" spans="1:2" ht="15.6">
      <c r="A1778" s="356" t="s">
        <v>2385</v>
      </c>
      <c r="B1778" s="130">
        <v>153</v>
      </c>
    </row>
    <row r="1779" spans="1:2" ht="15.6">
      <c r="A1779" s="356" t="s">
        <v>2386</v>
      </c>
      <c r="B1779" s="130">
        <v>158</v>
      </c>
    </row>
    <row r="1780" spans="1:2" ht="15.6">
      <c r="A1780" s="356" t="s">
        <v>2387</v>
      </c>
      <c r="B1780" s="130">
        <v>151</v>
      </c>
    </row>
    <row r="1781" spans="1:2" ht="15.6">
      <c r="A1781" s="356" t="s">
        <v>2388</v>
      </c>
      <c r="B1781" s="130">
        <v>146</v>
      </c>
    </row>
    <row r="1782" spans="1:2" ht="15.6">
      <c r="A1782" s="356" t="s">
        <v>2389</v>
      </c>
      <c r="B1782" s="130">
        <v>146</v>
      </c>
    </row>
    <row r="1783" spans="1:2" ht="15.6">
      <c r="A1783" s="356" t="s">
        <v>2390</v>
      </c>
      <c r="B1783" s="130">
        <v>145</v>
      </c>
    </row>
    <row r="1784" spans="1:2" ht="15.6">
      <c r="A1784" s="356" t="s">
        <v>2391</v>
      </c>
      <c r="B1784" s="130">
        <v>137</v>
      </c>
    </row>
    <row r="1785" spans="1:2" ht="15.6">
      <c r="A1785" s="356" t="s">
        <v>2392</v>
      </c>
      <c r="B1785" s="130">
        <v>146</v>
      </c>
    </row>
    <row r="1786" spans="1:2" ht="15.6">
      <c r="A1786" s="356" t="s">
        <v>2393</v>
      </c>
      <c r="B1786" s="130">
        <v>153</v>
      </c>
    </row>
    <row r="1787" spans="1:2" ht="15.6">
      <c r="A1787" s="356" t="s">
        <v>2394</v>
      </c>
      <c r="B1787" s="130">
        <v>151</v>
      </c>
    </row>
    <row r="1788" spans="1:2" ht="15.6">
      <c r="A1788" s="356" t="s">
        <v>2395</v>
      </c>
      <c r="B1788" s="130">
        <v>151</v>
      </c>
    </row>
    <row r="1789" spans="1:2" ht="15.6">
      <c r="A1789" s="356" t="s">
        <v>2396</v>
      </c>
      <c r="B1789" s="130">
        <v>155</v>
      </c>
    </row>
    <row r="1790" spans="1:2" ht="15.6">
      <c r="A1790" s="356" t="s">
        <v>2397</v>
      </c>
      <c r="B1790" s="130">
        <v>163</v>
      </c>
    </row>
    <row r="1791" spans="1:2" ht="15.6">
      <c r="A1791" s="356" t="s">
        <v>2398</v>
      </c>
      <c r="B1791" s="130">
        <v>167</v>
      </c>
    </row>
    <row r="1792" spans="1:2" ht="15.6">
      <c r="A1792" s="356" t="s">
        <v>2399</v>
      </c>
      <c r="B1792" s="130">
        <v>167</v>
      </c>
    </row>
    <row r="1793" spans="1:2" ht="15.6">
      <c r="A1793" s="356" t="s">
        <v>2400</v>
      </c>
      <c r="B1793" s="130">
        <v>167</v>
      </c>
    </row>
    <row r="1794" spans="1:2" ht="15.6">
      <c r="A1794" s="356" t="s">
        <v>2401</v>
      </c>
      <c r="B1794" s="130">
        <v>164</v>
      </c>
    </row>
    <row r="1795" spans="1:2" ht="15.6">
      <c r="A1795" s="356" t="s">
        <v>2402</v>
      </c>
      <c r="B1795" s="130">
        <v>170</v>
      </c>
    </row>
    <row r="1796" spans="1:2" ht="15.6">
      <c r="A1796" s="356" t="s">
        <v>2403</v>
      </c>
      <c r="B1796" s="130">
        <v>177</v>
      </c>
    </row>
    <row r="1797" spans="1:2" ht="15.6">
      <c r="A1797" s="356" t="s">
        <v>2404</v>
      </c>
      <c r="B1797" s="130">
        <v>188</v>
      </c>
    </row>
    <row r="1798" spans="1:2" ht="15.6">
      <c r="A1798" s="356" t="s">
        <v>2405</v>
      </c>
      <c r="B1798" s="130">
        <v>185</v>
      </c>
    </row>
    <row r="1799" spans="1:2" ht="15.6">
      <c r="A1799" s="356" t="s">
        <v>2406</v>
      </c>
      <c r="B1799" s="130">
        <v>191</v>
      </c>
    </row>
    <row r="1800" spans="1:2" ht="15.6">
      <c r="A1800" s="356" t="s">
        <v>2407</v>
      </c>
      <c r="B1800" s="130">
        <v>191</v>
      </c>
    </row>
    <row r="1801" spans="1:2" ht="15.6">
      <c r="A1801" s="356" t="s">
        <v>2408</v>
      </c>
      <c r="B1801" s="130">
        <v>190</v>
      </c>
    </row>
    <row r="1802" spans="1:2" ht="15.6">
      <c r="A1802" s="356" t="s">
        <v>2409</v>
      </c>
      <c r="B1802" s="130">
        <v>206</v>
      </c>
    </row>
    <row r="1803" spans="1:2" ht="15.6">
      <c r="A1803" s="356" t="s">
        <v>2410</v>
      </c>
      <c r="B1803" s="130">
        <v>198</v>
      </c>
    </row>
    <row r="1804" spans="1:2" ht="15.6">
      <c r="A1804" s="356" t="s">
        <v>2411</v>
      </c>
      <c r="B1804" s="130">
        <v>191</v>
      </c>
    </row>
    <row r="1805" spans="1:2" ht="15.6">
      <c r="A1805" s="356" t="s">
        <v>2412</v>
      </c>
      <c r="B1805" s="130">
        <v>197</v>
      </c>
    </row>
    <row r="1806" spans="1:2" ht="15.6">
      <c r="A1806" s="356" t="s">
        <v>2413</v>
      </c>
      <c r="B1806" s="130">
        <v>188</v>
      </c>
    </row>
    <row r="1807" spans="1:2" ht="15.6">
      <c r="A1807" s="356" t="s">
        <v>2414</v>
      </c>
      <c r="B1807" s="130">
        <v>197</v>
      </c>
    </row>
    <row r="1808" spans="1:2" ht="15.6">
      <c r="A1808" s="356" t="s">
        <v>2415</v>
      </c>
      <c r="B1808" s="130">
        <v>198</v>
      </c>
    </row>
    <row r="1809" spans="1:2" ht="15.6">
      <c r="A1809" s="356" t="s">
        <v>2416</v>
      </c>
      <c r="B1809" s="130">
        <v>192</v>
      </c>
    </row>
    <row r="1810" spans="1:2" ht="15.6">
      <c r="A1810" s="356" t="s">
        <v>2417</v>
      </c>
      <c r="B1810" s="130">
        <v>183</v>
      </c>
    </row>
    <row r="1811" spans="1:2" ht="15.6">
      <c r="A1811" s="356" t="s">
        <v>2418</v>
      </c>
      <c r="B1811" s="130">
        <v>177</v>
      </c>
    </row>
    <row r="1812" spans="1:2" ht="15.6">
      <c r="A1812" s="356" t="s">
        <v>2419</v>
      </c>
      <c r="B1812" s="130">
        <v>167</v>
      </c>
    </row>
    <row r="1813" spans="1:2" ht="15.6">
      <c r="A1813" s="356" t="s">
        <v>2420</v>
      </c>
      <c r="B1813" s="130">
        <v>179</v>
      </c>
    </row>
    <row r="1814" spans="1:2" ht="15.6">
      <c r="A1814" s="356" t="s">
        <v>2421</v>
      </c>
      <c r="B1814" s="130">
        <v>176</v>
      </c>
    </row>
    <row r="1815" spans="1:2" ht="15.6">
      <c r="A1815" s="356" t="s">
        <v>2422</v>
      </c>
      <c r="B1815" s="130">
        <v>165</v>
      </c>
    </row>
    <row r="1816" spans="1:2" ht="15.6">
      <c r="A1816" s="356" t="s">
        <v>2423</v>
      </c>
      <c r="B1816" s="130">
        <v>160</v>
      </c>
    </row>
    <row r="1817" spans="1:2" ht="15.6">
      <c r="A1817" s="356" t="s">
        <v>2424</v>
      </c>
      <c r="B1817" s="130">
        <v>165</v>
      </c>
    </row>
    <row r="1818" spans="1:2" ht="15.6">
      <c r="A1818" s="356" t="s">
        <v>2425</v>
      </c>
      <c r="B1818" s="130">
        <v>171</v>
      </c>
    </row>
    <row r="1819" spans="1:2" ht="15.6">
      <c r="A1819" s="356" t="s">
        <v>2426</v>
      </c>
      <c r="B1819" s="130">
        <v>178</v>
      </c>
    </row>
    <row r="1820" spans="1:2" ht="15.6">
      <c r="A1820" s="356" t="s">
        <v>2427</v>
      </c>
      <c r="B1820" s="130">
        <v>183</v>
      </c>
    </row>
    <row r="1821" spans="1:2" ht="15.6">
      <c r="A1821" s="356" t="s">
        <v>2428</v>
      </c>
      <c r="B1821" s="130">
        <v>171</v>
      </c>
    </row>
    <row r="1822" spans="1:2" ht="15.6">
      <c r="A1822" s="356" t="s">
        <v>2429</v>
      </c>
      <c r="B1822" s="130">
        <v>165</v>
      </c>
    </row>
    <row r="1823" spans="1:2" ht="15.6">
      <c r="A1823" s="356" t="s">
        <v>2430</v>
      </c>
      <c r="B1823" s="130">
        <v>165</v>
      </c>
    </row>
    <row r="1824" spans="1:2" ht="15.6">
      <c r="A1824" s="356" t="s">
        <v>2431</v>
      </c>
      <c r="B1824" s="130">
        <v>162</v>
      </c>
    </row>
    <row r="1825" spans="1:2" ht="15.6">
      <c r="A1825" s="356" t="s">
        <v>2432</v>
      </c>
      <c r="B1825" s="130">
        <v>162</v>
      </c>
    </row>
    <row r="1826" spans="1:2" ht="15.6">
      <c r="A1826" s="356" t="s">
        <v>2433</v>
      </c>
      <c r="B1826" s="130">
        <v>170</v>
      </c>
    </row>
    <row r="1827" spans="1:2" ht="15.6">
      <c r="A1827" s="356" t="s">
        <v>2434</v>
      </c>
      <c r="B1827" s="130">
        <v>178</v>
      </c>
    </row>
    <row r="1828" spans="1:2" ht="15.6">
      <c r="A1828" s="356" t="s">
        <v>2435</v>
      </c>
      <c r="B1828" s="130">
        <v>178</v>
      </c>
    </row>
    <row r="1829" spans="1:2" ht="15.6">
      <c r="A1829" s="356" t="s">
        <v>2436</v>
      </c>
      <c r="B1829" s="130">
        <v>188</v>
      </c>
    </row>
    <row r="1830" spans="1:2" ht="15.6">
      <c r="A1830" s="356" t="s">
        <v>2437</v>
      </c>
      <c r="B1830" s="130">
        <v>187</v>
      </c>
    </row>
    <row r="1831" spans="1:2" ht="15.6">
      <c r="A1831" s="356" t="s">
        <v>2438</v>
      </c>
      <c r="B1831" s="130">
        <v>192</v>
      </c>
    </row>
    <row r="1832" spans="1:2" ht="15.6">
      <c r="A1832" s="356" t="s">
        <v>2439</v>
      </c>
      <c r="B1832" s="130">
        <v>188</v>
      </c>
    </row>
    <row r="1833" spans="1:2" ht="15.6">
      <c r="A1833" s="356" t="s">
        <v>2440</v>
      </c>
      <c r="B1833" s="130">
        <v>183</v>
      </c>
    </row>
    <row r="1834" spans="1:2" ht="15.6">
      <c r="A1834" s="356" t="s">
        <v>2441</v>
      </c>
      <c r="B1834" s="130">
        <v>189</v>
      </c>
    </row>
    <row r="1835" spans="1:2" ht="15.6">
      <c r="A1835" s="356" t="s">
        <v>2442</v>
      </c>
      <c r="B1835" s="130">
        <v>189</v>
      </c>
    </row>
    <row r="1836" spans="1:2" ht="15.6">
      <c r="A1836" s="356" t="s">
        <v>2443</v>
      </c>
      <c r="B1836" s="130">
        <v>190</v>
      </c>
    </row>
    <row r="1837" spans="1:2" ht="15.6">
      <c r="A1837" s="356" t="s">
        <v>2444</v>
      </c>
      <c r="B1837" s="130">
        <v>188</v>
      </c>
    </row>
    <row r="1838" spans="1:2" ht="15.6">
      <c r="A1838" s="356" t="s">
        <v>2445</v>
      </c>
      <c r="B1838" s="130">
        <v>191</v>
      </c>
    </row>
    <row r="1839" spans="1:2" ht="15.6">
      <c r="A1839" s="356" t="s">
        <v>2446</v>
      </c>
      <c r="B1839" s="130">
        <v>193</v>
      </c>
    </row>
    <row r="1840" spans="1:2" ht="15.6">
      <c r="A1840" s="356" t="s">
        <v>2447</v>
      </c>
      <c r="B1840" s="130">
        <v>202</v>
      </c>
    </row>
    <row r="1841" spans="1:2" ht="15.6">
      <c r="A1841" s="356" t="s">
        <v>2448</v>
      </c>
      <c r="B1841" s="130">
        <v>200</v>
      </c>
    </row>
    <row r="1842" spans="1:2" ht="15.6">
      <c r="A1842" s="356" t="s">
        <v>2449</v>
      </c>
      <c r="B1842" s="130">
        <v>200</v>
      </c>
    </row>
    <row r="1843" spans="1:2" ht="15.6">
      <c r="A1843" s="356" t="s">
        <v>2450</v>
      </c>
      <c r="B1843" s="130">
        <v>215</v>
      </c>
    </row>
    <row r="1844" spans="1:2" ht="15.6">
      <c r="A1844" s="356" t="s">
        <v>2451</v>
      </c>
      <c r="B1844" s="130">
        <v>223</v>
      </c>
    </row>
    <row r="1845" spans="1:2" ht="15.6">
      <c r="A1845" s="356" t="s">
        <v>2452</v>
      </c>
      <c r="B1845" s="130">
        <v>195</v>
      </c>
    </row>
    <row r="1846" spans="1:2" ht="15.6">
      <c r="A1846" s="356" t="s">
        <v>2453</v>
      </c>
      <c r="B1846" s="130">
        <v>199</v>
      </c>
    </row>
    <row r="1847" spans="1:2" ht="15.6">
      <c r="A1847" s="356" t="s">
        <v>2454</v>
      </c>
      <c r="B1847" s="130">
        <v>199</v>
      </c>
    </row>
    <row r="1848" spans="1:2" ht="15.6">
      <c r="A1848" s="356" t="s">
        <v>2455</v>
      </c>
      <c r="B1848" s="130">
        <v>196</v>
      </c>
    </row>
    <row r="1849" spans="1:2" ht="15.6">
      <c r="A1849" s="356" t="s">
        <v>2456</v>
      </c>
      <c r="B1849" s="130">
        <v>194</v>
      </c>
    </row>
    <row r="1850" spans="1:2" ht="15.6">
      <c r="A1850" s="356" t="s">
        <v>2457</v>
      </c>
      <c r="B1850" s="130">
        <v>205</v>
      </c>
    </row>
    <row r="1851" spans="1:2" ht="15.6">
      <c r="A1851" s="356" t="s">
        <v>2458</v>
      </c>
      <c r="B1851" s="130">
        <v>210</v>
      </c>
    </row>
    <row r="1852" spans="1:2" ht="15.6">
      <c r="A1852" s="356" t="s">
        <v>2459</v>
      </c>
      <c r="B1852" s="130">
        <v>203</v>
      </c>
    </row>
    <row r="1853" spans="1:2" ht="15.6">
      <c r="A1853" s="356" t="s">
        <v>2460</v>
      </c>
      <c r="B1853" s="130">
        <v>213</v>
      </c>
    </row>
    <row r="1854" spans="1:2" ht="15.6">
      <c r="A1854" s="356" t="s">
        <v>2461</v>
      </c>
      <c r="B1854" s="130">
        <v>210</v>
      </c>
    </row>
    <row r="1855" spans="1:2" ht="15.6">
      <c r="A1855" s="356" t="s">
        <v>2462</v>
      </c>
      <c r="B1855" s="130">
        <v>198</v>
      </c>
    </row>
    <row r="1856" spans="1:2" ht="15.6">
      <c r="A1856" s="356" t="s">
        <v>2463</v>
      </c>
      <c r="B1856" s="130">
        <v>212</v>
      </c>
    </row>
    <row r="1857" spans="1:2" ht="15.6">
      <c r="A1857" s="356" t="s">
        <v>2464</v>
      </c>
      <c r="B1857" s="130">
        <v>215</v>
      </c>
    </row>
    <row r="1858" spans="1:2" ht="15.6">
      <c r="A1858" s="356" t="s">
        <v>2465</v>
      </c>
      <c r="B1858" s="130">
        <v>213</v>
      </c>
    </row>
    <row r="1859" spans="1:2" ht="15.6">
      <c r="A1859" s="356" t="s">
        <v>2466</v>
      </c>
      <c r="B1859" s="130">
        <v>212</v>
      </c>
    </row>
    <row r="1860" spans="1:2" ht="15.6">
      <c r="A1860" s="356" t="s">
        <v>2467</v>
      </c>
      <c r="B1860" s="130">
        <v>205</v>
      </c>
    </row>
    <row r="1861" spans="1:2" ht="15.6">
      <c r="A1861" s="356" t="s">
        <v>2468</v>
      </c>
      <c r="B1861" s="130">
        <v>214</v>
      </c>
    </row>
    <row r="1862" spans="1:2" ht="15.6">
      <c r="A1862" s="356" t="s">
        <v>2469</v>
      </c>
      <c r="B1862" s="130">
        <v>214</v>
      </c>
    </row>
    <row r="1863" spans="1:2" ht="15.6">
      <c r="A1863" s="356" t="s">
        <v>2470</v>
      </c>
      <c r="B1863" s="130">
        <v>212</v>
      </c>
    </row>
    <row r="1864" spans="1:2" ht="15.6">
      <c r="A1864" s="356" t="s">
        <v>2471</v>
      </c>
      <c r="B1864" s="130">
        <v>210</v>
      </c>
    </row>
    <row r="1865" spans="1:2" ht="15.6">
      <c r="A1865" s="356" t="s">
        <v>2472</v>
      </c>
      <c r="B1865" s="130">
        <v>219</v>
      </c>
    </row>
    <row r="1866" spans="1:2" ht="15.6">
      <c r="A1866" s="356" t="s">
        <v>2473</v>
      </c>
      <c r="B1866" s="130">
        <v>212</v>
      </c>
    </row>
    <row r="1867" spans="1:2" ht="15.6">
      <c r="A1867" s="356" t="s">
        <v>2474</v>
      </c>
      <c r="B1867" s="130">
        <v>199</v>
      </c>
    </row>
    <row r="1868" spans="1:2" ht="15.6">
      <c r="A1868" s="356" t="s">
        <v>2475</v>
      </c>
      <c r="B1868" s="130">
        <v>200</v>
      </c>
    </row>
    <row r="1869" spans="1:2" ht="15.6">
      <c r="A1869" s="356" t="s">
        <v>2476</v>
      </c>
      <c r="B1869" s="130">
        <v>197</v>
      </c>
    </row>
    <row r="1870" spans="1:2" ht="15.6">
      <c r="A1870" s="356" t="s">
        <v>2477</v>
      </c>
      <c r="B1870" s="130">
        <v>204</v>
      </c>
    </row>
    <row r="1871" spans="1:2" ht="15.6">
      <c r="A1871" s="356" t="s">
        <v>2478</v>
      </c>
      <c r="B1871" s="130">
        <v>215</v>
      </c>
    </row>
    <row r="1872" spans="1:2" ht="15.6">
      <c r="A1872" s="356" t="s">
        <v>2479</v>
      </c>
      <c r="B1872" s="130">
        <v>216</v>
      </c>
    </row>
    <row r="1873" spans="1:2" ht="15.6">
      <c r="A1873" s="356" t="s">
        <v>2480</v>
      </c>
      <c r="B1873" s="130">
        <v>206</v>
      </c>
    </row>
    <row r="1874" spans="1:2" ht="15.6">
      <c r="A1874" s="356" t="s">
        <v>2481</v>
      </c>
      <c r="B1874" s="130">
        <v>199</v>
      </c>
    </row>
    <row r="1875" spans="1:2" ht="15.6">
      <c r="A1875" s="356" t="s">
        <v>2482</v>
      </c>
      <c r="B1875" s="130">
        <v>203</v>
      </c>
    </row>
    <row r="1876" spans="1:2" ht="15.6">
      <c r="A1876" s="356" t="s">
        <v>2483</v>
      </c>
      <c r="B1876" s="130">
        <v>216</v>
      </c>
    </row>
    <row r="1877" spans="1:2" ht="15.6">
      <c r="A1877" s="356" t="s">
        <v>2484</v>
      </c>
      <c r="B1877" s="130">
        <v>223</v>
      </c>
    </row>
    <row r="1878" spans="1:2" ht="15.6">
      <c r="A1878" s="356" t="s">
        <v>2485</v>
      </c>
      <c r="B1878" s="130">
        <v>208</v>
      </c>
    </row>
    <row r="1879" spans="1:2" ht="15.6">
      <c r="A1879" s="356" t="s">
        <v>2486</v>
      </c>
      <c r="B1879" s="130">
        <v>219</v>
      </c>
    </row>
    <row r="1880" spans="1:2" ht="15.6">
      <c r="A1880" s="356" t="s">
        <v>2487</v>
      </c>
      <c r="B1880" s="130">
        <v>218</v>
      </c>
    </row>
    <row r="1881" spans="1:2" ht="15.6">
      <c r="A1881" s="356" t="s">
        <v>2488</v>
      </c>
      <c r="B1881" s="130">
        <v>228</v>
      </c>
    </row>
    <row r="1882" spans="1:2" ht="15.6">
      <c r="A1882" s="356" t="s">
        <v>2489</v>
      </c>
      <c r="B1882" s="130">
        <v>244</v>
      </c>
    </row>
    <row r="1883" spans="1:2" ht="15.6">
      <c r="A1883" s="356" t="s">
        <v>2490</v>
      </c>
      <c r="B1883" s="130">
        <v>229</v>
      </c>
    </row>
    <row r="1884" spans="1:2" ht="15.6">
      <c r="A1884" s="356" t="s">
        <v>2491</v>
      </c>
      <c r="B1884" s="130">
        <v>239</v>
      </c>
    </row>
    <row r="1885" spans="1:2" ht="15.6">
      <c r="A1885" s="356" t="s">
        <v>2492</v>
      </c>
      <c r="B1885" s="130">
        <v>239</v>
      </c>
    </row>
    <row r="1886" spans="1:2" ht="15.6">
      <c r="A1886" s="356" t="s">
        <v>2493</v>
      </c>
      <c r="B1886" s="130">
        <v>239</v>
      </c>
    </row>
    <row r="1887" spans="1:2" ht="15.6">
      <c r="A1887" s="356" t="s">
        <v>2494</v>
      </c>
      <c r="B1887" s="130">
        <v>225</v>
      </c>
    </row>
    <row r="1888" spans="1:2" ht="15.6">
      <c r="A1888" s="356" t="s">
        <v>2495</v>
      </c>
      <c r="B1888" s="130">
        <v>224</v>
      </c>
    </row>
    <row r="1889" spans="1:2" ht="15.6">
      <c r="A1889" s="356" t="s">
        <v>2496</v>
      </c>
      <c r="B1889" s="130">
        <v>223</v>
      </c>
    </row>
    <row r="1890" spans="1:2" ht="15.6">
      <c r="A1890" s="356" t="s">
        <v>2497</v>
      </c>
      <c r="B1890" s="130">
        <v>217</v>
      </c>
    </row>
    <row r="1891" spans="1:2" ht="15.6">
      <c r="A1891" s="356" t="s">
        <v>2498</v>
      </c>
      <c r="B1891" s="130">
        <v>219</v>
      </c>
    </row>
    <row r="1892" spans="1:2" ht="15.6">
      <c r="A1892" s="356" t="s">
        <v>2499</v>
      </c>
      <c r="B1892" s="130">
        <v>223</v>
      </c>
    </row>
    <row r="1893" spans="1:2" ht="15.6">
      <c r="A1893" s="356" t="s">
        <v>2500</v>
      </c>
      <c r="B1893" s="130">
        <v>208</v>
      </c>
    </row>
    <row r="1894" spans="1:2" ht="15.6">
      <c r="A1894" s="356" t="s">
        <v>2501</v>
      </c>
      <c r="B1894" s="130">
        <v>203</v>
      </c>
    </row>
    <row r="1895" spans="1:2" ht="15.6">
      <c r="A1895" s="356" t="s">
        <v>2502</v>
      </c>
      <c r="B1895" s="130">
        <v>193</v>
      </c>
    </row>
    <row r="1896" spans="1:2" ht="15.6">
      <c r="A1896" s="356" t="s">
        <v>2503</v>
      </c>
      <c r="B1896" s="130">
        <v>197</v>
      </c>
    </row>
    <row r="1897" spans="1:2" ht="15.6">
      <c r="A1897" s="356" t="s">
        <v>2504</v>
      </c>
      <c r="B1897" s="130">
        <v>190</v>
      </c>
    </row>
    <row r="1898" spans="1:2" ht="15.6">
      <c r="A1898" s="356" t="s">
        <v>2505</v>
      </c>
      <c r="B1898" s="130">
        <v>188</v>
      </c>
    </row>
    <row r="1899" spans="1:2" ht="15.6">
      <c r="A1899" s="356" t="s">
        <v>2506</v>
      </c>
      <c r="B1899" s="130">
        <v>199</v>
      </c>
    </row>
    <row r="1900" spans="1:2" ht="15.6">
      <c r="A1900" s="356" t="s">
        <v>2507</v>
      </c>
      <c r="B1900" s="130">
        <v>196</v>
      </c>
    </row>
    <row r="1901" spans="1:2" ht="15.6">
      <c r="A1901" s="356" t="s">
        <v>2508</v>
      </c>
      <c r="B1901" s="130">
        <v>199</v>
      </c>
    </row>
    <row r="1902" spans="1:2" ht="15.6">
      <c r="A1902" s="356" t="s">
        <v>2509</v>
      </c>
      <c r="B1902" s="130">
        <v>197</v>
      </c>
    </row>
    <row r="1903" spans="1:2" ht="15.6">
      <c r="A1903" s="356" t="s">
        <v>2510</v>
      </c>
      <c r="B1903" s="130">
        <v>187</v>
      </c>
    </row>
    <row r="1904" spans="1:2" ht="15.6">
      <c r="A1904" s="356" t="s">
        <v>2511</v>
      </c>
      <c r="B1904" s="130">
        <v>170</v>
      </c>
    </row>
    <row r="1905" spans="1:2" ht="15.6">
      <c r="A1905" s="356" t="s">
        <v>2512</v>
      </c>
      <c r="B1905" s="130">
        <v>168</v>
      </c>
    </row>
    <row r="1906" spans="1:2" ht="15.6">
      <c r="A1906" s="356" t="s">
        <v>2513</v>
      </c>
      <c r="B1906" s="130">
        <v>168</v>
      </c>
    </row>
    <row r="1907" spans="1:2" ht="15.6">
      <c r="A1907" s="356" t="s">
        <v>2514</v>
      </c>
      <c r="B1907" s="130">
        <v>173</v>
      </c>
    </row>
    <row r="1908" spans="1:2" ht="15.6">
      <c r="A1908" s="356" t="s">
        <v>2515</v>
      </c>
      <c r="B1908" s="130">
        <v>172</v>
      </c>
    </row>
    <row r="1909" spans="1:2" ht="15.6">
      <c r="A1909" s="356" t="s">
        <v>2516</v>
      </c>
      <c r="B1909" s="130">
        <v>171</v>
      </c>
    </row>
    <row r="1910" spans="1:2" ht="15.6">
      <c r="A1910" s="356" t="s">
        <v>2517</v>
      </c>
      <c r="B1910" s="130">
        <v>163</v>
      </c>
    </row>
    <row r="1911" spans="1:2" ht="15.6">
      <c r="A1911" s="356" t="s">
        <v>2518</v>
      </c>
      <c r="B1911" s="130">
        <v>159</v>
      </c>
    </row>
    <row r="1912" spans="1:2" ht="15.6">
      <c r="A1912" s="356" t="s">
        <v>2519</v>
      </c>
      <c r="B1912" s="130">
        <v>161</v>
      </c>
    </row>
    <row r="1913" spans="1:2" ht="15.6">
      <c r="A1913" s="356" t="s">
        <v>2520</v>
      </c>
      <c r="B1913" s="130">
        <v>165</v>
      </c>
    </row>
    <row r="1914" spans="1:2" ht="15.6">
      <c r="A1914" s="356" t="s">
        <v>2521</v>
      </c>
      <c r="B1914" s="130">
        <v>168</v>
      </c>
    </row>
    <row r="1915" spans="1:2" ht="15.6">
      <c r="A1915" s="356" t="s">
        <v>2522</v>
      </c>
      <c r="B1915" s="130">
        <v>163</v>
      </c>
    </row>
    <row r="1916" spans="1:2" ht="15.6">
      <c r="A1916" s="356" t="s">
        <v>2523</v>
      </c>
      <c r="B1916" s="130">
        <v>156</v>
      </c>
    </row>
    <row r="1917" spans="1:2" ht="15.6">
      <c r="A1917" s="356" t="s">
        <v>2524</v>
      </c>
      <c r="B1917" s="130">
        <v>152</v>
      </c>
    </row>
    <row r="1918" spans="1:2" ht="15.6">
      <c r="A1918" s="356" t="s">
        <v>2525</v>
      </c>
      <c r="B1918" s="130">
        <v>148</v>
      </c>
    </row>
    <row r="1919" spans="1:2" ht="15.6">
      <c r="A1919" s="356" t="s">
        <v>2526</v>
      </c>
      <c r="B1919" s="130">
        <v>150</v>
      </c>
    </row>
    <row r="1920" spans="1:2" ht="15.6">
      <c r="A1920" s="356" t="s">
        <v>2527</v>
      </c>
      <c r="B1920" s="130">
        <v>152</v>
      </c>
    </row>
    <row r="1921" spans="1:2" ht="15.6">
      <c r="A1921" s="356" t="s">
        <v>2528</v>
      </c>
      <c r="B1921" s="130">
        <v>156</v>
      </c>
    </row>
    <row r="1922" spans="1:2" ht="15.6">
      <c r="A1922" s="356" t="s">
        <v>2529</v>
      </c>
      <c r="B1922" s="130">
        <v>158</v>
      </c>
    </row>
    <row r="1923" spans="1:2" ht="15.6">
      <c r="A1923" s="356" t="s">
        <v>2530</v>
      </c>
      <c r="B1923" s="130">
        <v>149</v>
      </c>
    </row>
    <row r="1924" spans="1:2" ht="15.6">
      <c r="A1924" s="356" t="s">
        <v>2531</v>
      </c>
      <c r="B1924" s="130">
        <v>148</v>
      </c>
    </row>
    <row r="1925" spans="1:2" ht="15.6">
      <c r="A1925" s="356" t="s">
        <v>2532</v>
      </c>
      <c r="B1925" s="130">
        <v>154</v>
      </c>
    </row>
    <row r="1926" spans="1:2" ht="15.6">
      <c r="A1926" s="356" t="s">
        <v>2533</v>
      </c>
      <c r="B1926" s="130">
        <v>151</v>
      </c>
    </row>
    <row r="1927" spans="1:2" ht="15.6">
      <c r="A1927" s="356" t="s">
        <v>2534</v>
      </c>
      <c r="B1927" s="130">
        <v>150</v>
      </c>
    </row>
    <row r="1928" spans="1:2" ht="15.6">
      <c r="A1928" s="356" t="s">
        <v>2535</v>
      </c>
      <c r="B1928" s="130">
        <v>159</v>
      </c>
    </row>
    <row r="1929" spans="1:2" ht="15.6">
      <c r="A1929" s="356" t="s">
        <v>2536</v>
      </c>
      <c r="B1929" s="130">
        <v>159</v>
      </c>
    </row>
    <row r="1930" spans="1:2" ht="15.6">
      <c r="A1930" s="356" t="s">
        <v>2537</v>
      </c>
      <c r="B1930" s="130">
        <v>154</v>
      </c>
    </row>
    <row r="1931" spans="1:2" ht="15.6">
      <c r="A1931" s="356" t="s">
        <v>2538</v>
      </c>
      <c r="B1931" s="130">
        <v>162</v>
      </c>
    </row>
    <row r="1932" spans="1:2" ht="15.6">
      <c r="A1932" s="356" t="s">
        <v>2539</v>
      </c>
      <c r="B1932" s="130">
        <v>162</v>
      </c>
    </row>
    <row r="1933" spans="1:2" ht="15.6">
      <c r="A1933" s="356" t="s">
        <v>2540</v>
      </c>
      <c r="B1933" s="130">
        <v>159</v>
      </c>
    </row>
    <row r="1934" spans="1:2" ht="15.6">
      <c r="A1934" s="356" t="s">
        <v>2541</v>
      </c>
      <c r="B1934" s="130">
        <v>157</v>
      </c>
    </row>
    <row r="1935" spans="1:2" ht="15.6">
      <c r="A1935" s="356" t="s">
        <v>2542</v>
      </c>
      <c r="B1935" s="130">
        <v>149</v>
      </c>
    </row>
    <row r="1936" spans="1:2" ht="15.6">
      <c r="A1936" s="356" t="s">
        <v>2543</v>
      </c>
      <c r="B1936" s="130">
        <v>150</v>
      </c>
    </row>
    <row r="1937" spans="1:2" ht="15.6">
      <c r="A1937" s="356" t="s">
        <v>2544</v>
      </c>
      <c r="B1937" s="130">
        <v>155</v>
      </c>
    </row>
    <row r="1938" spans="1:2" ht="15.6">
      <c r="A1938" s="356" t="s">
        <v>2545</v>
      </c>
      <c r="B1938" s="130">
        <v>164</v>
      </c>
    </row>
    <row r="1939" spans="1:2" ht="15.6">
      <c r="A1939" s="356" t="s">
        <v>2546</v>
      </c>
      <c r="B1939" s="130">
        <v>156</v>
      </c>
    </row>
    <row r="1940" spans="1:2" ht="15.6">
      <c r="A1940" s="356" t="s">
        <v>2547</v>
      </c>
      <c r="B1940" s="130">
        <v>149</v>
      </c>
    </row>
    <row r="1941" spans="1:2" ht="15.6">
      <c r="A1941" s="356" t="s">
        <v>2548</v>
      </c>
      <c r="B1941" s="130">
        <v>157</v>
      </c>
    </row>
    <row r="1942" spans="1:2" ht="15.6">
      <c r="A1942" s="356" t="s">
        <v>2549</v>
      </c>
      <c r="B1942" s="130">
        <v>155</v>
      </c>
    </row>
    <row r="1943" spans="1:2" ht="15.6">
      <c r="A1943" s="356" t="s">
        <v>2550</v>
      </c>
      <c r="B1943" s="130">
        <v>142</v>
      </c>
    </row>
    <row r="1944" spans="1:2" ht="15.6">
      <c r="A1944" s="356" t="s">
        <v>2551</v>
      </c>
      <c r="B1944" s="130">
        <v>151</v>
      </c>
    </row>
    <row r="1945" spans="1:2" ht="15.6">
      <c r="A1945" s="356" t="s">
        <v>2552</v>
      </c>
      <c r="B1945" s="130">
        <v>147</v>
      </c>
    </row>
    <row r="1946" spans="1:2" ht="15.6">
      <c r="A1946" s="356" t="s">
        <v>2553</v>
      </c>
      <c r="B1946" s="130">
        <v>146</v>
      </c>
    </row>
    <row r="1947" spans="1:2" ht="15.6">
      <c r="A1947" s="356" t="s">
        <v>2554</v>
      </c>
      <c r="B1947" s="130">
        <v>147</v>
      </c>
    </row>
    <row r="1948" spans="1:2" ht="15.6">
      <c r="A1948" s="356" t="s">
        <v>2555</v>
      </c>
      <c r="B1948" s="130">
        <v>147</v>
      </c>
    </row>
    <row r="1949" spans="1:2" ht="15.6">
      <c r="A1949" s="356" t="s">
        <v>2556</v>
      </c>
      <c r="B1949" s="130">
        <v>156</v>
      </c>
    </row>
    <row r="1950" spans="1:2" ht="15.6">
      <c r="A1950" s="356" t="s">
        <v>2557</v>
      </c>
      <c r="B1950" s="130">
        <v>154</v>
      </c>
    </row>
    <row r="1951" spans="1:2" ht="15.6">
      <c r="A1951" s="356" t="s">
        <v>2558</v>
      </c>
      <c r="B1951" s="130">
        <v>162</v>
      </c>
    </row>
    <row r="1952" spans="1:2" ht="15.6">
      <c r="A1952" s="356" t="s">
        <v>2559</v>
      </c>
      <c r="B1952" s="130">
        <v>158</v>
      </c>
    </row>
    <row r="1953" spans="1:2" ht="15.6">
      <c r="A1953" s="356" t="s">
        <v>2560</v>
      </c>
      <c r="B1953" s="130">
        <v>168</v>
      </c>
    </row>
    <row r="1954" spans="1:2" ht="15.6">
      <c r="A1954" s="356" t="s">
        <v>2561</v>
      </c>
      <c r="B1954" s="130">
        <v>169</v>
      </c>
    </row>
    <row r="1955" spans="1:2" ht="15.6">
      <c r="A1955" s="356" t="s">
        <v>2562</v>
      </c>
      <c r="B1955" s="130">
        <v>187</v>
      </c>
    </row>
    <row r="1956" spans="1:2" ht="15.6">
      <c r="A1956" s="356" t="s">
        <v>2563</v>
      </c>
      <c r="B1956" s="130">
        <v>197</v>
      </c>
    </row>
    <row r="1957" spans="1:2" ht="15.6">
      <c r="A1957" s="356" t="s">
        <v>2564</v>
      </c>
      <c r="B1957" s="130">
        <v>199</v>
      </c>
    </row>
    <row r="1958" spans="1:2" ht="15.6">
      <c r="A1958" s="356" t="s">
        <v>2565</v>
      </c>
      <c r="B1958" s="130">
        <v>202</v>
      </c>
    </row>
    <row r="1959" spans="1:2" ht="15.6">
      <c r="A1959" s="356" t="s">
        <v>2566</v>
      </c>
      <c r="B1959" s="130">
        <v>205</v>
      </c>
    </row>
    <row r="1960" spans="1:2" ht="15.6">
      <c r="A1960" s="356" t="s">
        <v>2567</v>
      </c>
      <c r="B1960" s="130">
        <v>204</v>
      </c>
    </row>
    <row r="1961" spans="1:2" ht="15.6">
      <c r="A1961" s="356" t="s">
        <v>2568</v>
      </c>
      <c r="B1961" s="130">
        <v>204</v>
      </c>
    </row>
    <row r="1962" spans="1:2" ht="15.6">
      <c r="A1962" s="356" t="s">
        <v>2569</v>
      </c>
      <c r="B1962" s="130">
        <v>205</v>
      </c>
    </row>
    <row r="1963" spans="1:2" ht="15.6">
      <c r="A1963" s="356" t="s">
        <v>2570</v>
      </c>
      <c r="B1963" s="130">
        <v>202</v>
      </c>
    </row>
    <row r="1964" spans="1:2" ht="15.6">
      <c r="A1964" s="356" t="s">
        <v>2571</v>
      </c>
      <c r="B1964" s="130">
        <v>207</v>
      </c>
    </row>
    <row r="1965" spans="1:2" ht="15.6">
      <c r="A1965" s="356" t="s">
        <v>2572</v>
      </c>
      <c r="B1965" s="130">
        <v>212</v>
      </c>
    </row>
    <row r="1966" spans="1:2" ht="15.6">
      <c r="A1966" s="356" t="s">
        <v>2573</v>
      </c>
      <c r="B1966" s="130">
        <v>206</v>
      </c>
    </row>
    <row r="1967" spans="1:2" ht="15.6">
      <c r="A1967" s="356" t="s">
        <v>2574</v>
      </c>
      <c r="B1967" s="130">
        <v>208</v>
      </c>
    </row>
    <row r="1968" spans="1:2" ht="15.6">
      <c r="A1968" s="356" t="s">
        <v>2575</v>
      </c>
      <c r="B1968" s="130">
        <v>213</v>
      </c>
    </row>
    <row r="1969" spans="1:2" ht="15.6">
      <c r="A1969" s="356" t="s">
        <v>2576</v>
      </c>
      <c r="B1969" s="130">
        <v>205</v>
      </c>
    </row>
    <row r="1970" spans="1:2" ht="15.6">
      <c r="A1970" s="356" t="s">
        <v>2577</v>
      </c>
      <c r="B1970" s="130">
        <v>194</v>
      </c>
    </row>
    <row r="1971" spans="1:2" ht="15.6">
      <c r="A1971" s="356" t="s">
        <v>2578</v>
      </c>
      <c r="B1971" s="130">
        <v>192</v>
      </c>
    </row>
    <row r="1972" spans="1:2" ht="15.6">
      <c r="A1972" s="356" t="s">
        <v>2579</v>
      </c>
      <c r="B1972" s="130">
        <v>189</v>
      </c>
    </row>
    <row r="1973" spans="1:2" ht="15.6">
      <c r="A1973" s="356" t="s">
        <v>2580</v>
      </c>
      <c r="B1973" s="130">
        <v>190</v>
      </c>
    </row>
    <row r="1974" spans="1:2" ht="15.6">
      <c r="A1974" s="356" t="s">
        <v>2581</v>
      </c>
      <c r="B1974" s="130">
        <v>184</v>
      </c>
    </row>
    <row r="1975" spans="1:2" ht="15.6">
      <c r="A1975" s="356" t="s">
        <v>2582</v>
      </c>
      <c r="B1975" s="130">
        <v>195</v>
      </c>
    </row>
    <row r="1976" spans="1:2" ht="15.6">
      <c r="A1976" s="356" t="s">
        <v>2583</v>
      </c>
      <c r="B1976" s="130">
        <v>186</v>
      </c>
    </row>
    <row r="1977" spans="1:2" ht="15.6">
      <c r="A1977" s="356" t="s">
        <v>2584</v>
      </c>
      <c r="B1977" s="130">
        <v>195</v>
      </c>
    </row>
    <row r="1978" spans="1:2" ht="15.6">
      <c r="A1978" s="356" t="s">
        <v>2585</v>
      </c>
      <c r="B1978" s="130">
        <v>189</v>
      </c>
    </row>
    <row r="1979" spans="1:2" ht="15.6">
      <c r="A1979" s="356" t="s">
        <v>2586</v>
      </c>
      <c r="B1979" s="130">
        <v>184</v>
      </c>
    </row>
    <row r="1980" spans="1:2" ht="15.6">
      <c r="A1980" s="356" t="s">
        <v>2587</v>
      </c>
      <c r="B1980" s="130">
        <v>180</v>
      </c>
    </row>
    <row r="1981" spans="1:2" ht="15.6">
      <c r="A1981" s="356" t="s">
        <v>2588</v>
      </c>
      <c r="B1981" s="130">
        <v>182</v>
      </c>
    </row>
    <row r="1982" spans="1:2" ht="15.6">
      <c r="A1982" s="356" t="s">
        <v>2589</v>
      </c>
      <c r="B1982" s="130">
        <v>181</v>
      </c>
    </row>
    <row r="1983" spans="1:2" ht="15.6">
      <c r="A1983" s="356" t="s">
        <v>2590</v>
      </c>
      <c r="B1983" s="130">
        <v>180</v>
      </c>
    </row>
    <row r="1984" spans="1:2" ht="15.6">
      <c r="A1984" s="356" t="s">
        <v>2591</v>
      </c>
      <c r="B1984" s="130">
        <v>177</v>
      </c>
    </row>
    <row r="1985" spans="1:2" ht="15.6">
      <c r="A1985" s="356" t="s">
        <v>2592</v>
      </c>
      <c r="B1985" s="130">
        <v>188</v>
      </c>
    </row>
    <row r="1986" spans="1:2" ht="15.6">
      <c r="A1986" s="356" t="s">
        <v>2593</v>
      </c>
      <c r="B1986" s="130">
        <v>190</v>
      </c>
    </row>
    <row r="1987" spans="1:2" ht="15.6">
      <c r="A1987" s="356" t="s">
        <v>2594</v>
      </c>
      <c r="B1987" s="130">
        <v>183</v>
      </c>
    </row>
    <row r="1988" spans="1:2" ht="15.6">
      <c r="A1988" s="356" t="s">
        <v>2595</v>
      </c>
      <c r="B1988" s="130">
        <v>189</v>
      </c>
    </row>
    <row r="1989" spans="1:2" ht="15.6">
      <c r="A1989" s="356" t="s">
        <v>2596</v>
      </c>
      <c r="B1989" s="130">
        <v>190</v>
      </c>
    </row>
    <row r="1990" spans="1:2" ht="15.6">
      <c r="A1990" s="356" t="s">
        <v>2597</v>
      </c>
      <c r="B1990" s="130">
        <v>194</v>
      </c>
    </row>
    <row r="1991" spans="1:2" ht="15.6">
      <c r="A1991" s="356" t="s">
        <v>2598</v>
      </c>
      <c r="B1991" s="130">
        <v>200</v>
      </c>
    </row>
    <row r="1992" spans="1:2" ht="15.6">
      <c r="A1992" s="356" t="s">
        <v>2599</v>
      </c>
      <c r="B1992" s="130">
        <v>203</v>
      </c>
    </row>
    <row r="1993" spans="1:2" ht="15.6">
      <c r="A1993" s="356" t="s">
        <v>2600</v>
      </c>
      <c r="B1993" s="130">
        <v>201</v>
      </c>
    </row>
    <row r="1994" spans="1:2" ht="15.6">
      <c r="A1994" s="356" t="s">
        <v>2601</v>
      </c>
      <c r="B1994" s="130">
        <v>206</v>
      </c>
    </row>
    <row r="1995" spans="1:2" ht="15.6">
      <c r="A1995" s="356" t="s">
        <v>2602</v>
      </c>
      <c r="B1995" s="130">
        <v>202</v>
      </c>
    </row>
    <row r="1996" spans="1:2" ht="15.6">
      <c r="A1996" s="356" t="s">
        <v>2603</v>
      </c>
      <c r="B1996" s="130">
        <v>200</v>
      </c>
    </row>
    <row r="1997" spans="1:2" ht="15.6">
      <c r="A1997" s="356" t="s">
        <v>2604</v>
      </c>
      <c r="B1997" s="130">
        <v>205</v>
      </c>
    </row>
    <row r="1998" spans="1:2" ht="15.6">
      <c r="A1998" s="356" t="s">
        <v>2605</v>
      </c>
      <c r="B1998" s="130">
        <v>209</v>
      </c>
    </row>
    <row r="1999" spans="1:2" ht="15.6">
      <c r="A1999" s="356" t="s">
        <v>2606</v>
      </c>
      <c r="B1999" s="130">
        <v>209</v>
      </c>
    </row>
    <row r="2000" spans="1:2" ht="15.6">
      <c r="A2000" s="356" t="s">
        <v>2607</v>
      </c>
      <c r="B2000" s="130">
        <v>208</v>
      </c>
    </row>
    <row r="2001" spans="1:2" ht="15.6">
      <c r="A2001" s="356" t="s">
        <v>2608</v>
      </c>
      <c r="B2001" s="130">
        <v>204</v>
      </c>
    </row>
    <row r="2002" spans="1:2" ht="15.6">
      <c r="A2002" s="356" t="s">
        <v>2609</v>
      </c>
      <c r="B2002" s="130">
        <v>204</v>
      </c>
    </row>
    <row r="2003" spans="1:2" ht="15.6">
      <c r="A2003" s="356" t="s">
        <v>2610</v>
      </c>
      <c r="B2003" s="130">
        <v>214</v>
      </c>
    </row>
    <row r="2004" spans="1:2" ht="15.6">
      <c r="A2004" s="356" t="s">
        <v>2611</v>
      </c>
      <c r="B2004" s="130">
        <v>220</v>
      </c>
    </row>
    <row r="2005" spans="1:2" ht="15.6">
      <c r="A2005" s="356" t="s">
        <v>2612</v>
      </c>
      <c r="B2005" s="130">
        <v>223</v>
      </c>
    </row>
    <row r="2006" spans="1:2" ht="15.6">
      <c r="A2006" s="356" t="s">
        <v>2613</v>
      </c>
      <c r="B2006" s="130">
        <v>225</v>
      </c>
    </row>
    <row r="2007" spans="1:2" ht="15.6">
      <c r="A2007" s="356" t="s">
        <v>2614</v>
      </c>
      <c r="B2007" s="130">
        <v>218</v>
      </c>
    </row>
    <row r="2008" spans="1:2" ht="15.6">
      <c r="A2008" s="356" t="s">
        <v>2615</v>
      </c>
      <c r="B2008" s="130">
        <v>231</v>
      </c>
    </row>
    <row r="2009" spans="1:2" ht="15.6">
      <c r="A2009" s="356" t="s">
        <v>2616</v>
      </c>
      <c r="B2009" s="130">
        <v>231</v>
      </c>
    </row>
    <row r="2010" spans="1:2" ht="15.6">
      <c r="A2010" s="356" t="s">
        <v>2617</v>
      </c>
      <c r="B2010" s="130">
        <v>237</v>
      </c>
    </row>
    <row r="2011" spans="1:2" ht="15.6">
      <c r="A2011" s="356" t="s">
        <v>2618</v>
      </c>
      <c r="B2011" s="130">
        <v>238</v>
      </c>
    </row>
    <row r="2012" spans="1:2" ht="15.6">
      <c r="A2012" s="356" t="s">
        <v>2619</v>
      </c>
      <c r="B2012" s="130">
        <v>269</v>
      </c>
    </row>
    <row r="2013" spans="1:2" ht="15.6">
      <c r="A2013" s="356" t="s">
        <v>2620</v>
      </c>
      <c r="B2013" s="130">
        <v>294</v>
      </c>
    </row>
    <row r="2014" spans="1:2" ht="15.6">
      <c r="A2014" s="356" t="s">
        <v>2621</v>
      </c>
      <c r="B2014" s="130">
        <v>312</v>
      </c>
    </row>
    <row r="2015" spans="1:2" ht="15.6">
      <c r="A2015" s="356" t="s">
        <v>2622</v>
      </c>
      <c r="B2015" s="130">
        <v>297</v>
      </c>
    </row>
    <row r="2016" spans="1:2" ht="15.6">
      <c r="A2016" s="356" t="s">
        <v>2623</v>
      </c>
      <c r="B2016" s="130">
        <v>254</v>
      </c>
    </row>
    <row r="2017" spans="1:2" ht="15.6">
      <c r="A2017" s="356" t="s">
        <v>2624</v>
      </c>
      <c r="B2017" s="130">
        <v>245</v>
      </c>
    </row>
    <row r="2018" spans="1:2" ht="15.6">
      <c r="A2018" s="356" t="s">
        <v>2625</v>
      </c>
      <c r="B2018" s="130">
        <v>262</v>
      </c>
    </row>
    <row r="2019" spans="1:2" ht="15.6">
      <c r="A2019" s="356" t="s">
        <v>2626</v>
      </c>
      <c r="B2019" s="130">
        <v>275</v>
      </c>
    </row>
    <row r="2020" spans="1:2" ht="15.6">
      <c r="A2020" s="356" t="s">
        <v>2627</v>
      </c>
      <c r="B2020" s="130">
        <v>270</v>
      </c>
    </row>
    <row r="2021" spans="1:2" ht="15.6">
      <c r="A2021" s="356" t="s">
        <v>2628</v>
      </c>
      <c r="B2021" s="130">
        <v>278</v>
      </c>
    </row>
    <row r="2022" spans="1:2" ht="15.6">
      <c r="A2022" s="356" t="s">
        <v>2629</v>
      </c>
      <c r="B2022" s="130">
        <v>310</v>
      </c>
    </row>
    <row r="2023" spans="1:2" ht="15.6">
      <c r="A2023" s="356" t="s">
        <v>2630</v>
      </c>
      <c r="B2023" s="130">
        <v>310</v>
      </c>
    </row>
    <row r="2024" spans="1:2" ht="15.6">
      <c r="A2024" s="356" t="s">
        <v>2631</v>
      </c>
      <c r="B2024" s="130">
        <v>318</v>
      </c>
    </row>
    <row r="2025" spans="1:2" ht="15.6">
      <c r="A2025" s="356" t="s">
        <v>2632</v>
      </c>
      <c r="B2025" s="130">
        <v>326</v>
      </c>
    </row>
    <row r="2026" spans="1:2" ht="15.6">
      <c r="A2026" s="356" t="s">
        <v>2633</v>
      </c>
      <c r="B2026" s="130">
        <v>329</v>
      </c>
    </row>
    <row r="2027" spans="1:2" ht="15.6">
      <c r="A2027" s="356" t="s">
        <v>2634</v>
      </c>
      <c r="B2027" s="130">
        <v>402</v>
      </c>
    </row>
    <row r="2028" spans="1:2" ht="15.6">
      <c r="A2028" s="356" t="s">
        <v>2635</v>
      </c>
      <c r="B2028" s="130">
        <v>409</v>
      </c>
    </row>
    <row r="2029" spans="1:2" ht="15.6">
      <c r="A2029" s="356" t="s">
        <v>2636</v>
      </c>
      <c r="B2029" s="130">
        <v>444</v>
      </c>
    </row>
    <row r="2030" spans="1:2" ht="15.6">
      <c r="A2030" s="356" t="s">
        <v>2637</v>
      </c>
      <c r="B2030" s="130">
        <v>458</v>
      </c>
    </row>
    <row r="2031" spans="1:2" ht="15.6">
      <c r="A2031" s="356" t="s">
        <v>2638</v>
      </c>
      <c r="B2031" s="130">
        <v>505</v>
      </c>
    </row>
    <row r="2032" spans="1:2" ht="15.6">
      <c r="A2032" s="356" t="s">
        <v>2639</v>
      </c>
      <c r="B2032" s="130">
        <v>505</v>
      </c>
    </row>
    <row r="2033" spans="1:2" ht="15.6">
      <c r="A2033" s="356" t="s">
        <v>2640</v>
      </c>
      <c r="B2033" s="130">
        <v>474</v>
      </c>
    </row>
    <row r="2034" spans="1:2" ht="15.6">
      <c r="A2034" s="356" t="s">
        <v>2641</v>
      </c>
      <c r="B2034" s="130">
        <v>483</v>
      </c>
    </row>
    <row r="2035" spans="1:2" ht="15.6">
      <c r="A2035" s="356" t="s">
        <v>2642</v>
      </c>
      <c r="B2035" s="130">
        <v>495</v>
      </c>
    </row>
    <row r="2036" spans="1:2" ht="15.6">
      <c r="A2036" s="356" t="s">
        <v>2643</v>
      </c>
      <c r="B2036" s="130">
        <v>499</v>
      </c>
    </row>
    <row r="2037" spans="1:2" ht="15.6">
      <c r="A2037" s="356" t="s">
        <v>2644</v>
      </c>
      <c r="B2037" s="130">
        <v>510</v>
      </c>
    </row>
    <row r="2038" spans="1:2" ht="15.6">
      <c r="A2038" s="356" t="s">
        <v>2645</v>
      </c>
      <c r="B2038" s="130">
        <v>536</v>
      </c>
    </row>
    <row r="2039" spans="1:2" ht="15.6">
      <c r="A2039" s="356" t="s">
        <v>2646</v>
      </c>
      <c r="B2039" s="130">
        <v>612</v>
      </c>
    </row>
    <row r="2040" spans="1:2" ht="15.6">
      <c r="A2040" s="356" t="s">
        <v>2647</v>
      </c>
      <c r="B2040" s="130">
        <v>653</v>
      </c>
    </row>
    <row r="2041" spans="1:2" ht="15.6">
      <c r="A2041" s="356" t="s">
        <v>2648</v>
      </c>
      <c r="B2041" s="130">
        <v>645</v>
      </c>
    </row>
    <row r="2042" spans="1:2" ht="15.6">
      <c r="A2042" s="356" t="s">
        <v>2649</v>
      </c>
      <c r="B2042" s="130">
        <v>638</v>
      </c>
    </row>
    <row r="2043" spans="1:2" ht="15.6">
      <c r="A2043" s="356" t="s">
        <v>2650</v>
      </c>
      <c r="B2043" s="130">
        <v>604</v>
      </c>
    </row>
    <row r="2044" spans="1:2" ht="15.6">
      <c r="A2044" s="356" t="s">
        <v>2651</v>
      </c>
      <c r="B2044" s="130">
        <v>602</v>
      </c>
    </row>
    <row r="2045" spans="1:2" ht="15.6">
      <c r="A2045" s="356" t="s">
        <v>2652</v>
      </c>
      <c r="B2045" s="130">
        <v>551</v>
      </c>
    </row>
    <row r="2046" spans="1:2" ht="15.6">
      <c r="A2046" s="356" t="s">
        <v>2653</v>
      </c>
      <c r="B2046" s="130">
        <v>513</v>
      </c>
    </row>
    <row r="2047" spans="1:2" ht="15.6">
      <c r="A2047" s="356" t="s">
        <v>2654</v>
      </c>
      <c r="B2047" s="130">
        <v>484</v>
      </c>
    </row>
    <row r="2048" spans="1:2" ht="15.6">
      <c r="A2048" s="356" t="s">
        <v>2655</v>
      </c>
      <c r="B2048" s="130">
        <v>428</v>
      </c>
    </row>
    <row r="2049" spans="1:2" ht="15.6">
      <c r="A2049" s="356" t="s">
        <v>2656</v>
      </c>
      <c r="B2049" s="130">
        <v>444</v>
      </c>
    </row>
    <row r="2050" spans="1:2" ht="15.6">
      <c r="A2050" s="356" t="s">
        <v>2657</v>
      </c>
      <c r="B2050" s="130">
        <v>449</v>
      </c>
    </row>
    <row r="2051" spans="1:2" ht="15.6">
      <c r="A2051" s="356" t="s">
        <v>2658</v>
      </c>
      <c r="B2051" s="130">
        <v>441</v>
      </c>
    </row>
    <row r="2052" spans="1:2" ht="15.6">
      <c r="A2052" s="356" t="s">
        <v>2659</v>
      </c>
      <c r="B2052" s="130">
        <v>436</v>
      </c>
    </row>
    <row r="2053" spans="1:2" ht="15.6">
      <c r="A2053" s="356" t="s">
        <v>2660</v>
      </c>
      <c r="B2053" s="130">
        <v>436</v>
      </c>
    </row>
    <row r="2054" spans="1:2" ht="15.6">
      <c r="A2054" s="356" t="s">
        <v>2661</v>
      </c>
      <c r="B2054" s="130">
        <v>455</v>
      </c>
    </row>
    <row r="2055" spans="1:2" ht="15.6">
      <c r="A2055" s="356" t="s">
        <v>2662</v>
      </c>
      <c r="B2055" s="130">
        <v>471</v>
      </c>
    </row>
    <row r="2056" spans="1:2" ht="15.6">
      <c r="A2056" s="356" t="s">
        <v>2663</v>
      </c>
      <c r="B2056" s="130">
        <v>474</v>
      </c>
    </row>
    <row r="2057" spans="1:2" ht="15.6">
      <c r="A2057" s="356" t="s">
        <v>2664</v>
      </c>
      <c r="B2057" s="130">
        <v>472</v>
      </c>
    </row>
    <row r="2058" spans="1:2" ht="15.6">
      <c r="A2058" s="356" t="s">
        <v>2665</v>
      </c>
      <c r="B2058" s="130">
        <v>484</v>
      </c>
    </row>
    <row r="2059" spans="1:2" ht="15.6">
      <c r="A2059" s="356" t="s">
        <v>2666</v>
      </c>
      <c r="B2059" s="130">
        <v>503</v>
      </c>
    </row>
    <row r="2060" spans="1:2" ht="15.6">
      <c r="A2060" s="356" t="s">
        <v>2667</v>
      </c>
      <c r="B2060" s="130">
        <v>542</v>
      </c>
    </row>
    <row r="2061" spans="1:2" ht="15.6">
      <c r="A2061" s="356" t="s">
        <v>2668</v>
      </c>
      <c r="B2061" s="130">
        <v>542</v>
      </c>
    </row>
    <row r="2062" spans="1:2" ht="15.6">
      <c r="A2062" s="356" t="s">
        <v>2669</v>
      </c>
      <c r="B2062" s="130">
        <v>519</v>
      </c>
    </row>
    <row r="2063" spans="1:2" ht="15.6">
      <c r="A2063" s="356" t="s">
        <v>2670</v>
      </c>
      <c r="B2063" s="130">
        <v>520</v>
      </c>
    </row>
    <row r="2064" spans="1:2" ht="15.6">
      <c r="A2064" s="356" t="s">
        <v>2671</v>
      </c>
      <c r="B2064" s="130">
        <v>529</v>
      </c>
    </row>
    <row r="2065" spans="1:2" ht="15.6">
      <c r="A2065" s="356" t="s">
        <v>2672</v>
      </c>
      <c r="B2065" s="130">
        <v>529</v>
      </c>
    </row>
    <row r="2066" spans="1:2" ht="15.6">
      <c r="A2066" s="356" t="s">
        <v>2673</v>
      </c>
      <c r="B2066" s="130">
        <v>530</v>
      </c>
    </row>
    <row r="2067" spans="1:2" ht="15.6">
      <c r="A2067" s="356" t="s">
        <v>2674</v>
      </c>
      <c r="B2067" s="130">
        <v>560</v>
      </c>
    </row>
    <row r="2068" spans="1:2" ht="15.6">
      <c r="A2068" s="356" t="s">
        <v>2675</v>
      </c>
      <c r="B2068" s="130">
        <v>557</v>
      </c>
    </row>
    <row r="2069" spans="1:2" ht="15.6">
      <c r="A2069" s="356" t="s">
        <v>2676</v>
      </c>
      <c r="B2069" s="130">
        <v>553</v>
      </c>
    </row>
    <row r="2070" spans="1:2" ht="15.6">
      <c r="A2070" s="356" t="s">
        <v>2677</v>
      </c>
      <c r="B2070" s="130">
        <v>554</v>
      </c>
    </row>
    <row r="2071" spans="1:2" ht="15.6">
      <c r="A2071" s="356" t="s">
        <v>2678</v>
      </c>
      <c r="B2071" s="130">
        <v>545</v>
      </c>
    </row>
    <row r="2072" spans="1:2" ht="15.6">
      <c r="A2072" s="356" t="s">
        <v>2679</v>
      </c>
      <c r="B2072" s="130">
        <v>524</v>
      </c>
    </row>
    <row r="2073" spans="1:2" ht="15.6">
      <c r="A2073" s="356" t="s">
        <v>2680</v>
      </c>
      <c r="B2073" s="130">
        <v>519</v>
      </c>
    </row>
    <row r="2074" spans="1:2" ht="15.6">
      <c r="A2074" s="356" t="s">
        <v>2681</v>
      </c>
      <c r="B2074" s="130">
        <v>515</v>
      </c>
    </row>
    <row r="2075" spans="1:2" ht="15.6">
      <c r="A2075" s="356" t="s">
        <v>2682</v>
      </c>
      <c r="B2075" s="130">
        <v>516</v>
      </c>
    </row>
    <row r="2076" spans="1:2" ht="15.6">
      <c r="A2076" s="356" t="s">
        <v>2683</v>
      </c>
      <c r="B2076" s="130">
        <v>515</v>
      </c>
    </row>
    <row r="2077" spans="1:2" ht="15.6">
      <c r="A2077" s="356" t="s">
        <v>2684</v>
      </c>
      <c r="B2077" s="130">
        <v>521</v>
      </c>
    </row>
    <row r="2078" spans="1:2" ht="15.6">
      <c r="A2078" s="356" t="s">
        <v>2685</v>
      </c>
      <c r="B2078" s="130">
        <v>525</v>
      </c>
    </row>
    <row r="2079" spans="1:2" ht="15.6">
      <c r="A2079" s="356" t="s">
        <v>2686</v>
      </c>
      <c r="B2079" s="130">
        <v>514</v>
      </c>
    </row>
    <row r="2080" spans="1:2" ht="15.6">
      <c r="A2080" s="356" t="s">
        <v>2687</v>
      </c>
      <c r="B2080" s="130">
        <v>519</v>
      </c>
    </row>
    <row r="2081" spans="1:2" ht="15.6">
      <c r="A2081" s="356" t="s">
        <v>2688</v>
      </c>
      <c r="B2081" s="130">
        <v>514</v>
      </c>
    </row>
    <row r="2082" spans="1:2" ht="15.6">
      <c r="A2082" s="356" t="s">
        <v>2689</v>
      </c>
      <c r="B2082" s="130">
        <v>515</v>
      </c>
    </row>
    <row r="2083" spans="1:2" ht="15.6">
      <c r="A2083" s="356" t="s">
        <v>2690</v>
      </c>
      <c r="B2083" s="130">
        <v>508</v>
      </c>
    </row>
    <row r="2084" spans="1:2" ht="15.6">
      <c r="A2084" s="356" t="s">
        <v>2691</v>
      </c>
      <c r="B2084" s="130">
        <v>506</v>
      </c>
    </row>
    <row r="2085" spans="1:2" ht="15.6">
      <c r="A2085" s="356" t="s">
        <v>2692</v>
      </c>
      <c r="B2085" s="130">
        <v>506</v>
      </c>
    </row>
    <row r="2086" spans="1:2" ht="15.6">
      <c r="A2086" s="356" t="s">
        <v>2693</v>
      </c>
      <c r="B2086" s="130">
        <v>507</v>
      </c>
    </row>
    <row r="2087" spans="1:2" ht="15.6">
      <c r="A2087" s="356" t="s">
        <v>2694</v>
      </c>
      <c r="B2087" s="130">
        <v>515</v>
      </c>
    </row>
    <row r="2088" spans="1:2" ht="15.6">
      <c r="A2088" s="356" t="s">
        <v>2695</v>
      </c>
      <c r="B2088" s="130">
        <v>510</v>
      </c>
    </row>
    <row r="2089" spans="1:2" ht="15.6">
      <c r="A2089" s="356" t="s">
        <v>2696</v>
      </c>
      <c r="B2089" s="130">
        <v>509</v>
      </c>
    </row>
    <row r="2090" spans="1:2" ht="15.6">
      <c r="A2090" s="356" t="s">
        <v>2697</v>
      </c>
      <c r="B2090" s="130">
        <v>509</v>
      </c>
    </row>
    <row r="2091" spans="1:2" ht="15.6">
      <c r="A2091" s="356" t="s">
        <v>2698</v>
      </c>
      <c r="B2091" s="130">
        <v>485</v>
      </c>
    </row>
    <row r="2092" spans="1:2" ht="15.6">
      <c r="A2092" s="356" t="s">
        <v>2699</v>
      </c>
      <c r="B2092" s="130">
        <v>468</v>
      </c>
    </row>
    <row r="2093" spans="1:2" ht="15.6">
      <c r="A2093" s="356" t="s">
        <v>2700</v>
      </c>
      <c r="B2093" s="130">
        <v>465</v>
      </c>
    </row>
    <row r="2094" spans="1:2" ht="15.6">
      <c r="A2094" s="356" t="s">
        <v>2701</v>
      </c>
      <c r="B2094" s="130">
        <v>464</v>
      </c>
    </row>
    <row r="2095" spans="1:2" ht="15.6">
      <c r="A2095" s="356" t="s">
        <v>2702</v>
      </c>
      <c r="B2095" s="130">
        <v>456</v>
      </c>
    </row>
    <row r="2096" spans="1:2" ht="15.6">
      <c r="A2096" s="356" t="s">
        <v>2703</v>
      </c>
      <c r="B2096" s="130">
        <v>454</v>
      </c>
    </row>
    <row r="2097" spans="1:2" ht="15.6">
      <c r="A2097" s="356" t="s">
        <v>2704</v>
      </c>
      <c r="B2097" s="130">
        <v>463</v>
      </c>
    </row>
    <row r="2098" spans="1:2" ht="15.6">
      <c r="A2098" s="356" t="s">
        <v>2705</v>
      </c>
      <c r="B2098" s="130">
        <v>470</v>
      </c>
    </row>
    <row r="2099" spans="1:2" ht="15.6">
      <c r="A2099" s="356" t="s">
        <v>2706</v>
      </c>
      <c r="B2099" s="130">
        <v>483</v>
      </c>
    </row>
    <row r="2100" spans="1:2" ht="15.6">
      <c r="A2100" s="356" t="s">
        <v>2707</v>
      </c>
      <c r="B2100" s="130">
        <v>487</v>
      </c>
    </row>
    <row r="2101" spans="1:2" ht="15.6">
      <c r="A2101" s="356" t="s">
        <v>2708</v>
      </c>
      <c r="B2101" s="130">
        <v>481</v>
      </c>
    </row>
    <row r="2102" spans="1:2" ht="15.6">
      <c r="A2102" s="356" t="s">
        <v>2709</v>
      </c>
      <c r="B2102" s="130">
        <v>481</v>
      </c>
    </row>
    <row r="2103" spans="1:2" ht="15.6">
      <c r="A2103" s="356" t="s">
        <v>2710</v>
      </c>
      <c r="B2103" s="130">
        <v>479</v>
      </c>
    </row>
    <row r="2104" spans="1:2" ht="15.6">
      <c r="A2104" s="356" t="s">
        <v>2711</v>
      </c>
      <c r="B2104" s="130">
        <v>463</v>
      </c>
    </row>
    <row r="2105" spans="1:2" ht="15.6">
      <c r="A2105" s="356" t="s">
        <v>2712</v>
      </c>
      <c r="B2105" s="130">
        <v>456</v>
      </c>
    </row>
    <row r="2106" spans="1:2" ht="15.6">
      <c r="A2106" s="356" t="s">
        <v>2713</v>
      </c>
      <c r="B2106" s="130">
        <v>458</v>
      </c>
    </row>
    <row r="2107" spans="1:2" ht="15.6">
      <c r="A2107" s="356" t="s">
        <v>2714</v>
      </c>
      <c r="B2107" s="130">
        <v>447</v>
      </c>
    </row>
    <row r="2108" spans="1:2" ht="15.6">
      <c r="A2108" s="356" t="s">
        <v>2715</v>
      </c>
      <c r="B2108" s="130">
        <v>456</v>
      </c>
    </row>
    <row r="2109" spans="1:2" ht="15.6">
      <c r="A2109" s="356" t="s">
        <v>2716</v>
      </c>
      <c r="B2109" s="130">
        <v>430</v>
      </c>
    </row>
    <row r="2110" spans="1:2" ht="15.6">
      <c r="A2110" s="356" t="s">
        <v>2717</v>
      </c>
      <c r="B2110" s="130">
        <v>420</v>
      </c>
    </row>
    <row r="2111" spans="1:2" ht="15.6">
      <c r="A2111" s="356" t="s">
        <v>2718</v>
      </c>
      <c r="B2111" s="130">
        <v>416</v>
      </c>
    </row>
    <row r="2112" spans="1:2" ht="15.6">
      <c r="A2112" s="356" t="s">
        <v>2719</v>
      </c>
      <c r="B2112" s="130">
        <v>431</v>
      </c>
    </row>
    <row r="2113" spans="1:2" ht="15.6">
      <c r="A2113" s="356" t="s">
        <v>2720</v>
      </c>
      <c r="B2113" s="130">
        <v>418</v>
      </c>
    </row>
    <row r="2114" spans="1:2" ht="15.6">
      <c r="A2114" s="356" t="s">
        <v>2721</v>
      </c>
      <c r="B2114" s="130">
        <v>421</v>
      </c>
    </row>
    <row r="2115" spans="1:2" ht="15.6">
      <c r="A2115" s="356" t="s">
        <v>2722</v>
      </c>
      <c r="B2115" s="130">
        <v>427</v>
      </c>
    </row>
    <row r="2116" spans="1:2" ht="15.6">
      <c r="A2116" s="356" t="s">
        <v>2723</v>
      </c>
      <c r="B2116" s="130">
        <v>419</v>
      </c>
    </row>
    <row r="2117" spans="1:2" ht="15.6">
      <c r="A2117" s="356" t="s">
        <v>2724</v>
      </c>
      <c r="B2117" s="130">
        <v>416</v>
      </c>
    </row>
    <row r="2118" spans="1:2" ht="15.6">
      <c r="A2118" s="356" t="s">
        <v>2725</v>
      </c>
      <c r="B2118" s="130">
        <v>430</v>
      </c>
    </row>
    <row r="2119" spans="1:2" ht="15.6">
      <c r="A2119" s="356" t="s">
        <v>2726</v>
      </c>
      <c r="B2119" s="130">
        <v>439</v>
      </c>
    </row>
    <row r="2120" spans="1:2" ht="15.6">
      <c r="A2120" s="356" t="s">
        <v>2727</v>
      </c>
      <c r="B2120" s="130">
        <v>446</v>
      </c>
    </row>
    <row r="2121" spans="1:2" ht="15.6">
      <c r="A2121" s="356" t="s">
        <v>2728</v>
      </c>
      <c r="B2121" s="130">
        <v>425</v>
      </c>
    </row>
    <row r="2122" spans="1:2" ht="15.6">
      <c r="A2122" s="356" t="s">
        <v>2729</v>
      </c>
      <c r="B2122" s="130">
        <v>425</v>
      </c>
    </row>
    <row r="2123" spans="1:2" ht="15.6">
      <c r="A2123" s="356" t="s">
        <v>2730</v>
      </c>
      <c r="B2123" s="130">
        <v>438</v>
      </c>
    </row>
    <row r="2124" spans="1:2" ht="15.6">
      <c r="A2124" s="356" t="s">
        <v>2731</v>
      </c>
      <c r="B2124" s="130">
        <v>425</v>
      </c>
    </row>
    <row r="2125" spans="1:2" ht="15.6">
      <c r="A2125" s="356" t="s">
        <v>2732</v>
      </c>
      <c r="B2125" s="130">
        <v>408</v>
      </c>
    </row>
    <row r="2126" spans="1:2" ht="15.6">
      <c r="A2126" s="356" t="s">
        <v>2733</v>
      </c>
      <c r="B2126" s="130">
        <v>410</v>
      </c>
    </row>
    <row r="2127" spans="1:2" ht="15.6">
      <c r="A2127" s="356" t="s">
        <v>2734</v>
      </c>
      <c r="B2127" s="130">
        <v>419</v>
      </c>
    </row>
    <row r="2128" spans="1:2" ht="15.6">
      <c r="A2128" s="356" t="s">
        <v>2735</v>
      </c>
      <c r="B2128" s="130">
        <v>417</v>
      </c>
    </row>
    <row r="2129" spans="1:2" ht="15.6">
      <c r="A2129" s="356" t="s">
        <v>2736</v>
      </c>
      <c r="B2129" s="130">
        <v>399</v>
      </c>
    </row>
    <row r="2130" spans="1:2" ht="15.6">
      <c r="A2130" s="356" t="s">
        <v>2737</v>
      </c>
      <c r="B2130" s="130">
        <v>391</v>
      </c>
    </row>
    <row r="2131" spans="1:2" ht="15.6">
      <c r="A2131" s="356" t="s">
        <v>2738</v>
      </c>
      <c r="B2131" s="130">
        <v>383</v>
      </c>
    </row>
    <row r="2132" spans="1:2" ht="15.6">
      <c r="A2132" s="356" t="s">
        <v>2739</v>
      </c>
      <c r="B2132" s="130">
        <v>394</v>
      </c>
    </row>
    <row r="2133" spans="1:2" ht="15.6">
      <c r="A2133" s="356" t="s">
        <v>2740</v>
      </c>
      <c r="B2133" s="130">
        <v>394</v>
      </c>
    </row>
    <row r="2134" spans="1:2" ht="15.6">
      <c r="A2134" s="356" t="s">
        <v>2741</v>
      </c>
      <c r="B2134" s="130">
        <v>383</v>
      </c>
    </row>
    <row r="2135" spans="1:2" ht="15.6">
      <c r="A2135" s="356" t="s">
        <v>2742</v>
      </c>
      <c r="B2135" s="130">
        <v>408</v>
      </c>
    </row>
    <row r="2136" spans="1:2" ht="15.6">
      <c r="A2136" s="356" t="s">
        <v>2743</v>
      </c>
      <c r="B2136" s="130">
        <v>412</v>
      </c>
    </row>
    <row r="2137" spans="1:2" ht="15.6">
      <c r="A2137" s="356" t="s">
        <v>2744</v>
      </c>
      <c r="B2137" s="130">
        <v>406</v>
      </c>
    </row>
    <row r="2138" spans="1:2" ht="15.6">
      <c r="A2138" s="356" t="s">
        <v>2745</v>
      </c>
      <c r="B2138" s="130">
        <v>399</v>
      </c>
    </row>
    <row r="2139" spans="1:2" ht="15.6">
      <c r="A2139" s="356" t="s">
        <v>2746</v>
      </c>
      <c r="B2139" s="130">
        <v>409</v>
      </c>
    </row>
    <row r="2140" spans="1:2" ht="15.6">
      <c r="A2140" s="356" t="s">
        <v>2747</v>
      </c>
      <c r="B2140" s="130">
        <v>413</v>
      </c>
    </row>
    <row r="2141" spans="1:2" ht="15.6">
      <c r="A2141" s="356" t="s">
        <v>2748</v>
      </c>
      <c r="B2141" s="130">
        <v>413</v>
      </c>
    </row>
    <row r="2142" spans="1:2" ht="15.6">
      <c r="A2142" s="356" t="s">
        <v>2749</v>
      </c>
      <c r="B2142" s="130">
        <v>400</v>
      </c>
    </row>
    <row r="2143" spans="1:2" ht="15.6">
      <c r="A2143" s="356" t="s">
        <v>2750</v>
      </c>
      <c r="B2143" s="130">
        <v>399</v>
      </c>
    </row>
    <row r="2144" spans="1:2" ht="15.6">
      <c r="A2144" s="356" t="s">
        <v>2751</v>
      </c>
      <c r="B2144" s="130">
        <v>430</v>
      </c>
    </row>
    <row r="2145" spans="1:2" ht="15.6">
      <c r="A2145" s="356" t="s">
        <v>2752</v>
      </c>
      <c r="B2145" s="130">
        <v>410</v>
      </c>
    </row>
    <row r="2146" spans="1:2" ht="15.6">
      <c r="A2146" s="356" t="s">
        <v>2753</v>
      </c>
      <c r="B2146" s="130">
        <v>408</v>
      </c>
    </row>
    <row r="2147" spans="1:2" ht="15.6">
      <c r="A2147" s="356" t="s">
        <v>2754</v>
      </c>
      <c r="B2147" s="130">
        <v>412</v>
      </c>
    </row>
    <row r="2148" spans="1:2" ht="15.6">
      <c r="A2148" s="356" t="s">
        <v>2755</v>
      </c>
      <c r="B2148" s="130">
        <v>418</v>
      </c>
    </row>
    <row r="2149" spans="1:2" ht="15.6">
      <c r="A2149" s="356" t="s">
        <v>2756</v>
      </c>
      <c r="B2149" s="130">
        <v>415</v>
      </c>
    </row>
    <row r="2150" spans="1:2" ht="15.6">
      <c r="A2150" s="356" t="s">
        <v>2757</v>
      </c>
      <c r="B2150" s="130">
        <v>413</v>
      </c>
    </row>
    <row r="2151" spans="1:2" ht="15.6">
      <c r="A2151" s="356" t="s">
        <v>2758</v>
      </c>
      <c r="B2151" s="130">
        <v>413</v>
      </c>
    </row>
    <row r="2152" spans="1:2" ht="15.6">
      <c r="A2152" s="356" t="s">
        <v>2759</v>
      </c>
      <c r="B2152" s="130">
        <v>422</v>
      </c>
    </row>
    <row r="2153" spans="1:2" ht="15.6">
      <c r="A2153" s="356" t="s">
        <v>2760</v>
      </c>
      <c r="B2153" s="130">
        <v>425</v>
      </c>
    </row>
    <row r="2154" spans="1:2" ht="15.6">
      <c r="A2154" s="356" t="s">
        <v>2761</v>
      </c>
      <c r="B2154" s="130">
        <v>431</v>
      </c>
    </row>
    <row r="2155" spans="1:2" ht="15.6">
      <c r="A2155" s="356" t="s">
        <v>2762</v>
      </c>
      <c r="B2155" s="130">
        <v>415</v>
      </c>
    </row>
    <row r="2156" spans="1:2" ht="15.6">
      <c r="A2156" s="356" t="s">
        <v>2763</v>
      </c>
      <c r="B2156" s="130">
        <v>393</v>
      </c>
    </row>
    <row r="2157" spans="1:2" ht="15.6">
      <c r="A2157" s="356" t="s">
        <v>2764</v>
      </c>
      <c r="B2157" s="130">
        <v>393</v>
      </c>
    </row>
    <row r="2158" spans="1:2" ht="15.6">
      <c r="A2158" s="356" t="s">
        <v>2765</v>
      </c>
      <c r="B2158" s="130">
        <v>395</v>
      </c>
    </row>
    <row r="2159" spans="1:2" ht="15.6">
      <c r="A2159" s="356" t="s">
        <v>2766</v>
      </c>
      <c r="B2159" s="130">
        <v>387</v>
      </c>
    </row>
    <row r="2160" spans="1:2" ht="15.6">
      <c r="A2160" s="356" t="s">
        <v>2767</v>
      </c>
      <c r="B2160" s="130">
        <v>374</v>
      </c>
    </row>
    <row r="2161" spans="1:2" ht="15.6">
      <c r="A2161" s="356" t="s">
        <v>2768</v>
      </c>
      <c r="B2161" s="130">
        <v>374</v>
      </c>
    </row>
    <row r="2162" spans="1:2" ht="15.6">
      <c r="A2162" s="356" t="s">
        <v>2769</v>
      </c>
      <c r="B2162" s="130">
        <v>359</v>
      </c>
    </row>
    <row r="2163" spans="1:2" ht="15.6">
      <c r="A2163" s="356" t="s">
        <v>2770</v>
      </c>
      <c r="B2163" s="130">
        <v>356</v>
      </c>
    </row>
    <row r="2164" spans="1:2" ht="15.6">
      <c r="A2164" s="356" t="s">
        <v>2771</v>
      </c>
      <c r="B2164" s="130">
        <v>361</v>
      </c>
    </row>
    <row r="2165" spans="1:2" ht="15.6">
      <c r="A2165" s="356" t="s">
        <v>2772</v>
      </c>
      <c r="B2165" s="130">
        <v>350</v>
      </c>
    </row>
    <row r="2166" spans="1:2" ht="15.6">
      <c r="A2166" s="356" t="s">
        <v>2773</v>
      </c>
      <c r="B2166" s="130">
        <v>339</v>
      </c>
    </row>
    <row r="2167" spans="1:2" ht="15.6">
      <c r="A2167" s="356" t="s">
        <v>2774</v>
      </c>
      <c r="B2167" s="130">
        <v>354</v>
      </c>
    </row>
    <row r="2168" spans="1:2" ht="15.6">
      <c r="A2168" s="356" t="s">
        <v>2775</v>
      </c>
      <c r="B2168" s="130">
        <v>346</v>
      </c>
    </row>
    <row r="2169" spans="1:2" ht="15.6">
      <c r="A2169" s="356" t="s">
        <v>2776</v>
      </c>
      <c r="B2169" s="130">
        <v>339</v>
      </c>
    </row>
    <row r="2170" spans="1:2" ht="15.6">
      <c r="A2170" s="356" t="s">
        <v>2777</v>
      </c>
      <c r="B2170" s="130">
        <v>343</v>
      </c>
    </row>
    <row r="2171" spans="1:2" ht="15.6">
      <c r="A2171" s="356" t="s">
        <v>2778</v>
      </c>
      <c r="B2171" s="130">
        <v>333</v>
      </c>
    </row>
    <row r="2172" spans="1:2" ht="15.6">
      <c r="A2172" s="356" t="s">
        <v>2779</v>
      </c>
      <c r="B2172" s="130">
        <v>342</v>
      </c>
    </row>
    <row r="2173" spans="1:2" ht="15.6">
      <c r="A2173" s="356" t="s">
        <v>2780</v>
      </c>
      <c r="B2173" s="130">
        <v>329</v>
      </c>
    </row>
    <row r="2174" spans="1:2" ht="15.6">
      <c r="A2174" s="356" t="s">
        <v>2781</v>
      </c>
      <c r="B2174" s="130">
        <v>308</v>
      </c>
    </row>
    <row r="2175" spans="1:2" ht="15.6">
      <c r="A2175" s="356" t="s">
        <v>2782</v>
      </c>
      <c r="B2175" s="130">
        <v>304</v>
      </c>
    </row>
    <row r="2176" spans="1:2" ht="15.6">
      <c r="A2176" s="356" t="s">
        <v>2783</v>
      </c>
      <c r="B2176" s="130">
        <v>300</v>
      </c>
    </row>
    <row r="2177" spans="1:2" ht="15.6">
      <c r="A2177" s="356" t="s">
        <v>2784</v>
      </c>
      <c r="B2177" s="130">
        <v>296</v>
      </c>
    </row>
    <row r="2178" spans="1:2" ht="15.6">
      <c r="A2178" s="356" t="s">
        <v>2785</v>
      </c>
      <c r="B2178" s="130">
        <v>290</v>
      </c>
    </row>
    <row r="2179" spans="1:2" ht="15.6">
      <c r="A2179" s="356" t="s">
        <v>2786</v>
      </c>
      <c r="B2179" s="130">
        <v>285</v>
      </c>
    </row>
    <row r="2180" spans="1:2" ht="15.6">
      <c r="A2180" s="356" t="s">
        <v>2787</v>
      </c>
      <c r="B2180" s="130">
        <v>283</v>
      </c>
    </row>
    <row r="2181" spans="1:2" ht="15.6">
      <c r="A2181" s="356" t="s">
        <v>2788</v>
      </c>
      <c r="B2181" s="130">
        <v>281</v>
      </c>
    </row>
    <row r="2182" spans="1:2" ht="15.6">
      <c r="A2182" s="356" t="s">
        <v>2789</v>
      </c>
      <c r="B2182" s="130">
        <v>300</v>
      </c>
    </row>
    <row r="2183" spans="1:2" ht="15.6">
      <c r="A2183" s="356" t="s">
        <v>2790</v>
      </c>
      <c r="B2183" s="130">
        <v>303</v>
      </c>
    </row>
    <row r="2184" spans="1:2" ht="15.6">
      <c r="A2184" s="356" t="s">
        <v>2791</v>
      </c>
      <c r="B2184" s="130">
        <v>317</v>
      </c>
    </row>
    <row r="2185" spans="1:2" ht="15.6">
      <c r="A2185" s="356" t="s">
        <v>2792</v>
      </c>
      <c r="B2185" s="130">
        <v>314</v>
      </c>
    </row>
    <row r="2186" spans="1:2" ht="15.6">
      <c r="A2186" s="356" t="s">
        <v>2793</v>
      </c>
      <c r="B2186" s="130">
        <v>319</v>
      </c>
    </row>
    <row r="2187" spans="1:2" ht="15.6">
      <c r="A2187" s="356" t="s">
        <v>2794</v>
      </c>
      <c r="B2187" s="130">
        <v>306</v>
      </c>
    </row>
    <row r="2188" spans="1:2" ht="15.6">
      <c r="A2188" s="356" t="s">
        <v>2795</v>
      </c>
      <c r="B2188" s="130">
        <v>300</v>
      </c>
    </row>
    <row r="2189" spans="1:2" ht="15.6">
      <c r="A2189" s="356" t="s">
        <v>2796</v>
      </c>
      <c r="B2189" s="130">
        <v>299</v>
      </c>
    </row>
    <row r="2190" spans="1:2" ht="15.6">
      <c r="A2190" s="356" t="s">
        <v>2797</v>
      </c>
      <c r="B2190" s="130">
        <v>293</v>
      </c>
    </row>
    <row r="2191" spans="1:2" ht="15.6">
      <c r="A2191" s="356" t="s">
        <v>2798</v>
      </c>
      <c r="B2191" s="130">
        <v>283</v>
      </c>
    </row>
    <row r="2192" spans="1:2" ht="15.6">
      <c r="A2192" s="356" t="s">
        <v>2799</v>
      </c>
      <c r="B2192" s="130">
        <v>283</v>
      </c>
    </row>
    <row r="2193" spans="1:2" ht="15.6">
      <c r="A2193" s="356" t="s">
        <v>2800</v>
      </c>
      <c r="B2193" s="130">
        <v>276</v>
      </c>
    </row>
    <row r="2194" spans="1:2" ht="15.6">
      <c r="A2194" s="356" t="s">
        <v>2801</v>
      </c>
      <c r="B2194" s="130">
        <v>257</v>
      </c>
    </row>
    <row r="2195" spans="1:2" ht="15.6">
      <c r="A2195" s="356" t="s">
        <v>2802</v>
      </c>
      <c r="B2195" s="130">
        <v>263</v>
      </c>
    </row>
    <row r="2196" spans="1:2" ht="15.6">
      <c r="A2196" s="356" t="s">
        <v>2803</v>
      </c>
      <c r="B2196" s="130">
        <v>278</v>
      </c>
    </row>
    <row r="2197" spans="1:2" ht="15.6">
      <c r="A2197" s="356" t="s">
        <v>2804</v>
      </c>
      <c r="B2197" s="130">
        <v>250</v>
      </c>
    </row>
    <row r="2198" spans="1:2" ht="15.6">
      <c r="A2198" s="356" t="s">
        <v>2805</v>
      </c>
      <c r="B2198" s="130">
        <v>262</v>
      </c>
    </row>
    <row r="2199" spans="1:2" ht="15.6">
      <c r="A2199" s="356" t="s">
        <v>2806</v>
      </c>
      <c r="B2199" s="130">
        <v>270</v>
      </c>
    </row>
    <row r="2200" spans="1:2" ht="15.6">
      <c r="A2200" s="356" t="s">
        <v>2807</v>
      </c>
      <c r="B2200" s="130">
        <v>252</v>
      </c>
    </row>
    <row r="2201" spans="1:2" ht="15.6">
      <c r="A2201" s="356" t="s">
        <v>2808</v>
      </c>
      <c r="B2201" s="130">
        <v>241</v>
      </c>
    </row>
    <row r="2202" spans="1:2" ht="15.6">
      <c r="A2202" s="356" t="s">
        <v>2809</v>
      </c>
      <c r="B2202" s="130">
        <v>236</v>
      </c>
    </row>
    <row r="2203" spans="1:2" ht="15.6">
      <c r="A2203" s="356" t="s">
        <v>2810</v>
      </c>
      <c r="B2203" s="130">
        <v>235</v>
      </c>
    </row>
    <row r="2204" spans="1:2" ht="15.6">
      <c r="A2204" s="356" t="s">
        <v>2811</v>
      </c>
      <c r="B2204" s="130">
        <v>231</v>
      </c>
    </row>
    <row r="2205" spans="1:2" ht="15.6">
      <c r="A2205" s="356" t="s">
        <v>2812</v>
      </c>
      <c r="B2205" s="130">
        <v>237</v>
      </c>
    </row>
    <row r="2206" spans="1:2" ht="15.6">
      <c r="A2206" s="356" t="s">
        <v>2813</v>
      </c>
      <c r="B2206" s="130">
        <v>240</v>
      </c>
    </row>
    <row r="2207" spans="1:2" ht="15.6">
      <c r="A2207" s="356" t="s">
        <v>2814</v>
      </c>
      <c r="B2207" s="130">
        <v>251</v>
      </c>
    </row>
    <row r="2208" spans="1:2" ht="15.6">
      <c r="A2208" s="356" t="s">
        <v>2815</v>
      </c>
      <c r="B2208" s="130">
        <v>258</v>
      </c>
    </row>
    <row r="2209" spans="1:2" ht="15.6">
      <c r="A2209" s="356" t="s">
        <v>2816</v>
      </c>
      <c r="B2209" s="130">
        <v>265</v>
      </c>
    </row>
    <row r="2210" spans="1:2" ht="15.6">
      <c r="A2210" s="356" t="s">
        <v>2817</v>
      </c>
      <c r="B2210" s="130">
        <v>253</v>
      </c>
    </row>
    <row r="2211" spans="1:2" ht="15.6">
      <c r="A2211" s="356" t="s">
        <v>2818</v>
      </c>
      <c r="B2211" s="130">
        <v>264</v>
      </c>
    </row>
    <row r="2212" spans="1:2" ht="15.6">
      <c r="A2212" s="356" t="s">
        <v>2819</v>
      </c>
      <c r="B2212" s="130">
        <v>276</v>
      </c>
    </row>
    <row r="2213" spans="1:2" ht="15.6">
      <c r="A2213" s="356" t="s">
        <v>2820</v>
      </c>
      <c r="B2213" s="130">
        <v>280</v>
      </c>
    </row>
    <row r="2214" spans="1:2" ht="15.6">
      <c r="A2214" s="356" t="s">
        <v>2821</v>
      </c>
      <c r="B2214" s="130">
        <v>271</v>
      </c>
    </row>
    <row r="2215" spans="1:2" ht="15.6">
      <c r="A2215" s="356" t="s">
        <v>2822</v>
      </c>
      <c r="B2215" s="130">
        <v>274</v>
      </c>
    </row>
    <row r="2216" spans="1:2" ht="15.6">
      <c r="A2216" s="356" t="s">
        <v>2823</v>
      </c>
      <c r="B2216" s="130">
        <v>276</v>
      </c>
    </row>
    <row r="2217" spans="1:2" ht="15.6">
      <c r="A2217" s="356" t="s">
        <v>2824</v>
      </c>
      <c r="B2217" s="130">
        <v>271</v>
      </c>
    </row>
    <row r="2218" spans="1:2" ht="15.6">
      <c r="A2218" s="356" t="s">
        <v>2825</v>
      </c>
      <c r="B2218" s="130">
        <v>272</v>
      </c>
    </row>
    <row r="2219" spans="1:2" ht="15.6">
      <c r="A2219" s="356" t="s">
        <v>2826</v>
      </c>
      <c r="B2219" s="130">
        <v>269</v>
      </c>
    </row>
    <row r="2220" spans="1:2" ht="15.6">
      <c r="A2220" s="356" t="s">
        <v>2827</v>
      </c>
      <c r="B2220" s="130">
        <v>282</v>
      </c>
    </row>
    <row r="2221" spans="1:2" ht="15.6">
      <c r="A2221" s="356" t="s">
        <v>2828</v>
      </c>
      <c r="B2221" s="130">
        <v>282</v>
      </c>
    </row>
    <row r="2222" spans="1:2" ht="15.6">
      <c r="A2222" s="356" t="s">
        <v>2829</v>
      </c>
      <c r="B2222" s="130">
        <v>287</v>
      </c>
    </row>
    <row r="2223" spans="1:2" ht="15.6">
      <c r="A2223" s="356" t="s">
        <v>2830</v>
      </c>
      <c r="B2223" s="130">
        <v>292</v>
      </c>
    </row>
    <row r="2224" spans="1:2" ht="15.6">
      <c r="A2224" s="356" t="s">
        <v>2831</v>
      </c>
      <c r="B2224" s="130">
        <v>313</v>
      </c>
    </row>
    <row r="2225" spans="1:2" ht="15.6">
      <c r="A2225" s="356" t="s">
        <v>2832</v>
      </c>
      <c r="B2225" s="130">
        <v>293</v>
      </c>
    </row>
    <row r="2226" spans="1:2" ht="15.6">
      <c r="A2226" s="356" t="s">
        <v>2833</v>
      </c>
      <c r="B2226" s="130">
        <v>305</v>
      </c>
    </row>
    <row r="2227" spans="1:2" ht="15.6">
      <c r="A2227" s="356" t="s">
        <v>2834</v>
      </c>
      <c r="B2227" s="130">
        <v>301</v>
      </c>
    </row>
    <row r="2228" spans="1:2" ht="15.6">
      <c r="A2228" s="356" t="s">
        <v>2835</v>
      </c>
      <c r="B2228" s="130">
        <v>292</v>
      </c>
    </row>
    <row r="2229" spans="1:2" ht="15.6">
      <c r="A2229" s="356" t="s">
        <v>2836</v>
      </c>
      <c r="B2229" s="130">
        <v>276</v>
      </c>
    </row>
    <row r="2230" spans="1:2" ht="15.6">
      <c r="A2230" s="356" t="s">
        <v>2837</v>
      </c>
      <c r="B2230" s="130">
        <v>281</v>
      </c>
    </row>
    <row r="2231" spans="1:2" ht="15.6">
      <c r="A2231" s="356" t="s">
        <v>2838</v>
      </c>
      <c r="B2231" s="130">
        <v>272</v>
      </c>
    </row>
    <row r="2232" spans="1:2" ht="15.6">
      <c r="A2232" s="356" t="s">
        <v>2839</v>
      </c>
      <c r="B2232" s="130">
        <v>277</v>
      </c>
    </row>
    <row r="2233" spans="1:2" ht="15.6">
      <c r="A2233" s="356" t="s">
        <v>2840</v>
      </c>
      <c r="B2233" s="130">
        <v>283</v>
      </c>
    </row>
    <row r="2234" spans="1:2" ht="15.6">
      <c r="A2234" s="356" t="s">
        <v>2841</v>
      </c>
      <c r="B2234" s="130">
        <v>270</v>
      </c>
    </row>
    <row r="2235" spans="1:2" ht="15.6">
      <c r="A2235" s="356" t="s">
        <v>2842</v>
      </c>
      <c r="B2235" s="130">
        <v>244</v>
      </c>
    </row>
    <row r="2236" spans="1:2" ht="15.6">
      <c r="A2236" s="356" t="s">
        <v>2843</v>
      </c>
      <c r="B2236" s="130">
        <v>248</v>
      </c>
    </row>
    <row r="2237" spans="1:2" ht="15.6">
      <c r="A2237" s="356" t="s">
        <v>2844</v>
      </c>
      <c r="B2237" s="130">
        <v>241</v>
      </c>
    </row>
    <row r="2238" spans="1:2" ht="15.6">
      <c r="A2238" s="356" t="s">
        <v>2845</v>
      </c>
      <c r="B2238" s="130">
        <v>243</v>
      </c>
    </row>
    <row r="2239" spans="1:2" ht="15.6">
      <c r="A2239" s="356" t="s">
        <v>2846</v>
      </c>
      <c r="B2239" s="130">
        <v>249</v>
      </c>
    </row>
    <row r="2240" spans="1:2" ht="15.6">
      <c r="A2240" s="356" t="s">
        <v>2847</v>
      </c>
      <c r="B2240" s="130">
        <v>245</v>
      </c>
    </row>
    <row r="2241" spans="1:2" ht="15.6">
      <c r="A2241" s="356" t="s">
        <v>2848</v>
      </c>
      <c r="B2241" s="130">
        <v>262</v>
      </c>
    </row>
    <row r="2242" spans="1:2" ht="15.6">
      <c r="A2242" s="356" t="s">
        <v>2849</v>
      </c>
      <c r="B2242" s="130">
        <v>229</v>
      </c>
    </row>
    <row r="2243" spans="1:2" ht="15.6">
      <c r="A2243" s="356" t="s">
        <v>2850</v>
      </c>
      <c r="B2243" s="130">
        <v>226</v>
      </c>
    </row>
    <row r="2244" spans="1:2" ht="15.6">
      <c r="A2244" s="356" t="s">
        <v>2851</v>
      </c>
      <c r="B2244" s="130">
        <v>214</v>
      </c>
    </row>
    <row r="2245" spans="1:2" ht="15.6">
      <c r="A2245" s="356" t="s">
        <v>2852</v>
      </c>
      <c r="B2245" s="130">
        <v>218</v>
      </c>
    </row>
    <row r="2246" spans="1:2" ht="15.6">
      <c r="A2246" s="356" t="s">
        <v>2853</v>
      </c>
      <c r="B2246" s="130">
        <v>209</v>
      </c>
    </row>
    <row r="2247" spans="1:2" ht="15.6">
      <c r="A2247" s="356" t="s">
        <v>2854</v>
      </c>
      <c r="B2247" s="130">
        <v>223</v>
      </c>
    </row>
    <row r="2248" spans="1:2" ht="15.6">
      <c r="A2248" s="356" t="s">
        <v>2855</v>
      </c>
      <c r="B2248" s="130">
        <v>237</v>
      </c>
    </row>
    <row r="2249" spans="1:2" ht="15.6">
      <c r="A2249" s="356" t="s">
        <v>2856</v>
      </c>
      <c r="B2249" s="130">
        <v>241</v>
      </c>
    </row>
    <row r="2250" spans="1:2" ht="15.6">
      <c r="A2250" s="356" t="s">
        <v>2857</v>
      </c>
      <c r="B2250" s="130">
        <v>245</v>
      </c>
    </row>
    <row r="2251" spans="1:2" ht="15.6">
      <c r="A2251" s="356" t="s">
        <v>2858</v>
      </c>
      <c r="B2251" s="130">
        <v>251</v>
      </c>
    </row>
    <row r="2252" spans="1:2" ht="15.6">
      <c r="A2252" s="356" t="s">
        <v>2859</v>
      </c>
      <c r="B2252" s="130">
        <v>260</v>
      </c>
    </row>
    <row r="2253" spans="1:2" ht="15.6">
      <c r="A2253" s="356" t="s">
        <v>2860</v>
      </c>
      <c r="B2253" s="130">
        <v>250</v>
      </c>
    </row>
    <row r="2254" spans="1:2" ht="15.6">
      <c r="A2254" s="356" t="s">
        <v>2861</v>
      </c>
      <c r="B2254" s="130">
        <v>257</v>
      </c>
    </row>
    <row r="2255" spans="1:2" ht="15.6">
      <c r="A2255" s="356" t="s">
        <v>2862</v>
      </c>
      <c r="B2255" s="130">
        <v>256</v>
      </c>
    </row>
    <row r="2256" spans="1:2" ht="15.6">
      <c r="A2256" s="356" t="s">
        <v>2863</v>
      </c>
      <c r="B2256" s="130">
        <v>241</v>
      </c>
    </row>
    <row r="2257" spans="1:2" ht="15.6">
      <c r="A2257" s="356" t="s">
        <v>2864</v>
      </c>
      <c r="B2257" s="130">
        <v>241</v>
      </c>
    </row>
    <row r="2258" spans="1:2" ht="15.6">
      <c r="A2258" s="356" t="s">
        <v>2865</v>
      </c>
      <c r="B2258" s="130">
        <v>245</v>
      </c>
    </row>
    <row r="2259" spans="1:2" ht="15.6">
      <c r="A2259" s="356" t="s">
        <v>2866</v>
      </c>
      <c r="B2259" s="130">
        <v>249</v>
      </c>
    </row>
    <row r="2260" spans="1:2" ht="15.6">
      <c r="A2260" s="356" t="s">
        <v>2867</v>
      </c>
      <c r="B2260" s="130">
        <v>243</v>
      </c>
    </row>
    <row r="2261" spans="1:2" ht="15.6">
      <c r="A2261" s="356" t="s">
        <v>2868</v>
      </c>
      <c r="B2261" s="130">
        <v>247</v>
      </c>
    </row>
    <row r="2262" spans="1:2" ht="15.6">
      <c r="A2262" s="356" t="s">
        <v>2869</v>
      </c>
      <c r="B2262" s="130">
        <v>258</v>
      </c>
    </row>
    <row r="2263" spans="1:2" ht="15.6">
      <c r="A2263" s="356" t="s">
        <v>2870</v>
      </c>
      <c r="B2263" s="130">
        <v>261</v>
      </c>
    </row>
    <row r="2264" spans="1:2" ht="15.6">
      <c r="A2264" s="356" t="s">
        <v>2871</v>
      </c>
      <c r="B2264" s="130">
        <v>265</v>
      </c>
    </row>
    <row r="2265" spans="1:2" ht="15.6">
      <c r="A2265" s="356" t="s">
        <v>2872</v>
      </c>
      <c r="B2265" s="130">
        <v>255</v>
      </c>
    </row>
    <row r="2266" spans="1:2" ht="15.6">
      <c r="A2266" s="356" t="s">
        <v>2873</v>
      </c>
      <c r="B2266" s="130">
        <v>248</v>
      </c>
    </row>
    <row r="2267" spans="1:2" ht="15.6">
      <c r="A2267" s="356" t="s">
        <v>2874</v>
      </c>
      <c r="B2267" s="130">
        <v>248</v>
      </c>
    </row>
    <row r="2268" spans="1:2" ht="15.6">
      <c r="A2268" s="356" t="s">
        <v>2875</v>
      </c>
      <c r="B2268" s="130">
        <v>229</v>
      </c>
    </row>
    <row r="2269" spans="1:2" ht="15.6">
      <c r="A2269" s="356" t="s">
        <v>2876</v>
      </c>
      <c r="B2269" s="130">
        <v>226</v>
      </c>
    </row>
    <row r="2270" spans="1:2" ht="15.6">
      <c r="A2270" s="356" t="s">
        <v>2877</v>
      </c>
      <c r="B2270" s="130">
        <v>235</v>
      </c>
    </row>
    <row r="2271" spans="1:2" ht="15.6">
      <c r="A2271" s="356" t="s">
        <v>2878</v>
      </c>
      <c r="B2271" s="130">
        <v>230</v>
      </c>
    </row>
    <row r="2272" spans="1:2" ht="15.6">
      <c r="A2272" s="356" t="s">
        <v>2879</v>
      </c>
      <c r="B2272" s="130">
        <v>220</v>
      </c>
    </row>
    <row r="2273" spans="1:2" ht="15.6">
      <c r="A2273" s="356" t="s">
        <v>2880</v>
      </c>
      <c r="B2273" s="130">
        <v>212</v>
      </c>
    </row>
    <row r="2274" spans="1:2" ht="15.6">
      <c r="A2274" s="356" t="s">
        <v>2881</v>
      </c>
      <c r="B2274" s="130">
        <v>200</v>
      </c>
    </row>
    <row r="2275" spans="1:2" ht="15.6">
      <c r="A2275" s="356" t="s">
        <v>2882</v>
      </c>
      <c r="B2275" s="130">
        <v>210</v>
      </c>
    </row>
    <row r="2276" spans="1:2" ht="15.6">
      <c r="A2276" s="356" t="s">
        <v>2883</v>
      </c>
      <c r="B2276" s="130">
        <v>204</v>
      </c>
    </row>
    <row r="2277" spans="1:2" ht="15.6">
      <c r="A2277" s="356" t="s">
        <v>2884</v>
      </c>
      <c r="B2277" s="130">
        <v>208</v>
      </c>
    </row>
    <row r="2278" spans="1:2" ht="15.6">
      <c r="A2278" s="356" t="s">
        <v>2885</v>
      </c>
      <c r="B2278" s="130">
        <v>212</v>
      </c>
    </row>
    <row r="2279" spans="1:2" ht="15.6">
      <c r="A2279" s="356" t="s">
        <v>2886</v>
      </c>
      <c r="B2279" s="130">
        <v>216</v>
      </c>
    </row>
    <row r="2280" spans="1:2" ht="15.6">
      <c r="A2280" s="356" t="s">
        <v>2887</v>
      </c>
      <c r="B2280" s="130">
        <v>220</v>
      </c>
    </row>
    <row r="2281" spans="1:2" ht="15.6">
      <c r="A2281" s="356" t="s">
        <v>2888</v>
      </c>
      <c r="B2281" s="130">
        <v>226</v>
      </c>
    </row>
    <row r="2282" spans="1:2" ht="15.6">
      <c r="A2282" s="356" t="s">
        <v>2889</v>
      </c>
      <c r="B2282" s="130">
        <v>224</v>
      </c>
    </row>
    <row r="2283" spans="1:2" ht="15.6">
      <c r="A2283" s="356" t="s">
        <v>2890</v>
      </c>
      <c r="B2283" s="130">
        <v>218</v>
      </c>
    </row>
    <row r="2284" spans="1:2" ht="15.6">
      <c r="A2284" s="356" t="s">
        <v>2891</v>
      </c>
      <c r="B2284" s="130">
        <v>205</v>
      </c>
    </row>
    <row r="2285" spans="1:2" ht="15.6">
      <c r="A2285" s="356" t="s">
        <v>2892</v>
      </c>
      <c r="B2285" s="130">
        <v>216</v>
      </c>
    </row>
    <row r="2286" spans="1:2" ht="15.6">
      <c r="A2286" s="356" t="s">
        <v>2893</v>
      </c>
      <c r="B2286" s="130">
        <v>214</v>
      </c>
    </row>
    <row r="2287" spans="1:2" ht="15.6">
      <c r="A2287" s="356" t="s">
        <v>2894</v>
      </c>
      <c r="B2287" s="130">
        <v>200</v>
      </c>
    </row>
    <row r="2288" spans="1:2" ht="15.6">
      <c r="A2288" s="356" t="s">
        <v>2895</v>
      </c>
      <c r="B2288" s="130">
        <v>191</v>
      </c>
    </row>
    <row r="2289" spans="1:2" ht="15.6">
      <c r="A2289" s="356" t="s">
        <v>2896</v>
      </c>
      <c r="B2289" s="130">
        <v>200</v>
      </c>
    </row>
    <row r="2290" spans="1:2" ht="15.6">
      <c r="A2290" s="356" t="s">
        <v>2897</v>
      </c>
      <c r="B2290" s="130">
        <v>175</v>
      </c>
    </row>
    <row r="2291" spans="1:2" ht="15.6">
      <c r="A2291" s="356" t="s">
        <v>2898</v>
      </c>
      <c r="B2291" s="130">
        <v>161</v>
      </c>
    </row>
    <row r="2292" spans="1:2" ht="15.6">
      <c r="A2292" s="356" t="s">
        <v>2899</v>
      </c>
      <c r="B2292" s="130">
        <v>161</v>
      </c>
    </row>
    <row r="2293" spans="1:2" ht="15.6">
      <c r="A2293" s="356" t="s">
        <v>2900</v>
      </c>
      <c r="B2293" s="130">
        <v>174</v>
      </c>
    </row>
    <row r="2294" spans="1:2" ht="15.6">
      <c r="A2294" s="356" t="s">
        <v>2901</v>
      </c>
      <c r="B2294" s="130">
        <v>170</v>
      </c>
    </row>
    <row r="2295" spans="1:2" ht="15.6">
      <c r="A2295" s="356" t="s">
        <v>2902</v>
      </c>
      <c r="B2295" s="130">
        <v>180</v>
      </c>
    </row>
    <row r="2296" spans="1:2" ht="15.6">
      <c r="A2296" s="356" t="s">
        <v>2903</v>
      </c>
      <c r="B2296" s="130">
        <v>189</v>
      </c>
    </row>
    <row r="2297" spans="1:2" ht="15.6">
      <c r="A2297" s="356" t="s">
        <v>2904</v>
      </c>
      <c r="B2297" s="130">
        <v>195</v>
      </c>
    </row>
    <row r="2298" spans="1:2" ht="15.6">
      <c r="A2298" s="356" t="s">
        <v>2905</v>
      </c>
      <c r="B2298" s="130">
        <v>207</v>
      </c>
    </row>
    <row r="2299" spans="1:2" ht="15.6">
      <c r="A2299" s="356" t="s">
        <v>2906</v>
      </c>
      <c r="B2299" s="130">
        <v>199</v>
      </c>
    </row>
    <row r="2300" spans="1:2" ht="15.6">
      <c r="A2300" s="356" t="s">
        <v>2907</v>
      </c>
      <c r="B2300" s="130">
        <v>193</v>
      </c>
    </row>
    <row r="2301" spans="1:2" ht="15.6">
      <c r="A2301" s="356" t="s">
        <v>2908</v>
      </c>
      <c r="B2301" s="130">
        <v>197</v>
      </c>
    </row>
    <row r="2302" spans="1:2" ht="15.6">
      <c r="A2302" s="356" t="s">
        <v>2909</v>
      </c>
      <c r="B2302" s="130">
        <v>198</v>
      </c>
    </row>
    <row r="2303" spans="1:2" ht="15.6">
      <c r="A2303" s="356" t="s">
        <v>2910</v>
      </c>
      <c r="B2303" s="130">
        <v>220</v>
      </c>
    </row>
    <row r="2304" spans="1:2" ht="15.6">
      <c r="A2304" s="356" t="s">
        <v>2911</v>
      </c>
      <c r="B2304" s="130">
        <v>233</v>
      </c>
    </row>
    <row r="2305" spans="1:2" ht="15.6">
      <c r="A2305" s="356" t="s">
        <v>2912</v>
      </c>
      <c r="B2305" s="130">
        <v>204</v>
      </c>
    </row>
    <row r="2306" spans="1:2" ht="15.6">
      <c r="A2306" s="356" t="s">
        <v>2913</v>
      </c>
      <c r="B2306" s="130">
        <v>213</v>
      </c>
    </row>
    <row r="2307" spans="1:2" ht="15.6">
      <c r="A2307" s="356" t="s">
        <v>2914</v>
      </c>
      <c r="B2307" s="130">
        <v>210</v>
      </c>
    </row>
    <row r="2308" spans="1:2" ht="15.6">
      <c r="A2308" s="356" t="s">
        <v>2915</v>
      </c>
      <c r="B2308" s="130">
        <v>209</v>
      </c>
    </row>
    <row r="2309" spans="1:2" ht="15.6">
      <c r="A2309" s="356" t="s">
        <v>2916</v>
      </c>
      <c r="B2309" s="130">
        <v>194</v>
      </c>
    </row>
    <row r="2310" spans="1:2" ht="15.6">
      <c r="A2310" s="356" t="s">
        <v>2917</v>
      </c>
      <c r="B2310" s="130">
        <v>194</v>
      </c>
    </row>
    <row r="2311" spans="1:2" ht="15.6">
      <c r="A2311" s="356" t="s">
        <v>2918</v>
      </c>
      <c r="B2311" s="130">
        <v>192</v>
      </c>
    </row>
    <row r="2312" spans="1:2" ht="15.6">
      <c r="A2312" s="356" t="s">
        <v>2919</v>
      </c>
      <c r="B2312" s="130">
        <v>183</v>
      </c>
    </row>
    <row r="2313" spans="1:2" ht="15.6">
      <c r="A2313" s="356" t="s">
        <v>2920</v>
      </c>
      <c r="B2313" s="130">
        <v>183</v>
      </c>
    </row>
    <row r="2314" spans="1:2" ht="15.6">
      <c r="A2314" s="356" t="s">
        <v>2921</v>
      </c>
      <c r="B2314" s="130">
        <v>183</v>
      </c>
    </row>
    <row r="2315" spans="1:2" ht="15.6">
      <c r="A2315" s="356" t="s">
        <v>2922</v>
      </c>
      <c r="B2315" s="130">
        <v>188</v>
      </c>
    </row>
    <row r="2316" spans="1:2" ht="15.6">
      <c r="A2316" s="356" t="s">
        <v>2923</v>
      </c>
      <c r="B2316" s="130">
        <v>187</v>
      </c>
    </row>
    <row r="2317" spans="1:2" ht="15.6">
      <c r="A2317" s="356" t="s">
        <v>2924</v>
      </c>
      <c r="B2317" s="130">
        <v>190</v>
      </c>
    </row>
    <row r="2318" spans="1:2" ht="15.6">
      <c r="A2318" s="356" t="s">
        <v>2925</v>
      </c>
      <c r="B2318" s="130">
        <v>194</v>
      </c>
    </row>
    <row r="2319" spans="1:2" ht="15.6">
      <c r="A2319" s="356" t="s">
        <v>2926</v>
      </c>
      <c r="B2319" s="130">
        <v>189</v>
      </c>
    </row>
    <row r="2320" spans="1:2" ht="15.6">
      <c r="A2320" s="356" t="s">
        <v>2927</v>
      </c>
      <c r="B2320" s="130">
        <v>193</v>
      </c>
    </row>
    <row r="2321" spans="1:2" ht="15.6">
      <c r="A2321" s="356" t="s">
        <v>2928</v>
      </c>
      <c r="B2321" s="130">
        <v>190</v>
      </c>
    </row>
    <row r="2322" spans="1:2" ht="15.6">
      <c r="A2322" s="356" t="s">
        <v>2929</v>
      </c>
      <c r="B2322" s="130">
        <v>184</v>
      </c>
    </row>
    <row r="2323" spans="1:2" ht="15.6">
      <c r="A2323" s="356" t="s">
        <v>2930</v>
      </c>
      <c r="B2323" s="130">
        <v>182</v>
      </c>
    </row>
    <row r="2324" spans="1:2" ht="15.6">
      <c r="A2324" s="356" t="s">
        <v>2931</v>
      </c>
      <c r="B2324" s="130">
        <v>181</v>
      </c>
    </row>
    <row r="2325" spans="1:2" ht="15.6">
      <c r="A2325" s="356" t="s">
        <v>2932</v>
      </c>
      <c r="B2325" s="130">
        <v>181</v>
      </c>
    </row>
    <row r="2326" spans="1:2" ht="15.6">
      <c r="A2326" s="356" t="s">
        <v>2933</v>
      </c>
      <c r="B2326" s="130">
        <v>191</v>
      </c>
    </row>
    <row r="2327" spans="1:2" ht="15.6">
      <c r="A2327" s="356" t="s">
        <v>2934</v>
      </c>
      <c r="B2327" s="130">
        <v>199</v>
      </c>
    </row>
    <row r="2328" spans="1:2" ht="15.6">
      <c r="A2328" s="356" t="s">
        <v>2935</v>
      </c>
      <c r="B2328" s="130">
        <v>188</v>
      </c>
    </row>
    <row r="2329" spans="1:2" ht="15.6">
      <c r="A2329" s="356" t="s">
        <v>2936</v>
      </c>
      <c r="B2329" s="130">
        <v>183</v>
      </c>
    </row>
    <row r="2330" spans="1:2" ht="15.6">
      <c r="A2330" s="356" t="s">
        <v>2937</v>
      </c>
      <c r="B2330" s="130">
        <v>177</v>
      </c>
    </row>
    <row r="2331" spans="1:2" ht="15.6">
      <c r="A2331" s="356" t="s">
        <v>2938</v>
      </c>
      <c r="B2331" s="130">
        <v>170</v>
      </c>
    </row>
    <row r="2332" spans="1:2" ht="15.6">
      <c r="A2332" s="356" t="s">
        <v>2939</v>
      </c>
      <c r="B2332" s="130">
        <v>177</v>
      </c>
    </row>
    <row r="2333" spans="1:2" ht="15.6">
      <c r="A2333" s="356" t="s">
        <v>2940</v>
      </c>
      <c r="B2333" s="130">
        <v>182</v>
      </c>
    </row>
    <row r="2334" spans="1:2" ht="15.6">
      <c r="A2334" s="356" t="s">
        <v>2941</v>
      </c>
      <c r="B2334" s="130">
        <v>185</v>
      </c>
    </row>
    <row r="2335" spans="1:2" ht="15.6">
      <c r="A2335" s="356" t="s">
        <v>2942</v>
      </c>
      <c r="B2335" s="130">
        <v>182</v>
      </c>
    </row>
    <row r="2336" spans="1:2" ht="15.6">
      <c r="A2336" s="356" t="s">
        <v>2943</v>
      </c>
      <c r="B2336" s="130">
        <v>183</v>
      </c>
    </row>
    <row r="2337" spans="1:2" ht="15.6">
      <c r="A2337" s="356" t="s">
        <v>2944</v>
      </c>
      <c r="B2337" s="130">
        <v>187</v>
      </c>
    </row>
    <row r="2338" spans="1:2" ht="15.6">
      <c r="A2338" s="356" t="s">
        <v>2945</v>
      </c>
      <c r="B2338" s="130">
        <v>186</v>
      </c>
    </row>
    <row r="2339" spans="1:2" ht="15.6">
      <c r="A2339" s="356" t="s">
        <v>2946</v>
      </c>
      <c r="B2339" s="130">
        <v>190</v>
      </c>
    </row>
    <row r="2340" spans="1:2" ht="15.6">
      <c r="A2340" s="356" t="s">
        <v>2947</v>
      </c>
      <c r="B2340" s="130">
        <v>197</v>
      </c>
    </row>
    <row r="2341" spans="1:2" ht="15.6">
      <c r="A2341" s="356" t="s">
        <v>2948</v>
      </c>
      <c r="B2341" s="130">
        <v>186</v>
      </c>
    </row>
    <row r="2342" spans="1:2" ht="15.6">
      <c r="A2342" s="356" t="s">
        <v>2949</v>
      </c>
      <c r="B2342" s="130">
        <v>175</v>
      </c>
    </row>
    <row r="2343" spans="1:2" ht="15.6">
      <c r="A2343" s="356" t="s">
        <v>2950</v>
      </c>
      <c r="B2343" s="130">
        <v>173</v>
      </c>
    </row>
    <row r="2344" spans="1:2" ht="15.6">
      <c r="A2344" s="356" t="s">
        <v>2951</v>
      </c>
      <c r="B2344" s="130">
        <v>176</v>
      </c>
    </row>
    <row r="2345" spans="1:2" ht="15.6">
      <c r="A2345" s="356" t="s">
        <v>2952</v>
      </c>
      <c r="B2345" s="130">
        <v>172</v>
      </c>
    </row>
    <row r="2346" spans="1:2" ht="15.6">
      <c r="A2346" s="356" t="s">
        <v>2953</v>
      </c>
      <c r="B2346" s="130">
        <v>172</v>
      </c>
    </row>
    <row r="2347" spans="1:2" ht="15.6">
      <c r="A2347" s="356" t="s">
        <v>2954</v>
      </c>
      <c r="B2347" s="130">
        <v>166</v>
      </c>
    </row>
    <row r="2348" spans="1:2" ht="15.6">
      <c r="A2348" s="356" t="s">
        <v>2955</v>
      </c>
      <c r="B2348" s="130">
        <v>168</v>
      </c>
    </row>
    <row r="2349" spans="1:2" ht="15.6">
      <c r="A2349" s="356" t="s">
        <v>2956</v>
      </c>
      <c r="B2349" s="130">
        <v>169</v>
      </c>
    </row>
    <row r="2350" spans="1:2" ht="15.6">
      <c r="A2350" s="356" t="s">
        <v>2957</v>
      </c>
      <c r="B2350" s="130">
        <v>165</v>
      </c>
    </row>
    <row r="2351" spans="1:2" ht="15.6">
      <c r="A2351" s="356" t="s">
        <v>2958</v>
      </c>
      <c r="B2351" s="130">
        <v>165</v>
      </c>
    </row>
    <row r="2352" spans="1:2" ht="15.6">
      <c r="A2352" s="356" t="s">
        <v>2959</v>
      </c>
      <c r="B2352" s="130">
        <v>165</v>
      </c>
    </row>
    <row r="2353" spans="1:2" ht="15.6">
      <c r="A2353" s="356" t="s">
        <v>2960</v>
      </c>
      <c r="B2353" s="130">
        <v>168</v>
      </c>
    </row>
    <row r="2354" spans="1:2" ht="15.6">
      <c r="A2354" s="356" t="s">
        <v>2961</v>
      </c>
      <c r="B2354" s="130">
        <v>160</v>
      </c>
    </row>
    <row r="2355" spans="1:2" ht="15.6">
      <c r="A2355" s="356" t="s">
        <v>2962</v>
      </c>
      <c r="B2355" s="130">
        <v>162</v>
      </c>
    </row>
    <row r="2356" spans="1:2" ht="15.6">
      <c r="A2356" s="356" t="s">
        <v>2963</v>
      </c>
      <c r="B2356" s="130">
        <v>164</v>
      </c>
    </row>
    <row r="2357" spans="1:2" ht="15.6">
      <c r="A2357" s="356" t="s">
        <v>2964</v>
      </c>
      <c r="B2357" s="130">
        <v>159</v>
      </c>
    </row>
    <row r="2358" spans="1:2" ht="15.6">
      <c r="A2358" s="356" t="s">
        <v>2965</v>
      </c>
      <c r="B2358" s="130">
        <v>169</v>
      </c>
    </row>
    <row r="2359" spans="1:2" ht="15.6">
      <c r="A2359" s="356" t="s">
        <v>2966</v>
      </c>
      <c r="B2359" s="130">
        <v>168</v>
      </c>
    </row>
    <row r="2360" spans="1:2" ht="15.6">
      <c r="A2360" s="356" t="s">
        <v>2967</v>
      </c>
      <c r="B2360" s="130">
        <v>175</v>
      </c>
    </row>
    <row r="2361" spans="1:2" ht="15.6">
      <c r="A2361" s="356" t="s">
        <v>2968</v>
      </c>
      <c r="B2361" s="130">
        <v>175</v>
      </c>
    </row>
    <row r="2362" spans="1:2" ht="15.6">
      <c r="A2362" s="356" t="s">
        <v>2969</v>
      </c>
      <c r="B2362" s="130">
        <v>175</v>
      </c>
    </row>
    <row r="2363" spans="1:2" ht="15.6">
      <c r="A2363" s="356" t="s">
        <v>2970</v>
      </c>
      <c r="B2363" s="130">
        <v>179</v>
      </c>
    </row>
    <row r="2364" spans="1:2" ht="15.6">
      <c r="A2364" s="356" t="s">
        <v>2971</v>
      </c>
      <c r="B2364" s="130">
        <v>185</v>
      </c>
    </row>
    <row r="2365" spans="1:2" ht="15.6">
      <c r="A2365" s="356" t="s">
        <v>2972</v>
      </c>
      <c r="B2365" s="130">
        <v>194</v>
      </c>
    </row>
    <row r="2366" spans="1:2" ht="15.6">
      <c r="A2366" s="356" t="s">
        <v>2973</v>
      </c>
      <c r="B2366" s="130">
        <v>196</v>
      </c>
    </row>
    <row r="2367" spans="1:2" ht="15.6">
      <c r="A2367" s="356" t="s">
        <v>2974</v>
      </c>
      <c r="B2367" s="130">
        <v>190</v>
      </c>
    </row>
    <row r="2368" spans="1:2" ht="15.6">
      <c r="A2368" s="356" t="s">
        <v>2975</v>
      </c>
      <c r="B2368" s="130">
        <v>187</v>
      </c>
    </row>
    <row r="2369" spans="1:2" ht="15.6">
      <c r="A2369" s="356" t="s">
        <v>2976</v>
      </c>
      <c r="B2369" s="130">
        <v>194</v>
      </c>
    </row>
    <row r="2370" spans="1:2" ht="15.6">
      <c r="A2370" s="356" t="s">
        <v>2977</v>
      </c>
      <c r="B2370" s="130">
        <v>202</v>
      </c>
    </row>
    <row r="2371" spans="1:2" ht="15.6">
      <c r="A2371" s="356" t="s">
        <v>2978</v>
      </c>
      <c r="B2371" s="130">
        <v>214</v>
      </c>
    </row>
    <row r="2372" spans="1:2" ht="15.6">
      <c r="A2372" s="356" t="s">
        <v>2979</v>
      </c>
      <c r="B2372" s="130">
        <v>210</v>
      </c>
    </row>
    <row r="2373" spans="1:2" ht="15.6">
      <c r="A2373" s="356" t="s">
        <v>2980</v>
      </c>
      <c r="B2373" s="130">
        <v>210</v>
      </c>
    </row>
    <row r="2374" spans="1:2" ht="15.6">
      <c r="A2374" s="356" t="s">
        <v>2981</v>
      </c>
      <c r="B2374" s="130">
        <v>212</v>
      </c>
    </row>
    <row r="2375" spans="1:2" ht="15.6">
      <c r="A2375" s="356" t="s">
        <v>2982</v>
      </c>
      <c r="B2375" s="130">
        <v>229</v>
      </c>
    </row>
    <row r="2376" spans="1:2" ht="15.6">
      <c r="A2376" s="356" t="s">
        <v>2983</v>
      </c>
      <c r="B2376" s="130">
        <v>240</v>
      </c>
    </row>
    <row r="2377" spans="1:2" ht="15.6">
      <c r="A2377" s="356" t="s">
        <v>2984</v>
      </c>
      <c r="B2377" s="130">
        <v>231</v>
      </c>
    </row>
    <row r="2378" spans="1:2" ht="15.6">
      <c r="A2378" s="356" t="s">
        <v>2985</v>
      </c>
      <c r="B2378" s="130">
        <v>218</v>
      </c>
    </row>
    <row r="2379" spans="1:2" ht="15.6">
      <c r="A2379" s="356" t="s">
        <v>2986</v>
      </c>
      <c r="B2379" s="130">
        <v>205</v>
      </c>
    </row>
    <row r="2380" spans="1:2" ht="15.6">
      <c r="A2380" s="356" t="s">
        <v>2987</v>
      </c>
      <c r="B2380" s="130">
        <v>192</v>
      </c>
    </row>
    <row r="2381" spans="1:2" ht="15.6">
      <c r="A2381" s="356" t="s">
        <v>2988</v>
      </c>
      <c r="B2381" s="130">
        <v>195</v>
      </c>
    </row>
    <row r="2382" spans="1:2" ht="15.6">
      <c r="A2382" s="356" t="s">
        <v>2989</v>
      </c>
      <c r="B2382" s="130">
        <v>195</v>
      </c>
    </row>
    <row r="2383" spans="1:2" ht="15.6">
      <c r="A2383" s="356" t="s">
        <v>2990</v>
      </c>
      <c r="B2383" s="130">
        <v>192</v>
      </c>
    </row>
    <row r="2384" spans="1:2" ht="15.6">
      <c r="A2384" s="356" t="s">
        <v>2991</v>
      </c>
      <c r="B2384" s="130">
        <v>187</v>
      </c>
    </row>
    <row r="2385" spans="1:2" ht="15.6">
      <c r="A2385" s="356" t="s">
        <v>2992</v>
      </c>
      <c r="B2385" s="130">
        <v>182</v>
      </c>
    </row>
    <row r="2386" spans="1:2" ht="15.6">
      <c r="A2386" s="356" t="s">
        <v>2993</v>
      </c>
      <c r="B2386" s="130">
        <v>180</v>
      </c>
    </row>
    <row r="2387" spans="1:2" ht="15.6">
      <c r="A2387" s="356" t="s">
        <v>2994</v>
      </c>
      <c r="B2387" s="130">
        <v>179</v>
      </c>
    </row>
    <row r="2388" spans="1:2" ht="15.6">
      <c r="A2388" s="356" t="s">
        <v>2995</v>
      </c>
      <c r="B2388" s="130">
        <v>194</v>
      </c>
    </row>
    <row r="2389" spans="1:2" ht="15.6">
      <c r="A2389" s="356" t="s">
        <v>2996</v>
      </c>
      <c r="B2389" s="130">
        <v>184</v>
      </c>
    </row>
    <row r="2390" spans="1:2" ht="15.6">
      <c r="A2390" s="356" t="s">
        <v>2997</v>
      </c>
      <c r="B2390" s="130">
        <v>185</v>
      </c>
    </row>
    <row r="2391" spans="1:2" ht="15.6">
      <c r="A2391" s="356" t="s">
        <v>2998</v>
      </c>
      <c r="B2391" s="130">
        <v>179</v>
      </c>
    </row>
    <row r="2392" spans="1:2" ht="15.6">
      <c r="A2392" s="356" t="s">
        <v>2999</v>
      </c>
      <c r="B2392" s="130">
        <v>166</v>
      </c>
    </row>
    <row r="2393" spans="1:2" ht="15.6">
      <c r="A2393" s="356" t="s">
        <v>3000</v>
      </c>
      <c r="B2393" s="130">
        <v>169</v>
      </c>
    </row>
    <row r="2394" spans="1:2" ht="15.6">
      <c r="A2394" s="356" t="s">
        <v>3001</v>
      </c>
      <c r="B2394" s="130">
        <v>178</v>
      </c>
    </row>
    <row r="2395" spans="1:2" ht="15.6">
      <c r="A2395" s="356" t="s">
        <v>3002</v>
      </c>
      <c r="B2395" s="130">
        <v>179</v>
      </c>
    </row>
    <row r="2396" spans="1:2" ht="15.6">
      <c r="A2396" s="356" t="s">
        <v>3003</v>
      </c>
      <c r="B2396" s="130">
        <v>165</v>
      </c>
    </row>
    <row r="2397" spans="1:2" ht="15.6">
      <c r="A2397" s="356" t="s">
        <v>3004</v>
      </c>
      <c r="B2397" s="130">
        <v>155</v>
      </c>
    </row>
    <row r="2398" spans="1:2" ht="15.6">
      <c r="A2398" s="356" t="s">
        <v>3005</v>
      </c>
      <c r="B2398" s="130">
        <v>158</v>
      </c>
    </row>
    <row r="2399" spans="1:2" ht="15.6">
      <c r="A2399" s="356" t="s">
        <v>3006</v>
      </c>
      <c r="B2399" s="130">
        <v>157</v>
      </c>
    </row>
    <row r="2400" spans="1:2" ht="15.6">
      <c r="A2400" s="356" t="s">
        <v>3007</v>
      </c>
      <c r="B2400" s="130">
        <v>157</v>
      </c>
    </row>
    <row r="2401" spans="1:2" ht="15.6">
      <c r="A2401" s="356" t="s">
        <v>3008</v>
      </c>
      <c r="B2401" s="130">
        <v>158</v>
      </c>
    </row>
    <row r="2402" spans="1:2" ht="15.6">
      <c r="A2402" s="356" t="s">
        <v>3009</v>
      </c>
      <c r="B2402" s="130">
        <v>158</v>
      </c>
    </row>
    <row r="2403" spans="1:2" ht="15.6">
      <c r="A2403" s="356" t="s">
        <v>3010</v>
      </c>
      <c r="B2403" s="130">
        <v>160</v>
      </c>
    </row>
    <row r="2404" spans="1:2" ht="15.6">
      <c r="A2404" s="356" t="s">
        <v>3011</v>
      </c>
      <c r="B2404" s="130">
        <v>162</v>
      </c>
    </row>
    <row r="2405" spans="1:2" ht="15.6">
      <c r="A2405" s="356" t="s">
        <v>3012</v>
      </c>
      <c r="B2405" s="130">
        <v>158</v>
      </c>
    </row>
    <row r="2406" spans="1:2" ht="15.6">
      <c r="A2406" s="356" t="s">
        <v>3013</v>
      </c>
      <c r="B2406" s="130">
        <v>158</v>
      </c>
    </row>
    <row r="2407" spans="1:2" ht="15.6">
      <c r="A2407" s="356" t="s">
        <v>3014</v>
      </c>
      <c r="B2407" s="130">
        <v>159</v>
      </c>
    </row>
    <row r="2408" spans="1:2" ht="15.6">
      <c r="A2408" s="356" t="s">
        <v>3015</v>
      </c>
      <c r="B2408" s="130">
        <v>157</v>
      </c>
    </row>
    <row r="2409" spans="1:2" ht="15.6">
      <c r="A2409" s="356" t="s">
        <v>3016</v>
      </c>
      <c r="B2409" s="130">
        <v>145</v>
      </c>
    </row>
    <row r="2410" spans="1:2" ht="15.6">
      <c r="A2410" s="356" t="s">
        <v>3017</v>
      </c>
      <c r="B2410" s="130">
        <v>141</v>
      </c>
    </row>
    <row r="2411" spans="1:2" ht="15.6">
      <c r="A2411" s="356" t="s">
        <v>3018</v>
      </c>
      <c r="B2411" s="130">
        <v>147</v>
      </c>
    </row>
    <row r="2412" spans="1:2" ht="15.6">
      <c r="A2412" s="356" t="s">
        <v>3019</v>
      </c>
      <c r="B2412" s="130">
        <v>148</v>
      </c>
    </row>
    <row r="2413" spans="1:2" ht="15.6">
      <c r="A2413" s="356" t="s">
        <v>3020</v>
      </c>
      <c r="B2413" s="130">
        <v>146</v>
      </c>
    </row>
    <row r="2414" spans="1:2" ht="15.6">
      <c r="A2414" s="356" t="s">
        <v>3021</v>
      </c>
      <c r="B2414" s="130">
        <v>149</v>
      </c>
    </row>
    <row r="2415" spans="1:2" ht="15.6">
      <c r="A2415" s="356" t="s">
        <v>3022</v>
      </c>
      <c r="B2415" s="130">
        <v>149</v>
      </c>
    </row>
    <row r="2416" spans="1:2" ht="15.6">
      <c r="A2416" s="356" t="s">
        <v>3023</v>
      </c>
      <c r="B2416" s="130">
        <v>145</v>
      </c>
    </row>
    <row r="2417" spans="1:2" ht="15.6">
      <c r="A2417" s="356" t="s">
        <v>3024</v>
      </c>
      <c r="B2417" s="130">
        <v>128</v>
      </c>
    </row>
    <row r="2418" spans="1:2" ht="15.6">
      <c r="A2418" s="356" t="s">
        <v>3025</v>
      </c>
      <c r="B2418" s="130">
        <v>132</v>
      </c>
    </row>
    <row r="2419" spans="1:2" ht="15.6">
      <c r="A2419" s="356" t="s">
        <v>3026</v>
      </c>
      <c r="B2419" s="130">
        <v>148</v>
      </c>
    </row>
    <row r="2420" spans="1:2" ht="15.6">
      <c r="A2420" s="356" t="s">
        <v>3027</v>
      </c>
      <c r="B2420" s="130">
        <v>146</v>
      </c>
    </row>
    <row r="2421" spans="1:2" ht="15.6">
      <c r="A2421" s="356" t="s">
        <v>3028</v>
      </c>
      <c r="B2421" s="130">
        <v>142</v>
      </c>
    </row>
    <row r="2422" spans="1:2" ht="15.6">
      <c r="A2422" s="356" t="s">
        <v>3029</v>
      </c>
      <c r="B2422" s="130">
        <v>147</v>
      </c>
    </row>
    <row r="2423" spans="1:2" ht="15.6">
      <c r="A2423" s="356" t="s">
        <v>3030</v>
      </c>
      <c r="B2423" s="130">
        <v>147</v>
      </c>
    </row>
    <row r="2424" spans="1:2" ht="15.6">
      <c r="A2424" s="356" t="s">
        <v>3031</v>
      </c>
      <c r="B2424" s="130">
        <v>136</v>
      </c>
    </row>
    <row r="2425" spans="1:2" ht="15.6">
      <c r="A2425" s="356" t="s">
        <v>3032</v>
      </c>
      <c r="B2425" s="130">
        <v>133</v>
      </c>
    </row>
    <row r="2426" spans="1:2" ht="15.6">
      <c r="A2426" s="356" t="s">
        <v>3033</v>
      </c>
      <c r="B2426" s="130">
        <v>140</v>
      </c>
    </row>
    <row r="2427" spans="1:2" ht="15.6">
      <c r="A2427" s="356" t="s">
        <v>3034</v>
      </c>
      <c r="B2427" s="130">
        <v>138</v>
      </c>
    </row>
    <row r="2428" spans="1:2" ht="15.6">
      <c r="A2428" s="356" t="s">
        <v>3035</v>
      </c>
      <c r="B2428" s="130">
        <v>136</v>
      </c>
    </row>
    <row r="2429" spans="1:2" ht="15.6">
      <c r="A2429" s="356" t="s">
        <v>3036</v>
      </c>
      <c r="B2429" s="130">
        <v>146</v>
      </c>
    </row>
    <row r="2430" spans="1:2" ht="15.6">
      <c r="A2430" s="356" t="s">
        <v>3037</v>
      </c>
      <c r="B2430" s="130">
        <v>143</v>
      </c>
    </row>
    <row r="2431" spans="1:2" ht="15.6">
      <c r="A2431" s="356" t="s">
        <v>3038</v>
      </c>
      <c r="B2431" s="130">
        <v>138</v>
      </c>
    </row>
    <row r="2432" spans="1:2" ht="15.6">
      <c r="A2432" s="356" t="s">
        <v>3039</v>
      </c>
      <c r="B2432" s="130">
        <v>140</v>
      </c>
    </row>
    <row r="2433" spans="1:2" ht="15.6">
      <c r="A2433" s="356" t="s">
        <v>3040</v>
      </c>
      <c r="B2433" s="130">
        <v>156</v>
      </c>
    </row>
    <row r="2434" spans="1:2" ht="15.6">
      <c r="A2434" s="356" t="s">
        <v>3041</v>
      </c>
      <c r="B2434" s="130">
        <v>150</v>
      </c>
    </row>
    <row r="2435" spans="1:2" ht="15.6">
      <c r="A2435" s="356" t="s">
        <v>3042</v>
      </c>
      <c r="B2435" s="130">
        <v>156</v>
      </c>
    </row>
    <row r="2436" spans="1:2" ht="15.6">
      <c r="A2436" s="356" t="s">
        <v>3043</v>
      </c>
      <c r="B2436" s="130">
        <v>168</v>
      </c>
    </row>
    <row r="2437" spans="1:2" ht="15.6">
      <c r="A2437" s="356" t="s">
        <v>3044</v>
      </c>
      <c r="B2437" s="130">
        <v>164</v>
      </c>
    </row>
    <row r="2438" spans="1:2" ht="15.6">
      <c r="A2438" s="356" t="s">
        <v>3045</v>
      </c>
      <c r="B2438" s="130">
        <v>181</v>
      </c>
    </row>
    <row r="2439" spans="1:2" ht="15.6">
      <c r="A2439" s="356" t="s">
        <v>3046</v>
      </c>
      <c r="B2439" s="130">
        <v>192</v>
      </c>
    </row>
    <row r="2440" spans="1:2" ht="15.6">
      <c r="A2440" s="356" t="s">
        <v>3047</v>
      </c>
      <c r="B2440" s="130">
        <v>219</v>
      </c>
    </row>
    <row r="2441" spans="1:2" ht="15.6">
      <c r="A2441" s="356" t="s">
        <v>3048</v>
      </c>
      <c r="B2441" s="130">
        <v>217</v>
      </c>
    </row>
    <row r="2442" spans="1:2" ht="15.6">
      <c r="A2442" s="356" t="s">
        <v>3049</v>
      </c>
      <c r="B2442" s="130">
        <v>194</v>
      </c>
    </row>
    <row r="2443" spans="1:2" ht="15.6">
      <c r="A2443" s="356" t="s">
        <v>3050</v>
      </c>
      <c r="B2443" s="130">
        <v>185</v>
      </c>
    </row>
    <row r="2444" spans="1:2" ht="15.6">
      <c r="A2444" s="356" t="s">
        <v>3051</v>
      </c>
      <c r="B2444" s="130">
        <v>175</v>
      </c>
    </row>
    <row r="2445" spans="1:2" ht="15.6">
      <c r="A2445" s="356" t="s">
        <v>3052</v>
      </c>
      <c r="B2445" s="130">
        <v>179</v>
      </c>
    </row>
    <row r="2446" spans="1:2" ht="15.6">
      <c r="A2446" s="356" t="s">
        <v>3053</v>
      </c>
      <c r="B2446" s="130">
        <v>197</v>
      </c>
    </row>
    <row r="2447" spans="1:2" ht="15.6">
      <c r="A2447" s="356" t="s">
        <v>3054</v>
      </c>
      <c r="B2447" s="130">
        <v>193</v>
      </c>
    </row>
    <row r="2448" spans="1:2" ht="15.6">
      <c r="A2448" s="356" t="s">
        <v>3055</v>
      </c>
      <c r="B2448" s="130">
        <v>204</v>
      </c>
    </row>
    <row r="2449" spans="1:2" ht="15.6">
      <c r="A2449" s="356" t="s">
        <v>3056</v>
      </c>
      <c r="B2449" s="130">
        <v>207</v>
      </c>
    </row>
    <row r="2450" spans="1:2" ht="15.6">
      <c r="A2450" s="356" t="s">
        <v>3057</v>
      </c>
      <c r="B2450" s="130">
        <v>221</v>
      </c>
    </row>
    <row r="2451" spans="1:2" ht="15.6">
      <c r="A2451" s="356" t="s">
        <v>3058</v>
      </c>
      <c r="B2451" s="130">
        <v>224</v>
      </c>
    </row>
    <row r="2452" spans="1:2" ht="15.6">
      <c r="A2452" s="356" t="s">
        <v>3059</v>
      </c>
      <c r="B2452" s="130">
        <v>218</v>
      </c>
    </row>
    <row r="2453" spans="1:2" ht="15.6">
      <c r="A2453" s="356" t="s">
        <v>3060</v>
      </c>
      <c r="B2453" s="130">
        <v>227</v>
      </c>
    </row>
    <row r="2454" spans="1:2" ht="15.6">
      <c r="A2454" s="356" t="s">
        <v>3061</v>
      </c>
      <c r="B2454" s="130">
        <v>219</v>
      </c>
    </row>
    <row r="2455" spans="1:2" ht="15.6">
      <c r="A2455" s="356" t="s">
        <v>3062</v>
      </c>
      <c r="B2455" s="130">
        <v>205</v>
      </c>
    </row>
    <row r="2456" spans="1:2" ht="15.6">
      <c r="A2456" s="356" t="s">
        <v>3063</v>
      </c>
      <c r="B2456" s="130">
        <v>208</v>
      </c>
    </row>
    <row r="2457" spans="1:2" ht="15.6">
      <c r="A2457" s="356" t="s">
        <v>3064</v>
      </c>
      <c r="B2457" s="130">
        <v>208</v>
      </c>
    </row>
    <row r="2458" spans="1:2" ht="15.6">
      <c r="A2458" s="356" t="s">
        <v>3065</v>
      </c>
      <c r="B2458" s="130">
        <v>208</v>
      </c>
    </row>
    <row r="2459" spans="1:2" ht="15.6">
      <c r="A2459" s="356" t="s">
        <v>3066</v>
      </c>
      <c r="B2459" s="130">
        <v>202</v>
      </c>
    </row>
    <row r="2460" spans="1:2" ht="15.6">
      <c r="A2460" s="356" t="s">
        <v>3067</v>
      </c>
      <c r="B2460" s="130">
        <v>192</v>
      </c>
    </row>
    <row r="2461" spans="1:2" ht="15.6">
      <c r="A2461" s="356" t="s">
        <v>3068</v>
      </c>
      <c r="B2461" s="130">
        <v>211</v>
      </c>
    </row>
    <row r="2462" spans="1:2" ht="15.6">
      <c r="A2462" s="356" t="s">
        <v>3069</v>
      </c>
      <c r="B2462" s="130">
        <v>213</v>
      </c>
    </row>
    <row r="2463" spans="1:2" ht="15.6">
      <c r="A2463" s="356" t="s">
        <v>3070</v>
      </c>
      <c r="B2463" s="130">
        <v>220</v>
      </c>
    </row>
    <row r="2464" spans="1:2" ht="15.6">
      <c r="A2464" s="356" t="s">
        <v>3071</v>
      </c>
      <c r="B2464" s="130">
        <v>212</v>
      </c>
    </row>
    <row r="2465" spans="1:2" ht="15.6">
      <c r="A2465" s="356" t="s">
        <v>3072</v>
      </c>
      <c r="B2465" s="130">
        <v>201</v>
      </c>
    </row>
    <row r="2466" spans="1:2" ht="15.6">
      <c r="A2466" s="356" t="s">
        <v>3073</v>
      </c>
      <c r="B2466" s="130">
        <v>212</v>
      </c>
    </row>
    <row r="2467" spans="1:2" ht="15.6">
      <c r="A2467" s="356" t="s">
        <v>3074</v>
      </c>
      <c r="B2467" s="130">
        <v>206</v>
      </c>
    </row>
    <row r="2468" spans="1:2" ht="15.6">
      <c r="A2468" s="356" t="s">
        <v>3075</v>
      </c>
      <c r="B2468" s="130">
        <v>200</v>
      </c>
    </row>
    <row r="2469" spans="1:2" ht="15.6">
      <c r="A2469" s="356" t="s">
        <v>3076</v>
      </c>
      <c r="B2469" s="130">
        <v>199</v>
      </c>
    </row>
    <row r="2470" spans="1:2" ht="15.6">
      <c r="A2470" s="356" t="s">
        <v>3077</v>
      </c>
      <c r="B2470" s="130">
        <v>204</v>
      </c>
    </row>
    <row r="2471" spans="1:2" ht="15.6">
      <c r="A2471" s="356" t="s">
        <v>3078</v>
      </c>
      <c r="B2471" s="130">
        <v>200</v>
      </c>
    </row>
    <row r="2472" spans="1:2" ht="15.6">
      <c r="A2472" s="356" t="s">
        <v>3079</v>
      </c>
      <c r="B2472" s="130">
        <v>196</v>
      </c>
    </row>
    <row r="2473" spans="1:2" ht="15.6">
      <c r="A2473" s="356" t="s">
        <v>3080</v>
      </c>
      <c r="B2473" s="130">
        <v>204</v>
      </c>
    </row>
    <row r="2474" spans="1:2" ht="15.6">
      <c r="A2474" s="356" t="s">
        <v>3081</v>
      </c>
      <c r="B2474" s="130">
        <v>210</v>
      </c>
    </row>
    <row r="2475" spans="1:2" ht="15.6">
      <c r="A2475" s="356" t="s">
        <v>3082</v>
      </c>
      <c r="B2475" s="130">
        <v>206</v>
      </c>
    </row>
    <row r="2476" spans="1:2" ht="15.6">
      <c r="A2476" s="356" t="s">
        <v>3083</v>
      </c>
      <c r="B2476" s="130">
        <v>207</v>
      </c>
    </row>
    <row r="2477" spans="1:2" ht="15.6">
      <c r="A2477" s="356" t="s">
        <v>3084</v>
      </c>
      <c r="B2477" s="130">
        <v>212</v>
      </c>
    </row>
    <row r="2478" spans="1:2" ht="15.6">
      <c r="A2478" s="356" t="s">
        <v>3085</v>
      </c>
      <c r="B2478" s="130">
        <v>220</v>
      </c>
    </row>
    <row r="2479" spans="1:2" ht="15.6">
      <c r="A2479" s="356" t="s">
        <v>3086</v>
      </c>
      <c r="B2479" s="130">
        <v>215</v>
      </c>
    </row>
    <row r="2480" spans="1:2" ht="15.6">
      <c r="A2480" s="356" t="s">
        <v>3087</v>
      </c>
      <c r="B2480" s="130">
        <v>219</v>
      </c>
    </row>
    <row r="2481" spans="1:2" ht="15.6">
      <c r="A2481" s="356" t="s">
        <v>3088</v>
      </c>
      <c r="B2481" s="130">
        <v>209</v>
      </c>
    </row>
    <row r="2482" spans="1:2" ht="15.6">
      <c r="A2482" s="356" t="s">
        <v>3089</v>
      </c>
      <c r="B2482" s="130">
        <v>209</v>
      </c>
    </row>
    <row r="2483" spans="1:2" ht="15.6">
      <c r="A2483" s="356" t="s">
        <v>3090</v>
      </c>
      <c r="B2483" s="130">
        <v>212</v>
      </c>
    </row>
    <row r="2484" spans="1:2" ht="15.6">
      <c r="A2484" s="356" t="s">
        <v>3091</v>
      </c>
      <c r="B2484" s="130">
        <v>198</v>
      </c>
    </row>
    <row r="2485" spans="1:2" ht="15.6">
      <c r="A2485" s="356" t="s">
        <v>3092</v>
      </c>
      <c r="B2485" s="130">
        <v>196</v>
      </c>
    </row>
    <row r="2486" spans="1:2" ht="15.6">
      <c r="A2486" s="356" t="s">
        <v>3093</v>
      </c>
      <c r="B2486" s="130">
        <v>192</v>
      </c>
    </row>
    <row r="2487" spans="1:2" ht="15.6">
      <c r="A2487" s="356" t="s">
        <v>3094</v>
      </c>
      <c r="B2487" s="130">
        <v>191</v>
      </c>
    </row>
    <row r="2488" spans="1:2" ht="15.6">
      <c r="A2488" s="356" t="s">
        <v>3095</v>
      </c>
      <c r="B2488" s="130">
        <v>184</v>
      </c>
    </row>
    <row r="2489" spans="1:2" ht="15.6">
      <c r="A2489" s="356" t="s">
        <v>3096</v>
      </c>
      <c r="B2489" s="130">
        <v>188</v>
      </c>
    </row>
    <row r="2490" spans="1:2" ht="15.6">
      <c r="A2490" s="356" t="s">
        <v>3097</v>
      </c>
      <c r="B2490" s="130">
        <v>187</v>
      </c>
    </row>
    <row r="2491" spans="1:2" ht="15.6">
      <c r="A2491" s="356" t="s">
        <v>3098</v>
      </c>
      <c r="B2491" s="130">
        <v>190</v>
      </c>
    </row>
    <row r="2492" spans="1:2" ht="15.6">
      <c r="A2492" s="356" t="s">
        <v>3099</v>
      </c>
      <c r="B2492" s="130">
        <v>184</v>
      </c>
    </row>
    <row r="2493" spans="1:2" ht="15.6">
      <c r="A2493" s="356" t="s">
        <v>3100</v>
      </c>
      <c r="B2493" s="130">
        <v>179</v>
      </c>
    </row>
    <row r="2494" spans="1:2" ht="15.6">
      <c r="A2494" s="356" t="s">
        <v>3101</v>
      </c>
      <c r="B2494" s="130">
        <v>186</v>
      </c>
    </row>
    <row r="2495" spans="1:2" ht="15.6">
      <c r="A2495" s="356" t="s">
        <v>3102</v>
      </c>
      <c r="B2495" s="130">
        <v>181</v>
      </c>
    </row>
    <row r="2496" spans="1:2" ht="15.6">
      <c r="A2496" s="356" t="s">
        <v>3103</v>
      </c>
      <c r="B2496" s="130">
        <v>174</v>
      </c>
    </row>
    <row r="2497" spans="1:2" ht="15.6">
      <c r="A2497" s="356" t="s">
        <v>3104</v>
      </c>
      <c r="B2497" s="130">
        <v>168</v>
      </c>
    </row>
    <row r="2498" spans="1:2" ht="15.6">
      <c r="A2498" s="356" t="s">
        <v>3105</v>
      </c>
      <c r="B2498" s="130">
        <v>160</v>
      </c>
    </row>
    <row r="2499" spans="1:2" ht="15.6">
      <c r="A2499" s="356" t="s">
        <v>3106</v>
      </c>
      <c r="B2499" s="130">
        <v>167</v>
      </c>
    </row>
    <row r="2500" spans="1:2" ht="15.6">
      <c r="A2500" s="356" t="s">
        <v>3107</v>
      </c>
      <c r="B2500" s="130">
        <v>164</v>
      </c>
    </row>
    <row r="2501" spans="1:2" ht="15.6">
      <c r="A2501" s="356" t="s">
        <v>3108</v>
      </c>
      <c r="B2501" s="130">
        <v>171</v>
      </c>
    </row>
    <row r="2502" spans="1:2" ht="15.6">
      <c r="A2502" s="356" t="s">
        <v>3109</v>
      </c>
      <c r="B2502" s="130">
        <v>158</v>
      </c>
    </row>
    <row r="2503" spans="1:2" ht="15.6">
      <c r="A2503" s="356" t="s">
        <v>3110</v>
      </c>
      <c r="B2503" s="130">
        <v>157</v>
      </c>
    </row>
    <row r="2504" spans="1:2" ht="15.6">
      <c r="A2504" s="356" t="s">
        <v>3111</v>
      </c>
      <c r="B2504" s="130">
        <v>149</v>
      </c>
    </row>
    <row r="2505" spans="1:2" ht="15.6">
      <c r="A2505" s="356" t="s">
        <v>3112</v>
      </c>
      <c r="B2505" s="130">
        <v>156</v>
      </c>
    </row>
    <row r="2506" spans="1:2" ht="15.6">
      <c r="A2506" s="356" t="s">
        <v>3113</v>
      </c>
      <c r="B2506" s="130">
        <v>158</v>
      </c>
    </row>
    <row r="2507" spans="1:2" ht="15.6">
      <c r="A2507" s="356" t="s">
        <v>3114</v>
      </c>
      <c r="B2507" s="130">
        <v>145</v>
      </c>
    </row>
    <row r="2508" spans="1:2" ht="15.6">
      <c r="A2508" s="356" t="s">
        <v>3115</v>
      </c>
      <c r="B2508" s="130">
        <v>147</v>
      </c>
    </row>
    <row r="2509" spans="1:2" ht="15.6">
      <c r="A2509" s="356" t="s">
        <v>3116</v>
      </c>
      <c r="B2509" s="130">
        <v>148</v>
      </c>
    </row>
    <row r="2510" spans="1:2" ht="15.6">
      <c r="A2510" s="356" t="s">
        <v>3117</v>
      </c>
      <c r="B2510" s="130">
        <v>146</v>
      </c>
    </row>
    <row r="2511" spans="1:2" ht="15.6">
      <c r="A2511" s="356" t="s">
        <v>3118</v>
      </c>
      <c r="B2511" s="130">
        <v>150</v>
      </c>
    </row>
    <row r="2512" spans="1:2" ht="15.6">
      <c r="A2512" s="356" t="s">
        <v>3119</v>
      </c>
      <c r="B2512" s="130">
        <v>160</v>
      </c>
    </row>
    <row r="2513" spans="1:2" ht="15.6">
      <c r="A2513" s="356" t="s">
        <v>3120</v>
      </c>
      <c r="B2513" s="130">
        <v>147</v>
      </c>
    </row>
    <row r="2514" spans="1:2" ht="15.6">
      <c r="A2514" s="356" t="s">
        <v>3121</v>
      </c>
      <c r="B2514" s="130">
        <v>142</v>
      </c>
    </row>
    <row r="2515" spans="1:2" ht="15.6">
      <c r="A2515" s="356" t="s">
        <v>3122</v>
      </c>
      <c r="B2515" s="130">
        <v>148</v>
      </c>
    </row>
    <row r="2516" spans="1:2" ht="15.6">
      <c r="A2516" s="356" t="s">
        <v>3123</v>
      </c>
      <c r="B2516" s="130">
        <v>149</v>
      </c>
    </row>
    <row r="2517" spans="1:2" ht="15.6">
      <c r="A2517" s="356" t="s">
        <v>3124</v>
      </c>
      <c r="B2517" s="130">
        <v>147</v>
      </c>
    </row>
    <row r="2518" spans="1:2" ht="15.6">
      <c r="A2518" s="356" t="s">
        <v>3125</v>
      </c>
      <c r="B2518" s="130">
        <v>162</v>
      </c>
    </row>
    <row r="2519" spans="1:2" ht="15.6">
      <c r="A2519" s="356" t="s">
        <v>3126</v>
      </c>
      <c r="B2519" s="130">
        <v>161</v>
      </c>
    </row>
    <row r="2520" spans="1:2" ht="15.6">
      <c r="A2520" s="356" t="s">
        <v>3127</v>
      </c>
      <c r="B2520" s="130">
        <v>171</v>
      </c>
    </row>
    <row r="2521" spans="1:2" ht="15.6">
      <c r="A2521" s="356" t="s">
        <v>3128</v>
      </c>
      <c r="B2521" s="130">
        <v>168</v>
      </c>
    </row>
    <row r="2522" spans="1:2" ht="15.6">
      <c r="A2522" s="356" t="s">
        <v>3129</v>
      </c>
      <c r="B2522" s="130">
        <v>185</v>
      </c>
    </row>
    <row r="2523" spans="1:2" ht="15.6">
      <c r="A2523" s="356" t="s">
        <v>3130</v>
      </c>
      <c r="B2523" s="130">
        <v>191</v>
      </c>
    </row>
    <row r="2524" spans="1:2" ht="15.6">
      <c r="A2524" s="356" t="s">
        <v>3131</v>
      </c>
      <c r="B2524" s="130">
        <v>172</v>
      </c>
    </row>
    <row r="2525" spans="1:2" ht="15.6">
      <c r="A2525" s="356" t="s">
        <v>3132</v>
      </c>
      <c r="B2525" s="130">
        <v>160</v>
      </c>
    </row>
    <row r="2526" spans="1:2" ht="15.6">
      <c r="A2526" s="356" t="s">
        <v>3133</v>
      </c>
      <c r="B2526" s="130">
        <v>154</v>
      </c>
    </row>
    <row r="2527" spans="1:2" ht="15.6">
      <c r="A2527" s="356" t="s">
        <v>3134</v>
      </c>
      <c r="B2527" s="130">
        <v>154</v>
      </c>
    </row>
    <row r="2528" spans="1:2" ht="15.6">
      <c r="A2528" s="356" t="s">
        <v>3135</v>
      </c>
      <c r="B2528" s="130">
        <v>169</v>
      </c>
    </row>
    <row r="2529" spans="1:2" ht="15.6">
      <c r="A2529" s="356" t="s">
        <v>3136</v>
      </c>
      <c r="B2529" s="130">
        <v>167</v>
      </c>
    </row>
    <row r="2530" spans="1:2" ht="15.6">
      <c r="A2530" s="356" t="s">
        <v>3137</v>
      </c>
      <c r="B2530" s="130">
        <v>159</v>
      </c>
    </row>
    <row r="2531" spans="1:2" ht="15.6">
      <c r="A2531" s="356" t="s">
        <v>3138</v>
      </c>
      <c r="B2531" s="130">
        <v>154</v>
      </c>
    </row>
    <row r="2532" spans="1:2" ht="15.6">
      <c r="A2532" s="356" t="s">
        <v>3139</v>
      </c>
      <c r="B2532" s="130">
        <v>159</v>
      </c>
    </row>
    <row r="2533" spans="1:2" ht="15.6">
      <c r="A2533" s="356" t="s">
        <v>3140</v>
      </c>
      <c r="B2533" s="130">
        <v>163</v>
      </c>
    </row>
    <row r="2534" spans="1:2" ht="15.6">
      <c r="A2534" s="356" t="s">
        <v>3141</v>
      </c>
      <c r="B2534" s="130">
        <v>153</v>
      </c>
    </row>
    <row r="2535" spans="1:2" ht="15.6">
      <c r="A2535" s="356" t="s">
        <v>3142</v>
      </c>
      <c r="B2535" s="130">
        <v>150</v>
      </c>
    </row>
    <row r="2536" spans="1:2" ht="15.6">
      <c r="A2536" s="356" t="s">
        <v>3143</v>
      </c>
      <c r="B2536" s="130">
        <v>162</v>
      </c>
    </row>
    <row r="2537" spans="1:2" ht="15.6">
      <c r="A2537" s="356" t="s">
        <v>3144</v>
      </c>
      <c r="B2537" s="130">
        <v>171</v>
      </c>
    </row>
    <row r="2538" spans="1:2" ht="15.6">
      <c r="A2538" s="356" t="s">
        <v>3145</v>
      </c>
      <c r="B2538" s="130">
        <v>178</v>
      </c>
    </row>
    <row r="2539" spans="1:2" ht="15.6">
      <c r="A2539" s="356" t="s">
        <v>3146</v>
      </c>
      <c r="B2539" s="130">
        <v>180</v>
      </c>
    </row>
    <row r="2540" spans="1:2" ht="15.6">
      <c r="A2540" s="356" t="s">
        <v>3147</v>
      </c>
      <c r="B2540" s="130">
        <v>184</v>
      </c>
    </row>
    <row r="2541" spans="1:2" ht="15.6">
      <c r="A2541" s="356" t="s">
        <v>3148</v>
      </c>
      <c r="B2541" s="130">
        <v>176</v>
      </c>
    </row>
    <row r="2542" spans="1:2" ht="15.6">
      <c r="A2542" s="356" t="s">
        <v>3149</v>
      </c>
      <c r="B2542" s="130">
        <v>180</v>
      </c>
    </row>
    <row r="2543" spans="1:2" ht="15.6">
      <c r="A2543" s="356" t="s">
        <v>3150</v>
      </c>
      <c r="B2543" s="130">
        <v>182</v>
      </c>
    </row>
    <row r="2544" spans="1:2" ht="15.6">
      <c r="A2544" s="356" t="s">
        <v>3151</v>
      </c>
      <c r="B2544" s="130">
        <v>172</v>
      </c>
    </row>
    <row r="2545" spans="1:2" ht="15.6">
      <c r="A2545" s="356" t="s">
        <v>3152</v>
      </c>
      <c r="B2545" s="130">
        <v>174</v>
      </c>
    </row>
    <row r="2546" spans="1:2" ht="15.6">
      <c r="A2546" s="356" t="s">
        <v>3153</v>
      </c>
      <c r="B2546" s="130">
        <v>171</v>
      </c>
    </row>
    <row r="2547" spans="1:2" ht="15.6">
      <c r="A2547" s="356" t="s">
        <v>3154</v>
      </c>
      <c r="B2547" s="130">
        <v>177</v>
      </c>
    </row>
    <row r="2548" spans="1:2" ht="15.6">
      <c r="A2548" s="356" t="s">
        <v>3155</v>
      </c>
      <c r="B2548" s="130">
        <v>178</v>
      </c>
    </row>
    <row r="2549" spans="1:2" ht="15.6">
      <c r="A2549" s="356" t="s">
        <v>3156</v>
      </c>
      <c r="B2549" s="130">
        <v>182</v>
      </c>
    </row>
    <row r="2550" spans="1:2" ht="15.6">
      <c r="A2550" s="356" t="s">
        <v>3157</v>
      </c>
      <c r="B2550" s="130">
        <v>173</v>
      </c>
    </row>
    <row r="2551" spans="1:2" ht="15.6">
      <c r="A2551" s="356" t="s">
        <v>3158</v>
      </c>
      <c r="B2551" s="130">
        <v>171</v>
      </c>
    </row>
    <row r="2552" spans="1:2" ht="15.6">
      <c r="A2552" s="356" t="s">
        <v>3159</v>
      </c>
      <c r="B2552" s="130">
        <v>171</v>
      </c>
    </row>
    <row r="2553" spans="1:2" ht="15.6">
      <c r="A2553" s="356" t="s">
        <v>3160</v>
      </c>
      <c r="B2553" s="130">
        <v>160</v>
      </c>
    </row>
    <row r="2554" spans="1:2" ht="15.6">
      <c r="A2554" s="356" t="s">
        <v>3161</v>
      </c>
      <c r="B2554" s="130">
        <v>154</v>
      </c>
    </row>
    <row r="2555" spans="1:2" ht="15.6">
      <c r="A2555" s="356" t="s">
        <v>3162</v>
      </c>
      <c r="B2555" s="130">
        <v>148</v>
      </c>
    </row>
    <row r="2556" spans="1:2" ht="15.6">
      <c r="A2556" s="356" t="s">
        <v>3163</v>
      </c>
      <c r="B2556" s="130">
        <v>145</v>
      </c>
    </row>
    <row r="2557" spans="1:2" ht="15.6">
      <c r="A2557" s="356" t="s">
        <v>3164</v>
      </c>
      <c r="B2557" s="130">
        <v>153</v>
      </c>
    </row>
    <row r="2558" spans="1:2" ht="15.6">
      <c r="A2558" s="356" t="s">
        <v>3165</v>
      </c>
      <c r="B2558" s="130">
        <v>163</v>
      </c>
    </row>
    <row r="2559" spans="1:2" ht="15.6">
      <c r="A2559" s="356" t="s">
        <v>3166</v>
      </c>
      <c r="B2559" s="130">
        <v>164</v>
      </c>
    </row>
    <row r="2560" spans="1:2" ht="15.6">
      <c r="A2560" s="356" t="s">
        <v>3167</v>
      </c>
      <c r="B2560" s="130">
        <v>158</v>
      </c>
    </row>
    <row r="2561" spans="1:2" ht="15.6">
      <c r="A2561" s="356" t="s">
        <v>3168</v>
      </c>
      <c r="B2561" s="130">
        <v>151</v>
      </c>
    </row>
    <row r="2562" spans="1:2" ht="15.6">
      <c r="A2562" s="356" t="s">
        <v>3169</v>
      </c>
      <c r="B2562" s="130">
        <v>145</v>
      </c>
    </row>
    <row r="2563" spans="1:2" ht="15.6">
      <c r="A2563" s="356" t="s">
        <v>3170</v>
      </c>
      <c r="B2563" s="130">
        <v>137</v>
      </c>
    </row>
    <row r="2564" spans="1:2" ht="15.6">
      <c r="A2564" s="356" t="s">
        <v>3171</v>
      </c>
      <c r="B2564" s="130">
        <v>130</v>
      </c>
    </row>
    <row r="2565" spans="1:2" ht="15.6">
      <c r="A2565" s="356" t="s">
        <v>3172</v>
      </c>
      <c r="B2565" s="130">
        <v>133</v>
      </c>
    </row>
    <row r="2566" spans="1:2" ht="15.6">
      <c r="A2566" s="356" t="s">
        <v>3173</v>
      </c>
      <c r="B2566" s="130">
        <v>136</v>
      </c>
    </row>
    <row r="2567" spans="1:2" ht="15.6">
      <c r="A2567" s="356" t="s">
        <v>3174</v>
      </c>
      <c r="B2567" s="130">
        <v>125</v>
      </c>
    </row>
    <row r="2568" spans="1:2" ht="15.6">
      <c r="A2568" s="356" t="s">
        <v>3175</v>
      </c>
      <c r="B2568" s="130">
        <v>132</v>
      </c>
    </row>
    <row r="2569" spans="1:2" ht="15.6">
      <c r="A2569" s="356" t="s">
        <v>3176</v>
      </c>
      <c r="B2569" s="130">
        <v>130</v>
      </c>
    </row>
    <row r="2570" spans="1:2" ht="15.6">
      <c r="A2570" s="356" t="s">
        <v>3177</v>
      </c>
      <c r="B2570" s="130">
        <v>137</v>
      </c>
    </row>
    <row r="2571" spans="1:2" ht="15.6">
      <c r="A2571" s="356" t="s">
        <v>3178</v>
      </c>
      <c r="B2571" s="130">
        <v>135</v>
      </c>
    </row>
    <row r="2572" spans="1:2" ht="15.6">
      <c r="A2572" s="356" t="s">
        <v>3179</v>
      </c>
      <c r="B2572" s="130">
        <v>150</v>
      </c>
    </row>
    <row r="2573" spans="1:2" ht="15.6">
      <c r="A2573" s="356" t="s">
        <v>3180</v>
      </c>
      <c r="B2573" s="130">
        <v>146</v>
      </c>
    </row>
    <row r="2574" spans="1:2" ht="15.6">
      <c r="A2574" s="356" t="s">
        <v>3181</v>
      </c>
      <c r="B2574" s="130">
        <v>155</v>
      </c>
    </row>
    <row r="2575" spans="1:2" ht="15.6">
      <c r="A2575" s="356" t="s">
        <v>3182</v>
      </c>
      <c r="B2575" s="130">
        <v>155</v>
      </c>
    </row>
    <row r="2576" spans="1:2" ht="15.6">
      <c r="A2576" s="356" t="s">
        <v>3183</v>
      </c>
      <c r="B2576" s="130">
        <v>156</v>
      </c>
    </row>
    <row r="2577" spans="1:2" ht="15.6">
      <c r="A2577" s="356" t="s">
        <v>3184</v>
      </c>
      <c r="B2577" s="130">
        <v>152</v>
      </c>
    </row>
    <row r="2578" spans="1:2" ht="15.6">
      <c r="A2578" s="356" t="s">
        <v>3185</v>
      </c>
      <c r="B2578" s="130">
        <v>163</v>
      </c>
    </row>
    <row r="2579" spans="1:2" ht="15.6">
      <c r="A2579" s="356" t="s">
        <v>3186</v>
      </c>
      <c r="B2579" s="130">
        <v>154</v>
      </c>
    </row>
    <row r="2580" spans="1:2" ht="15.6">
      <c r="A2580" s="356" t="s">
        <v>3187</v>
      </c>
      <c r="B2580" s="130">
        <v>152</v>
      </c>
    </row>
    <row r="2581" spans="1:2" ht="15.6">
      <c r="A2581" s="356" t="s">
        <v>3188</v>
      </c>
      <c r="B2581" s="130">
        <v>155</v>
      </c>
    </row>
    <row r="2582" spans="1:2" ht="15.6">
      <c r="A2582" s="356" t="s">
        <v>3189</v>
      </c>
      <c r="B2582" s="130">
        <v>161</v>
      </c>
    </row>
    <row r="2583" spans="1:2" ht="15.6">
      <c r="A2583" s="356" t="s">
        <v>3190</v>
      </c>
      <c r="B2583" s="130">
        <v>169</v>
      </c>
    </row>
    <row r="2584" spans="1:2" ht="15.6">
      <c r="A2584" s="356" t="s">
        <v>3191</v>
      </c>
      <c r="B2584" s="130">
        <v>153</v>
      </c>
    </row>
    <row r="2585" spans="1:2" ht="15.6">
      <c r="A2585" s="356" t="s">
        <v>3192</v>
      </c>
      <c r="B2585" s="130">
        <v>153</v>
      </c>
    </row>
    <row r="2586" spans="1:2" ht="15.6">
      <c r="A2586" s="356" t="s">
        <v>3193</v>
      </c>
      <c r="B2586" s="130">
        <v>153</v>
      </c>
    </row>
    <row r="2587" spans="1:2" ht="15.6">
      <c r="A2587" s="356" t="s">
        <v>3194</v>
      </c>
      <c r="B2587" s="130">
        <v>170</v>
      </c>
    </row>
    <row r="2588" spans="1:2" ht="15.6">
      <c r="A2588" s="356" t="s">
        <v>3195</v>
      </c>
      <c r="B2588" s="130">
        <v>180</v>
      </c>
    </row>
    <row r="2589" spans="1:2" ht="15.6">
      <c r="A2589" s="356" t="s">
        <v>3196</v>
      </c>
      <c r="B2589" s="130">
        <v>163</v>
      </c>
    </row>
    <row r="2590" spans="1:2" ht="15.6">
      <c r="A2590" s="356" t="s">
        <v>3197</v>
      </c>
      <c r="B2590" s="130">
        <v>160</v>
      </c>
    </row>
    <row r="2591" spans="1:2" ht="15.6">
      <c r="A2591" s="356" t="s">
        <v>3198</v>
      </c>
      <c r="B2591" s="130">
        <v>154</v>
      </c>
    </row>
    <row r="2592" spans="1:2" ht="15.6">
      <c r="A2592" s="356" t="s">
        <v>3199</v>
      </c>
      <c r="B2592" s="130">
        <v>156</v>
      </c>
    </row>
    <row r="2593" spans="1:2" ht="15.6">
      <c r="A2593" s="356" t="s">
        <v>3200</v>
      </c>
      <c r="B2593" s="130">
        <v>142</v>
      </c>
    </row>
    <row r="2594" spans="1:2" ht="15.6">
      <c r="A2594" s="356" t="s">
        <v>3201</v>
      </c>
      <c r="B2594" s="130">
        <v>148</v>
      </c>
    </row>
    <row r="2595" spans="1:2" ht="15.6">
      <c r="A2595" s="356" t="s">
        <v>3202</v>
      </c>
      <c r="B2595" s="130">
        <v>154</v>
      </c>
    </row>
    <row r="2596" spans="1:2" ht="15.6">
      <c r="A2596" s="356" t="s">
        <v>3203</v>
      </c>
      <c r="B2596" s="130">
        <v>149</v>
      </c>
    </row>
    <row r="2597" spans="1:2" ht="15.6">
      <c r="A2597" s="356" t="s">
        <v>3204</v>
      </c>
      <c r="B2597" s="130">
        <v>153</v>
      </c>
    </row>
    <row r="2598" spans="1:2" ht="15.6">
      <c r="A2598" s="356" t="s">
        <v>3205</v>
      </c>
      <c r="B2598" s="130">
        <v>142</v>
      </c>
    </row>
    <row r="2599" spans="1:2" ht="15.6">
      <c r="A2599" s="356" t="s">
        <v>3206</v>
      </c>
      <c r="B2599" s="130">
        <v>149</v>
      </c>
    </row>
    <row r="2600" spans="1:2" ht="15.6">
      <c r="A2600" s="356" t="s">
        <v>3207</v>
      </c>
      <c r="B2600" s="130">
        <v>164</v>
      </c>
    </row>
    <row r="2601" spans="1:2" ht="15.6">
      <c r="A2601" s="356" t="s">
        <v>3208</v>
      </c>
      <c r="B2601" s="130">
        <v>178</v>
      </c>
    </row>
    <row r="2602" spans="1:2" ht="15.6">
      <c r="A2602" s="356" t="s">
        <v>3209</v>
      </c>
      <c r="B2602" s="130">
        <v>165</v>
      </c>
    </row>
    <row r="2603" spans="1:2" ht="15.6">
      <c r="A2603" s="356" t="s">
        <v>3210</v>
      </c>
      <c r="B2603" s="130">
        <v>162</v>
      </c>
    </row>
    <row r="2604" spans="1:2" ht="15.6">
      <c r="A2604" s="356" t="s">
        <v>3211</v>
      </c>
      <c r="B2604" s="130">
        <v>161</v>
      </c>
    </row>
    <row r="2605" spans="1:2" ht="15.6">
      <c r="A2605" s="356" t="s">
        <v>3212</v>
      </c>
      <c r="B2605" s="130">
        <v>159</v>
      </c>
    </row>
    <row r="2606" spans="1:2" ht="15.6">
      <c r="A2606" s="356" t="s">
        <v>3213</v>
      </c>
      <c r="B2606" s="130">
        <v>159</v>
      </c>
    </row>
    <row r="2607" spans="1:2" ht="15.6">
      <c r="A2607" s="356" t="s">
        <v>3214</v>
      </c>
      <c r="B2607" s="130">
        <v>157</v>
      </c>
    </row>
    <row r="2608" spans="1:2" ht="15.6">
      <c r="A2608" s="356" t="s">
        <v>3215</v>
      </c>
      <c r="B2608" s="130">
        <v>152</v>
      </c>
    </row>
    <row r="2609" spans="1:2" ht="15.6">
      <c r="A2609" s="356" t="s">
        <v>3216</v>
      </c>
      <c r="B2609" s="130">
        <v>157</v>
      </c>
    </row>
    <row r="2610" spans="1:2" ht="15.6">
      <c r="A2610" s="356" t="s">
        <v>3217</v>
      </c>
      <c r="B2610" s="130">
        <v>154</v>
      </c>
    </row>
    <row r="2611" spans="1:2" ht="15.6">
      <c r="A2611" s="356" t="s">
        <v>3218</v>
      </c>
      <c r="B2611" s="130">
        <v>165</v>
      </c>
    </row>
    <row r="2612" spans="1:2" ht="15.6">
      <c r="A2612" s="356" t="s">
        <v>3219</v>
      </c>
      <c r="B2612" s="130">
        <v>161</v>
      </c>
    </row>
    <row r="2613" spans="1:2" ht="15.6">
      <c r="A2613" s="356" t="s">
        <v>3220</v>
      </c>
      <c r="B2613" s="130">
        <v>141</v>
      </c>
    </row>
    <row r="2614" spans="1:2" ht="15.6">
      <c r="A2614" s="356" t="s">
        <v>3221</v>
      </c>
      <c r="B2614" s="130">
        <v>135</v>
      </c>
    </row>
    <row r="2615" spans="1:2" ht="15.6">
      <c r="A2615" s="356" t="s">
        <v>3222</v>
      </c>
      <c r="B2615" s="130">
        <v>142</v>
      </c>
    </row>
    <row r="2616" spans="1:2" ht="15.6">
      <c r="A2616" s="356" t="s">
        <v>3223</v>
      </c>
      <c r="B2616" s="130">
        <v>147</v>
      </c>
    </row>
    <row r="2617" spans="1:2" ht="15.6">
      <c r="A2617" s="356" t="s">
        <v>3224</v>
      </c>
      <c r="B2617" s="130">
        <v>151</v>
      </c>
    </row>
    <row r="2618" spans="1:2" ht="15.6">
      <c r="A2618" s="356" t="s">
        <v>3225</v>
      </c>
      <c r="B2618" s="130">
        <v>144</v>
      </c>
    </row>
    <row r="2619" spans="1:2" ht="15.6">
      <c r="A2619" s="356" t="s">
        <v>3226</v>
      </c>
      <c r="B2619" s="130">
        <v>141</v>
      </c>
    </row>
    <row r="2620" spans="1:2" ht="15.6">
      <c r="A2620" s="356" t="s">
        <v>3227</v>
      </c>
      <c r="B2620" s="130">
        <v>143</v>
      </c>
    </row>
    <row r="2621" spans="1:2" ht="15.6">
      <c r="A2621" s="356" t="s">
        <v>3228</v>
      </c>
      <c r="B2621" s="130">
        <v>143</v>
      </c>
    </row>
    <row r="2622" spans="1:2" ht="15.6">
      <c r="A2622" s="356" t="s">
        <v>3229</v>
      </c>
      <c r="B2622" s="130">
        <v>143</v>
      </c>
    </row>
    <row r="2623" spans="1:2" ht="15.6">
      <c r="A2623" s="356" t="s">
        <v>3230</v>
      </c>
      <c r="B2623" s="130">
        <v>140</v>
      </c>
    </row>
    <row r="2624" spans="1:2" ht="15.6">
      <c r="A2624" s="356" t="s">
        <v>3231</v>
      </c>
      <c r="B2624" s="130">
        <v>148</v>
      </c>
    </row>
    <row r="2625" spans="1:2" ht="15.6">
      <c r="A2625" s="356" t="s">
        <v>3232</v>
      </c>
      <c r="B2625" s="130">
        <v>142</v>
      </c>
    </row>
    <row r="2626" spans="1:2" ht="15.6">
      <c r="A2626" s="356" t="s">
        <v>3233</v>
      </c>
      <c r="B2626" s="130">
        <v>144</v>
      </c>
    </row>
    <row r="2627" spans="1:2" ht="15.6">
      <c r="A2627" s="356" t="s">
        <v>3234</v>
      </c>
      <c r="B2627" s="130">
        <v>143</v>
      </c>
    </row>
    <row r="2628" spans="1:2" ht="15.6">
      <c r="A2628" s="356" t="s">
        <v>3235</v>
      </c>
      <c r="B2628" s="130">
        <v>152</v>
      </c>
    </row>
    <row r="2629" spans="1:2" ht="15.6">
      <c r="A2629" s="356" t="s">
        <v>3236</v>
      </c>
      <c r="B2629" s="130">
        <v>140</v>
      </c>
    </row>
    <row r="2630" spans="1:2" ht="15.6">
      <c r="A2630" s="356" t="s">
        <v>3237</v>
      </c>
      <c r="B2630" s="130">
        <v>148</v>
      </c>
    </row>
    <row r="2631" spans="1:2" ht="15.6">
      <c r="A2631" s="356" t="s">
        <v>3238</v>
      </c>
      <c r="B2631" s="130">
        <v>157</v>
      </c>
    </row>
    <row r="2632" spans="1:2" ht="15.6">
      <c r="A2632" s="356" t="s">
        <v>3239</v>
      </c>
      <c r="B2632" s="130">
        <v>152</v>
      </c>
    </row>
    <row r="2633" spans="1:2" ht="15.6">
      <c r="A2633" s="356" t="s">
        <v>3240</v>
      </c>
      <c r="B2633" s="130">
        <v>145</v>
      </c>
    </row>
    <row r="2634" spans="1:2" ht="15.6">
      <c r="A2634" s="356" t="s">
        <v>3241</v>
      </c>
      <c r="B2634" s="130">
        <v>140</v>
      </c>
    </row>
    <row r="2635" spans="1:2" ht="15.6">
      <c r="A2635" s="356" t="s">
        <v>3242</v>
      </c>
      <c r="B2635" s="130">
        <v>134</v>
      </c>
    </row>
    <row r="2636" spans="1:2" ht="15.6">
      <c r="A2636" s="356" t="s">
        <v>3243</v>
      </c>
      <c r="B2636" s="130">
        <v>129</v>
      </c>
    </row>
    <row r="2637" spans="1:2" ht="15.6">
      <c r="A2637" s="356" t="s">
        <v>3244</v>
      </c>
      <c r="B2637" s="130">
        <v>135</v>
      </c>
    </row>
    <row r="2638" spans="1:2" ht="15.6">
      <c r="A2638" s="356" t="s">
        <v>3245</v>
      </c>
      <c r="B2638" s="130">
        <v>127</v>
      </c>
    </row>
    <row r="2639" spans="1:2" ht="15.6">
      <c r="A2639" s="356" t="s">
        <v>3246</v>
      </c>
      <c r="B2639" s="130">
        <v>139</v>
      </c>
    </row>
    <row r="2640" spans="1:2" ht="15.6">
      <c r="A2640" s="356" t="s">
        <v>3247</v>
      </c>
      <c r="B2640" s="130">
        <v>136</v>
      </c>
    </row>
    <row r="2641" spans="1:2" ht="15.6">
      <c r="A2641" s="356" t="s">
        <v>3248</v>
      </c>
      <c r="B2641" s="130">
        <v>142</v>
      </c>
    </row>
    <row r="2642" spans="1:2" ht="15.6">
      <c r="A2642" s="356" t="s">
        <v>3249</v>
      </c>
      <c r="B2642" s="130">
        <v>150</v>
      </c>
    </row>
    <row r="2643" spans="1:2" ht="15.6">
      <c r="A2643" s="356" t="s">
        <v>3250</v>
      </c>
      <c r="B2643" s="130">
        <v>157</v>
      </c>
    </row>
    <row r="2644" spans="1:2" ht="15.6">
      <c r="A2644" s="356" t="s">
        <v>3251</v>
      </c>
      <c r="B2644" s="130">
        <v>150</v>
      </c>
    </row>
    <row r="2645" spans="1:2" ht="15.6">
      <c r="A2645" s="356" t="s">
        <v>3252</v>
      </c>
      <c r="B2645" s="130">
        <v>149</v>
      </c>
    </row>
    <row r="2646" spans="1:2" ht="15.6">
      <c r="A2646" s="356" t="s">
        <v>3253</v>
      </c>
      <c r="B2646" s="130">
        <v>147</v>
      </c>
    </row>
    <row r="2647" spans="1:2" ht="15.6">
      <c r="A2647" s="356" t="s">
        <v>3254</v>
      </c>
      <c r="B2647" s="130">
        <v>147</v>
      </c>
    </row>
    <row r="2648" spans="1:2" ht="15.6">
      <c r="A2648" s="356" t="s">
        <v>3255</v>
      </c>
      <c r="B2648" s="130">
        <v>157</v>
      </c>
    </row>
    <row r="2649" spans="1:2" ht="15.6">
      <c r="A2649" s="356" t="s">
        <v>3256</v>
      </c>
      <c r="B2649" s="130">
        <v>158</v>
      </c>
    </row>
    <row r="2650" spans="1:2" ht="15.6">
      <c r="A2650" s="356" t="s">
        <v>3257</v>
      </c>
      <c r="B2650" s="130">
        <v>162</v>
      </c>
    </row>
    <row r="2651" spans="1:2" ht="15.6">
      <c r="A2651" s="356" t="s">
        <v>3258</v>
      </c>
      <c r="B2651" s="130">
        <v>162</v>
      </c>
    </row>
    <row r="2652" spans="1:2" ht="15.6">
      <c r="A2652" s="356" t="s">
        <v>3259</v>
      </c>
      <c r="B2652" s="130">
        <v>156</v>
      </c>
    </row>
    <row r="2653" spans="1:2" ht="15.6">
      <c r="A2653" s="356" t="s">
        <v>3260</v>
      </c>
      <c r="B2653" s="130">
        <v>151</v>
      </c>
    </row>
    <row r="2654" spans="1:2" ht="15.6">
      <c r="A2654" s="356" t="s">
        <v>3261</v>
      </c>
      <c r="B2654" s="130">
        <v>143</v>
      </c>
    </row>
    <row r="2655" spans="1:2" ht="15.6">
      <c r="A2655" s="356" t="s">
        <v>3262</v>
      </c>
      <c r="B2655" s="130">
        <v>132</v>
      </c>
    </row>
    <row r="2656" spans="1:2" ht="15.6">
      <c r="A2656" s="356" t="s">
        <v>3263</v>
      </c>
      <c r="B2656" s="130">
        <v>141</v>
      </c>
    </row>
    <row r="2657" spans="1:2" ht="15.6">
      <c r="A2657" s="356" t="s">
        <v>3264</v>
      </c>
      <c r="B2657" s="130">
        <v>138</v>
      </c>
    </row>
    <row r="2658" spans="1:2" ht="15.6">
      <c r="A2658" s="356" t="s">
        <v>3265</v>
      </c>
      <c r="B2658" s="130">
        <v>133</v>
      </c>
    </row>
    <row r="2659" spans="1:2" ht="15.6">
      <c r="A2659" s="356" t="s">
        <v>3266</v>
      </c>
      <c r="B2659" s="130">
        <v>138</v>
      </c>
    </row>
    <row r="2660" spans="1:2" ht="15.6">
      <c r="A2660" s="356" t="s">
        <v>3267</v>
      </c>
      <c r="B2660" s="130">
        <v>150</v>
      </c>
    </row>
    <row r="2661" spans="1:2" ht="15.6">
      <c r="A2661" s="356" t="s">
        <v>3268</v>
      </c>
      <c r="B2661" s="130">
        <v>148</v>
      </c>
    </row>
    <row r="2662" spans="1:2" ht="15.6">
      <c r="A2662" s="356" t="s">
        <v>3269</v>
      </c>
      <c r="B2662" s="130">
        <v>152</v>
      </c>
    </row>
    <row r="2663" spans="1:2" ht="15.6">
      <c r="A2663" s="356" t="s">
        <v>3270</v>
      </c>
      <c r="B2663" s="130">
        <v>157</v>
      </c>
    </row>
    <row r="2664" spans="1:2" ht="15.6">
      <c r="A2664" s="356" t="s">
        <v>3271</v>
      </c>
      <c r="B2664" s="130">
        <v>167</v>
      </c>
    </row>
    <row r="2665" spans="1:2" ht="15.6">
      <c r="A2665" s="356" t="s">
        <v>3272</v>
      </c>
      <c r="B2665" s="130">
        <v>163</v>
      </c>
    </row>
    <row r="2666" spans="1:2" ht="15.6">
      <c r="A2666" s="356" t="s">
        <v>3273</v>
      </c>
      <c r="B2666" s="130">
        <v>163</v>
      </c>
    </row>
    <row r="2667" spans="1:2" ht="15.6">
      <c r="A2667" s="356" t="s">
        <v>3274</v>
      </c>
      <c r="B2667" s="130">
        <v>166</v>
      </c>
    </row>
    <row r="2668" spans="1:2" ht="15.6">
      <c r="A2668" s="356" t="s">
        <v>3275</v>
      </c>
      <c r="B2668" s="130">
        <v>172</v>
      </c>
    </row>
    <row r="2669" spans="1:2" ht="15.6">
      <c r="A2669" s="356" t="s">
        <v>3276</v>
      </c>
      <c r="B2669" s="130">
        <v>171</v>
      </c>
    </row>
    <row r="2670" spans="1:2" ht="15.6">
      <c r="A2670" s="356" t="s">
        <v>3277</v>
      </c>
      <c r="B2670" s="130">
        <v>169</v>
      </c>
    </row>
    <row r="2671" spans="1:2" ht="15.6">
      <c r="A2671" s="356" t="s">
        <v>3278</v>
      </c>
      <c r="B2671" s="130">
        <v>165</v>
      </c>
    </row>
    <row r="2672" spans="1:2" ht="15.6">
      <c r="A2672" s="356" t="s">
        <v>3279</v>
      </c>
      <c r="B2672" s="130">
        <v>168</v>
      </c>
    </row>
    <row r="2673" spans="1:2" ht="15.6">
      <c r="A2673" s="356" t="s">
        <v>3280</v>
      </c>
      <c r="B2673" s="130">
        <v>174</v>
      </c>
    </row>
    <row r="2674" spans="1:2" ht="15.6">
      <c r="A2674" s="356" t="s">
        <v>3281</v>
      </c>
      <c r="B2674" s="130">
        <v>172</v>
      </c>
    </row>
    <row r="2675" spans="1:2" ht="15.6">
      <c r="A2675" s="356" t="s">
        <v>3282</v>
      </c>
      <c r="B2675" s="130">
        <v>173</v>
      </c>
    </row>
    <row r="2676" spans="1:2" ht="15.6">
      <c r="A2676" s="356" t="s">
        <v>3283</v>
      </c>
      <c r="B2676" s="130">
        <v>173</v>
      </c>
    </row>
    <row r="2677" spans="1:2" ht="15.6">
      <c r="A2677" s="356" t="s">
        <v>3284</v>
      </c>
      <c r="B2677" s="130">
        <v>179</v>
      </c>
    </row>
    <row r="2678" spans="1:2" ht="15.6">
      <c r="A2678" s="356" t="s">
        <v>3285</v>
      </c>
      <c r="B2678" s="130">
        <v>176</v>
      </c>
    </row>
    <row r="2679" spans="1:2" ht="15.6">
      <c r="A2679" s="356" t="s">
        <v>3286</v>
      </c>
      <c r="B2679" s="130">
        <v>164</v>
      </c>
    </row>
    <row r="2680" spans="1:2" ht="15.6">
      <c r="A2680" s="356" t="s">
        <v>3287</v>
      </c>
      <c r="B2680" s="130">
        <v>157</v>
      </c>
    </row>
    <row r="2681" spans="1:2" ht="15.6">
      <c r="A2681" s="356" t="s">
        <v>3288</v>
      </c>
      <c r="B2681" s="130">
        <v>160</v>
      </c>
    </row>
    <row r="2682" spans="1:2" ht="15.6">
      <c r="A2682" s="356" t="s">
        <v>3289</v>
      </c>
      <c r="B2682" s="130">
        <v>162</v>
      </c>
    </row>
    <row r="2683" spans="1:2" ht="15.6">
      <c r="A2683" s="356" t="s">
        <v>3290</v>
      </c>
      <c r="B2683" s="130">
        <v>170</v>
      </c>
    </row>
    <row r="2684" spans="1:2" ht="15.6">
      <c r="A2684" s="356" t="s">
        <v>3291</v>
      </c>
      <c r="B2684" s="130">
        <v>184</v>
      </c>
    </row>
    <row r="2685" spans="1:2" ht="15.6">
      <c r="A2685" s="356" t="s">
        <v>3292</v>
      </c>
      <c r="B2685" s="130">
        <v>193</v>
      </c>
    </row>
    <row r="2686" spans="1:2" ht="15.6">
      <c r="A2686" s="356" t="s">
        <v>3293</v>
      </c>
      <c r="B2686" s="130">
        <v>202</v>
      </c>
    </row>
    <row r="2687" spans="1:2" ht="15.6">
      <c r="A2687" s="356" t="s">
        <v>3294</v>
      </c>
      <c r="B2687" s="130">
        <v>203</v>
      </c>
    </row>
    <row r="2688" spans="1:2" ht="15.6">
      <c r="A2688" s="356" t="s">
        <v>3295</v>
      </c>
      <c r="B2688" s="130">
        <v>206</v>
      </c>
    </row>
    <row r="2689" spans="1:2" ht="15.6">
      <c r="A2689" s="356" t="s">
        <v>3296</v>
      </c>
      <c r="B2689" s="130">
        <v>203</v>
      </c>
    </row>
    <row r="2690" spans="1:2" ht="15.6">
      <c r="A2690" s="356" t="s">
        <v>3297</v>
      </c>
      <c r="B2690" s="130">
        <v>204</v>
      </c>
    </row>
    <row r="2691" spans="1:2" ht="15.6">
      <c r="A2691" s="356" t="s">
        <v>3298</v>
      </c>
      <c r="B2691" s="130">
        <v>204</v>
      </c>
    </row>
    <row r="2692" spans="1:2" ht="15.6">
      <c r="A2692" s="356" t="s">
        <v>3299</v>
      </c>
      <c r="B2692" s="130">
        <v>210</v>
      </c>
    </row>
    <row r="2693" spans="1:2" ht="15.6">
      <c r="A2693" s="356" t="s">
        <v>3300</v>
      </c>
      <c r="B2693" s="130">
        <v>227</v>
      </c>
    </row>
    <row r="2694" spans="1:2" ht="15.6">
      <c r="A2694" s="356" t="s">
        <v>3301</v>
      </c>
      <c r="B2694" s="130">
        <v>231</v>
      </c>
    </row>
    <row r="2695" spans="1:2" ht="15.6">
      <c r="A2695" s="356" t="s">
        <v>3302</v>
      </c>
      <c r="B2695" s="130">
        <v>226</v>
      </c>
    </row>
    <row r="2696" spans="1:2" ht="15.6">
      <c r="A2696" s="356" t="s">
        <v>3303</v>
      </c>
      <c r="B2696" s="130">
        <v>217</v>
      </c>
    </row>
    <row r="2697" spans="1:2" ht="15.6">
      <c r="A2697" s="356" t="s">
        <v>3304</v>
      </c>
      <c r="B2697" s="130">
        <v>218</v>
      </c>
    </row>
    <row r="2698" spans="1:2" ht="15.6">
      <c r="A2698" s="356" t="s">
        <v>3305</v>
      </c>
      <c r="B2698" s="130">
        <v>216</v>
      </c>
    </row>
    <row r="2699" spans="1:2" ht="15.6">
      <c r="A2699" s="356" t="s">
        <v>3306</v>
      </c>
      <c r="B2699" s="130">
        <v>199</v>
      </c>
    </row>
    <row r="2700" spans="1:2" ht="15.6">
      <c r="A2700" s="356" t="s">
        <v>3307</v>
      </c>
      <c r="B2700" s="130">
        <v>200</v>
      </c>
    </row>
    <row r="2701" spans="1:2" ht="15.6">
      <c r="A2701" s="356" t="s">
        <v>3308</v>
      </c>
      <c r="B2701" s="130">
        <v>189</v>
      </c>
    </row>
    <row r="2702" spans="1:2" ht="15.6">
      <c r="A2702" s="356" t="s">
        <v>3309</v>
      </c>
      <c r="B2702" s="130">
        <v>188</v>
      </c>
    </row>
    <row r="2703" spans="1:2" ht="15.6">
      <c r="A2703" s="356" t="s">
        <v>3310</v>
      </c>
      <c r="B2703" s="130">
        <v>188</v>
      </c>
    </row>
    <row r="2704" spans="1:2" ht="15.6">
      <c r="A2704" s="356" t="s">
        <v>3311</v>
      </c>
      <c r="B2704" s="130">
        <v>194</v>
      </c>
    </row>
    <row r="2705" spans="1:2" ht="15.6">
      <c r="A2705" s="356" t="s">
        <v>3312</v>
      </c>
      <c r="B2705" s="130">
        <v>183</v>
      </c>
    </row>
    <row r="2706" spans="1:2" ht="15.6">
      <c r="A2706" s="356" t="s">
        <v>3313</v>
      </c>
      <c r="B2706" s="130">
        <v>178</v>
      </c>
    </row>
    <row r="2707" spans="1:2" ht="15.6">
      <c r="A2707" s="356" t="s">
        <v>3314</v>
      </c>
      <c r="B2707" s="130">
        <v>181</v>
      </c>
    </row>
    <row r="2708" spans="1:2" ht="15.6">
      <c r="A2708" s="356" t="s">
        <v>3315</v>
      </c>
      <c r="B2708" s="130">
        <v>183</v>
      </c>
    </row>
    <row r="2709" spans="1:2" ht="15.6">
      <c r="A2709" s="356" t="s">
        <v>3316</v>
      </c>
      <c r="B2709" s="130">
        <v>181</v>
      </c>
    </row>
    <row r="2710" spans="1:2" ht="15.6">
      <c r="A2710" s="356" t="s">
        <v>3317</v>
      </c>
      <c r="B2710" s="130">
        <v>179</v>
      </c>
    </row>
    <row r="2711" spans="1:2" ht="15.6">
      <c r="A2711" s="356" t="s">
        <v>3318</v>
      </c>
      <c r="B2711" s="130">
        <v>182</v>
      </c>
    </row>
    <row r="2712" spans="1:2" ht="15.6">
      <c r="A2712" s="356" t="s">
        <v>3319</v>
      </c>
      <c r="B2712" s="130">
        <v>175</v>
      </c>
    </row>
    <row r="2713" spans="1:2" ht="15.6">
      <c r="A2713" s="356" t="s">
        <v>3320</v>
      </c>
      <c r="B2713" s="130">
        <v>176</v>
      </c>
    </row>
    <row r="2714" spans="1:2" ht="15.6">
      <c r="A2714" s="356" t="s">
        <v>3321</v>
      </c>
      <c r="B2714" s="130">
        <v>174</v>
      </c>
    </row>
    <row r="2715" spans="1:2" ht="15.6">
      <c r="A2715" s="356" t="s">
        <v>3322</v>
      </c>
      <c r="B2715" s="130">
        <v>182</v>
      </c>
    </row>
    <row r="2716" spans="1:2" ht="15.6">
      <c r="A2716" s="356" t="s">
        <v>3323</v>
      </c>
      <c r="B2716" s="130">
        <v>182</v>
      </c>
    </row>
    <row r="2717" spans="1:2" ht="15.6">
      <c r="A2717" s="356" t="s">
        <v>3324</v>
      </c>
      <c r="B2717" s="130">
        <v>182</v>
      </c>
    </row>
    <row r="2718" spans="1:2" ht="15.6">
      <c r="A2718" s="356" t="s">
        <v>3325</v>
      </c>
      <c r="B2718" s="130">
        <v>189</v>
      </c>
    </row>
    <row r="2719" spans="1:2" ht="15.6">
      <c r="A2719" s="356" t="s">
        <v>3326</v>
      </c>
      <c r="B2719" s="130">
        <v>201</v>
      </c>
    </row>
    <row r="2720" spans="1:2" ht="15.6">
      <c r="A2720" s="356" t="s">
        <v>3327</v>
      </c>
      <c r="B2720" s="130">
        <v>189</v>
      </c>
    </row>
    <row r="2721" spans="1:2" ht="15.6">
      <c r="A2721" s="356" t="s">
        <v>3328</v>
      </c>
      <c r="B2721" s="130">
        <v>192</v>
      </c>
    </row>
    <row r="2722" spans="1:2" ht="15.6">
      <c r="A2722" s="356" t="s">
        <v>3329</v>
      </c>
      <c r="B2722" s="130">
        <v>214</v>
      </c>
    </row>
    <row r="2723" spans="1:2" ht="15.6">
      <c r="A2723" s="356" t="s">
        <v>3330</v>
      </c>
      <c r="B2723" s="130">
        <v>195</v>
      </c>
    </row>
    <row r="2724" spans="1:2" ht="15.6">
      <c r="A2724" s="356" t="s">
        <v>3331</v>
      </c>
      <c r="B2724" s="130">
        <v>199</v>
      </c>
    </row>
    <row r="2725" spans="1:2" ht="15.6">
      <c r="A2725" s="356" t="s">
        <v>3332</v>
      </c>
      <c r="B2725" s="130">
        <v>189</v>
      </c>
    </row>
    <row r="2726" spans="1:2" ht="15.6">
      <c r="A2726" s="356" t="s">
        <v>3333</v>
      </c>
      <c r="B2726" s="130">
        <v>191</v>
      </c>
    </row>
    <row r="2727" spans="1:2" ht="15.6">
      <c r="A2727" s="356" t="s">
        <v>3334</v>
      </c>
      <c r="B2727" s="130">
        <v>193</v>
      </c>
    </row>
    <row r="2728" spans="1:2" ht="15.6">
      <c r="A2728" s="356" t="s">
        <v>3335</v>
      </c>
      <c r="B2728" s="130">
        <v>182</v>
      </c>
    </row>
    <row r="2729" spans="1:2" ht="15.6">
      <c r="A2729" s="356" t="s">
        <v>3336</v>
      </c>
      <c r="B2729" s="130">
        <v>193</v>
      </c>
    </row>
    <row r="2730" spans="1:2" ht="15.6">
      <c r="A2730" s="356" t="s">
        <v>3337</v>
      </c>
      <c r="B2730" s="130">
        <v>198</v>
      </c>
    </row>
    <row r="2731" spans="1:2" ht="15.6">
      <c r="A2731" s="356" t="s">
        <v>3338</v>
      </c>
      <c r="B2731" s="130">
        <v>197</v>
      </c>
    </row>
    <row r="2732" spans="1:2" ht="15.6">
      <c r="A2732" s="356" t="s">
        <v>3339</v>
      </c>
      <c r="B2732" s="130">
        <v>196</v>
      </c>
    </row>
    <row r="2733" spans="1:2" ht="15.6">
      <c r="A2733" s="356" t="s">
        <v>3340</v>
      </c>
      <c r="B2733" s="130">
        <v>193</v>
      </c>
    </row>
    <row r="2734" spans="1:2" ht="15.6">
      <c r="A2734" s="356" t="s">
        <v>3341</v>
      </c>
      <c r="B2734" s="130">
        <v>192</v>
      </c>
    </row>
    <row r="2735" spans="1:2" ht="15.6">
      <c r="A2735" s="356" t="s">
        <v>3342</v>
      </c>
      <c r="B2735" s="130">
        <v>197</v>
      </c>
    </row>
    <row r="2736" spans="1:2" ht="15.6">
      <c r="A2736" s="356" t="s">
        <v>3343</v>
      </c>
      <c r="B2736" s="130">
        <v>200</v>
      </c>
    </row>
    <row r="2737" spans="1:2" ht="15.6">
      <c r="A2737" s="356" t="s">
        <v>3344</v>
      </c>
      <c r="B2737" s="130">
        <v>191</v>
      </c>
    </row>
    <row r="2738" spans="1:2" ht="15.6">
      <c r="A2738" s="356" t="s">
        <v>3345</v>
      </c>
      <c r="B2738" s="130">
        <v>184</v>
      </c>
    </row>
    <row r="2739" spans="1:2" ht="15.6">
      <c r="A2739" s="356" t="s">
        <v>3346</v>
      </c>
      <c r="B2739" s="130">
        <v>177</v>
      </c>
    </row>
    <row r="2740" spans="1:2" ht="15.6">
      <c r="A2740" s="356" t="s">
        <v>3347</v>
      </c>
      <c r="B2740" s="130">
        <v>169</v>
      </c>
    </row>
    <row r="2741" spans="1:2" ht="15.6">
      <c r="A2741" s="356" t="s">
        <v>3348</v>
      </c>
      <c r="B2741" s="130">
        <v>168</v>
      </c>
    </row>
    <row r="2742" spans="1:2" ht="15.6">
      <c r="A2742" s="356" t="s">
        <v>3349</v>
      </c>
      <c r="B2742" s="130">
        <v>168</v>
      </c>
    </row>
    <row r="2743" spans="1:2" ht="15.6">
      <c r="A2743" s="356" t="s">
        <v>3350</v>
      </c>
      <c r="B2743" s="130">
        <v>168</v>
      </c>
    </row>
    <row r="2744" spans="1:2" ht="15.6">
      <c r="A2744" s="356" t="s">
        <v>3351</v>
      </c>
      <c r="B2744" s="130">
        <v>173</v>
      </c>
    </row>
    <row r="2745" spans="1:2" ht="15.6">
      <c r="A2745" s="356" t="s">
        <v>3352</v>
      </c>
      <c r="B2745" s="130">
        <v>168</v>
      </c>
    </row>
    <row r="2746" spans="1:2" ht="15.6">
      <c r="A2746" s="356" t="s">
        <v>3353</v>
      </c>
      <c r="B2746" s="130">
        <v>180</v>
      </c>
    </row>
    <row r="2747" spans="1:2" ht="15.6">
      <c r="A2747" s="356" t="s">
        <v>3354</v>
      </c>
      <c r="B2747" s="130">
        <v>186</v>
      </c>
    </row>
    <row r="2748" spans="1:2" ht="15.6">
      <c r="A2748" s="356" t="s">
        <v>3355</v>
      </c>
      <c r="B2748" s="130">
        <v>189</v>
      </c>
    </row>
    <row r="2749" spans="1:2" ht="15.6">
      <c r="A2749" s="356" t="s">
        <v>3356</v>
      </c>
      <c r="B2749" s="130">
        <v>189</v>
      </c>
    </row>
    <row r="2750" spans="1:2" ht="15.6">
      <c r="A2750" s="356" t="s">
        <v>3357</v>
      </c>
      <c r="B2750" s="130">
        <v>182</v>
      </c>
    </row>
    <row r="2751" spans="1:2" ht="15.6">
      <c r="A2751" s="356" t="s">
        <v>3358</v>
      </c>
      <c r="B2751" s="130">
        <v>185</v>
      </c>
    </row>
    <row r="2752" spans="1:2" ht="15.6">
      <c r="A2752" s="356" t="s">
        <v>3359</v>
      </c>
      <c r="B2752" s="130">
        <v>176</v>
      </c>
    </row>
    <row r="2753" spans="1:2" ht="15.6">
      <c r="A2753" s="356" t="s">
        <v>3360</v>
      </c>
      <c r="B2753" s="130">
        <v>177</v>
      </c>
    </row>
    <row r="2754" spans="1:2" ht="15.6">
      <c r="A2754" s="356" t="s">
        <v>3361</v>
      </c>
      <c r="B2754" s="130">
        <v>169</v>
      </c>
    </row>
    <row r="2755" spans="1:2" ht="15.6">
      <c r="A2755" s="356" t="s">
        <v>3362</v>
      </c>
      <c r="B2755" s="130">
        <v>160</v>
      </c>
    </row>
    <row r="2756" spans="1:2" ht="15.6">
      <c r="A2756" s="356" t="s">
        <v>3363</v>
      </c>
      <c r="B2756" s="130">
        <v>163</v>
      </c>
    </row>
    <row r="2757" spans="1:2" ht="15.6">
      <c r="A2757" s="356" t="s">
        <v>3364</v>
      </c>
      <c r="B2757" s="130">
        <v>160</v>
      </c>
    </row>
    <row r="2758" spans="1:2" ht="15.6">
      <c r="A2758" s="356" t="s">
        <v>3365</v>
      </c>
      <c r="B2758" s="130">
        <v>160</v>
      </c>
    </row>
    <row r="2759" spans="1:2" ht="15.6">
      <c r="A2759" s="356" t="s">
        <v>3366</v>
      </c>
      <c r="B2759" s="130">
        <v>154</v>
      </c>
    </row>
    <row r="2760" spans="1:2" ht="15.6">
      <c r="A2760" s="356" t="s">
        <v>3367</v>
      </c>
      <c r="B2760" s="130">
        <v>154</v>
      </c>
    </row>
    <row r="2761" spans="1:2" ht="15.6">
      <c r="A2761" s="356" t="s">
        <v>3368</v>
      </c>
      <c r="B2761" s="130">
        <v>159</v>
      </c>
    </row>
    <row r="2762" spans="1:2" ht="15.6">
      <c r="A2762" s="356" t="s">
        <v>3369</v>
      </c>
      <c r="B2762" s="130">
        <v>151</v>
      </c>
    </row>
    <row r="2763" spans="1:2" ht="15.6">
      <c r="A2763" s="356" t="s">
        <v>3370</v>
      </c>
      <c r="B2763" s="130">
        <v>159</v>
      </c>
    </row>
    <row r="2764" spans="1:2" ht="15.6">
      <c r="A2764" s="356" t="s">
        <v>3371</v>
      </c>
      <c r="B2764" s="130">
        <v>162</v>
      </c>
    </row>
    <row r="2765" spans="1:2" ht="15.6">
      <c r="A2765" s="356" t="s">
        <v>3372</v>
      </c>
      <c r="B2765" s="130">
        <v>183</v>
      </c>
    </row>
    <row r="2766" spans="1:2" ht="15.6">
      <c r="A2766" s="356" t="s">
        <v>3373</v>
      </c>
      <c r="B2766" s="130">
        <v>181</v>
      </c>
    </row>
    <row r="2767" spans="1:2" ht="15.6">
      <c r="A2767" s="356" t="s">
        <v>3374</v>
      </c>
      <c r="B2767" s="130">
        <v>216</v>
      </c>
    </row>
    <row r="2768" spans="1:2" ht="15.6">
      <c r="A2768" s="356" t="s">
        <v>3375</v>
      </c>
      <c r="B2768" s="130">
        <v>225</v>
      </c>
    </row>
    <row r="2769" spans="1:2" ht="15.6">
      <c r="A2769" s="356" t="s">
        <v>3376</v>
      </c>
      <c r="B2769" s="130">
        <v>225</v>
      </c>
    </row>
    <row r="2770" spans="1:2" ht="15.6">
      <c r="A2770" s="356" t="s">
        <v>3377</v>
      </c>
      <c r="B2770" s="130">
        <v>214</v>
      </c>
    </row>
    <row r="2771" spans="1:2" ht="15.6">
      <c r="A2771" s="356" t="s">
        <v>3378</v>
      </c>
      <c r="B2771" s="130">
        <v>216</v>
      </c>
    </row>
    <row r="2772" spans="1:2" ht="15.6">
      <c r="A2772" s="356" t="s">
        <v>3379</v>
      </c>
      <c r="B2772" s="130">
        <v>204</v>
      </c>
    </row>
    <row r="2773" spans="1:2" ht="15.6">
      <c r="A2773" s="356" t="s">
        <v>3380</v>
      </c>
      <c r="B2773" s="130">
        <v>209</v>
      </c>
    </row>
    <row r="2774" spans="1:2" ht="15.6">
      <c r="A2774" s="356" t="s">
        <v>3381</v>
      </c>
      <c r="B2774" s="130">
        <v>208</v>
      </c>
    </row>
    <row r="2775" spans="1:2" ht="15.6">
      <c r="A2775" s="356" t="s">
        <v>3382</v>
      </c>
      <c r="B2775" s="130">
        <v>216</v>
      </c>
    </row>
    <row r="2776" spans="1:2" ht="15.6">
      <c r="A2776" s="356" t="s">
        <v>3383</v>
      </c>
      <c r="B2776" s="130">
        <v>218</v>
      </c>
    </row>
    <row r="2777" spans="1:2" ht="15.6">
      <c r="A2777" s="356" t="s">
        <v>3384</v>
      </c>
      <c r="B2777" s="130">
        <v>213</v>
      </c>
    </row>
    <row r="2778" spans="1:2" ht="15.6">
      <c r="A2778" s="356" t="s">
        <v>3385</v>
      </c>
      <c r="B2778" s="130">
        <v>210</v>
      </c>
    </row>
    <row r="2779" spans="1:2" ht="15.6">
      <c r="A2779" s="356" t="s">
        <v>3386</v>
      </c>
      <c r="B2779" s="130">
        <v>194</v>
      </c>
    </row>
    <row r="2780" spans="1:2" ht="15.6">
      <c r="A2780" s="356" t="s">
        <v>3387</v>
      </c>
      <c r="B2780" s="130">
        <v>200</v>
      </c>
    </row>
    <row r="2781" spans="1:2" ht="15.6">
      <c r="A2781" s="356" t="s">
        <v>3388</v>
      </c>
      <c r="B2781" s="130">
        <v>204</v>
      </c>
    </row>
    <row r="2782" spans="1:2" ht="15.6">
      <c r="A2782" s="356" t="s">
        <v>3389</v>
      </c>
      <c r="B2782" s="130">
        <v>194</v>
      </c>
    </row>
    <row r="2783" spans="1:2" ht="15.6">
      <c r="A2783" s="356" t="s">
        <v>3390</v>
      </c>
      <c r="B2783" s="130">
        <v>202</v>
      </c>
    </row>
    <row r="2784" spans="1:2" ht="15.6">
      <c r="A2784" s="356" t="s">
        <v>3391</v>
      </c>
      <c r="B2784" s="130">
        <v>186</v>
      </c>
    </row>
    <row r="2785" spans="1:2" ht="15.6">
      <c r="A2785" s="356" t="s">
        <v>3392</v>
      </c>
      <c r="B2785" s="130">
        <v>194</v>
      </c>
    </row>
    <row r="2786" spans="1:2" ht="15.6">
      <c r="A2786" s="356" t="s">
        <v>3393</v>
      </c>
      <c r="B2786" s="130">
        <v>207</v>
      </c>
    </row>
    <row r="2787" spans="1:2" ht="15.6">
      <c r="A2787" s="356" t="s">
        <v>3394</v>
      </c>
      <c r="B2787" s="130">
        <v>207</v>
      </c>
    </row>
    <row r="2788" spans="1:2" ht="15.6">
      <c r="A2788" s="356" t="s">
        <v>3395</v>
      </c>
      <c r="B2788" s="130">
        <v>213</v>
      </c>
    </row>
    <row r="2789" spans="1:2" ht="15.6">
      <c r="A2789" s="356" t="s">
        <v>3396</v>
      </c>
      <c r="B2789" s="130">
        <v>206</v>
      </c>
    </row>
    <row r="2790" spans="1:2" ht="15.6">
      <c r="A2790" s="356" t="s">
        <v>3397</v>
      </c>
      <c r="B2790" s="130">
        <v>209</v>
      </c>
    </row>
    <row r="2791" spans="1:2" ht="15.6">
      <c r="A2791" s="356" t="s">
        <v>3398</v>
      </c>
      <c r="B2791" s="130">
        <v>222</v>
      </c>
    </row>
    <row r="2792" spans="1:2" ht="15.6">
      <c r="A2792" s="356" t="s">
        <v>3399</v>
      </c>
      <c r="B2792" s="130">
        <v>227</v>
      </c>
    </row>
    <row r="2793" spans="1:2" ht="15.6">
      <c r="A2793" s="356" t="s">
        <v>3400</v>
      </c>
      <c r="B2793" s="130">
        <v>221</v>
      </c>
    </row>
    <row r="2794" spans="1:2" ht="15.6">
      <c r="A2794" s="356" t="s">
        <v>3401</v>
      </c>
      <c r="B2794" s="130">
        <v>224</v>
      </c>
    </row>
    <row r="2795" spans="1:2" ht="15.6">
      <c r="A2795" s="356" t="s">
        <v>3402</v>
      </c>
      <c r="B2795" s="130">
        <v>219</v>
      </c>
    </row>
    <row r="2796" spans="1:2" ht="15.6">
      <c r="A2796" s="356" t="s">
        <v>3403</v>
      </c>
      <c r="B2796" s="130">
        <v>221</v>
      </c>
    </row>
    <row r="2797" spans="1:2" ht="15.6">
      <c r="A2797" s="356" t="s">
        <v>3404</v>
      </c>
      <c r="B2797" s="130">
        <v>239</v>
      </c>
    </row>
    <row r="2798" spans="1:2" ht="15.6">
      <c r="A2798" s="356" t="s">
        <v>3405</v>
      </c>
      <c r="B2798" s="130">
        <v>236</v>
      </c>
    </row>
    <row r="2799" spans="1:2" ht="15.6">
      <c r="A2799" s="356" t="s">
        <v>3406</v>
      </c>
      <c r="B2799" s="130">
        <v>247</v>
      </c>
    </row>
    <row r="2800" spans="1:2" ht="15.6">
      <c r="A2800" s="356" t="s">
        <v>3407</v>
      </c>
      <c r="B2800" s="130">
        <v>283</v>
      </c>
    </row>
    <row r="2801" spans="1:2" ht="15.6">
      <c r="A2801" s="356" t="s">
        <v>3408</v>
      </c>
      <c r="B2801" s="130">
        <v>277</v>
      </c>
    </row>
    <row r="2802" spans="1:2" ht="15.6">
      <c r="A2802" s="356" t="s">
        <v>3409</v>
      </c>
      <c r="B2802" s="130">
        <v>280</v>
      </c>
    </row>
    <row r="2803" spans="1:2" ht="15.6">
      <c r="A2803" s="356" t="s">
        <v>3410</v>
      </c>
      <c r="B2803" s="130">
        <v>269</v>
      </c>
    </row>
    <row r="2804" spans="1:2" ht="15.6">
      <c r="A2804" s="356" t="s">
        <v>3411</v>
      </c>
      <c r="B2804" s="130">
        <v>270</v>
      </c>
    </row>
    <row r="2805" spans="1:2" ht="15.6">
      <c r="A2805" s="356" t="s">
        <v>3412</v>
      </c>
      <c r="B2805" s="130">
        <v>274</v>
      </c>
    </row>
    <row r="2806" spans="1:2" ht="15.6">
      <c r="A2806" s="356" t="s">
        <v>3413</v>
      </c>
      <c r="B2806" s="130">
        <v>279</v>
      </c>
    </row>
    <row r="2807" spans="1:2" ht="15.6">
      <c r="A2807" s="356" t="s">
        <v>3414</v>
      </c>
      <c r="B2807" s="130">
        <v>295</v>
      </c>
    </row>
    <row r="2808" spans="1:2" ht="15.6">
      <c r="A2808" s="356" t="s">
        <v>3415</v>
      </c>
      <c r="B2808" s="130">
        <v>295</v>
      </c>
    </row>
    <row r="2809" spans="1:2" ht="15.6">
      <c r="A2809" s="356" t="s">
        <v>3416</v>
      </c>
      <c r="B2809" s="130">
        <v>292</v>
      </c>
    </row>
    <row r="2810" spans="1:2" ht="15.6">
      <c r="A2810" s="356" t="s">
        <v>3417</v>
      </c>
      <c r="B2810" s="130">
        <v>271</v>
      </c>
    </row>
    <row r="2811" spans="1:2" ht="15.6">
      <c r="A2811" s="356" t="s">
        <v>3418</v>
      </c>
      <c r="B2811" s="130">
        <v>261</v>
      </c>
    </row>
    <row r="2812" spans="1:2" ht="15.6">
      <c r="A2812" s="356" t="s">
        <v>3419</v>
      </c>
      <c r="B2812" s="130">
        <v>261</v>
      </c>
    </row>
    <row r="2813" spans="1:2" ht="15.6">
      <c r="A2813" s="356" t="s">
        <v>3420</v>
      </c>
      <c r="B2813" s="130">
        <v>235</v>
      </c>
    </row>
    <row r="2814" spans="1:2" ht="15.6">
      <c r="A2814" s="356" t="s">
        <v>3421</v>
      </c>
      <c r="B2814" s="130">
        <v>217</v>
      </c>
    </row>
    <row r="2815" spans="1:2" ht="15.6">
      <c r="A2815" s="356" t="s">
        <v>3422</v>
      </c>
      <c r="B2815" s="130">
        <v>224</v>
      </c>
    </row>
    <row r="2816" spans="1:2" ht="15.6">
      <c r="A2816" s="356" t="s">
        <v>3423</v>
      </c>
      <c r="B2816" s="130">
        <v>212</v>
      </c>
    </row>
    <row r="2817" spans="1:2" ht="15.6">
      <c r="A2817" s="356" t="s">
        <v>3424</v>
      </c>
      <c r="B2817" s="130">
        <v>219</v>
      </c>
    </row>
    <row r="2818" spans="1:2" ht="15.6">
      <c r="A2818" s="356" t="s">
        <v>3425</v>
      </c>
      <c r="B2818" s="130">
        <v>218</v>
      </c>
    </row>
    <row r="2819" spans="1:2" ht="15.6">
      <c r="A2819" s="356" t="s">
        <v>3426</v>
      </c>
      <c r="B2819" s="130">
        <v>218</v>
      </c>
    </row>
    <row r="2820" spans="1:2" ht="15.6">
      <c r="A2820" s="356" t="s">
        <v>3427</v>
      </c>
      <c r="B2820" s="130">
        <v>219</v>
      </c>
    </row>
    <row r="2821" spans="1:2" ht="15.6">
      <c r="A2821" s="356" t="s">
        <v>3428</v>
      </c>
      <c r="B2821" s="130">
        <v>215</v>
      </c>
    </row>
    <row r="2822" spans="1:2" ht="15.6">
      <c r="A2822" s="356" t="s">
        <v>3429</v>
      </c>
      <c r="B2822" s="130">
        <v>212</v>
      </c>
    </row>
    <row r="2823" spans="1:2" ht="15.6">
      <c r="A2823" s="356" t="s">
        <v>3430</v>
      </c>
      <c r="B2823" s="130">
        <v>219</v>
      </c>
    </row>
    <row r="2824" spans="1:2" ht="15.6">
      <c r="A2824" s="356" t="s">
        <v>3431</v>
      </c>
      <c r="B2824" s="130">
        <v>208</v>
      </c>
    </row>
    <row r="2825" spans="1:2" ht="15.6">
      <c r="A2825" s="356" t="s">
        <v>3432</v>
      </c>
      <c r="B2825" s="130">
        <v>183</v>
      </c>
    </row>
    <row r="2826" spans="1:2" ht="15.6">
      <c r="A2826" s="356" t="s">
        <v>3433</v>
      </c>
      <c r="B2826" s="130">
        <v>192</v>
      </c>
    </row>
    <row r="2827" spans="1:2" ht="15.6">
      <c r="A2827" s="356" t="s">
        <v>3434</v>
      </c>
      <c r="B2827" s="130">
        <v>205</v>
      </c>
    </row>
    <row r="2828" spans="1:2" ht="15.6">
      <c r="A2828" s="356" t="s">
        <v>3435</v>
      </c>
      <c r="B2828" s="130">
        <v>210</v>
      </c>
    </row>
    <row r="2829" spans="1:2" ht="15.6">
      <c r="A2829" s="356" t="s">
        <v>3436</v>
      </c>
      <c r="B2829" s="130">
        <v>209</v>
      </c>
    </row>
    <row r="2830" spans="1:2" ht="15.6">
      <c r="A2830" s="356" t="s">
        <v>3437</v>
      </c>
      <c r="B2830" s="130">
        <v>192</v>
      </c>
    </row>
    <row r="2831" spans="1:2" ht="15.6">
      <c r="A2831" s="356" t="s">
        <v>3438</v>
      </c>
      <c r="B2831" s="130">
        <v>192</v>
      </c>
    </row>
    <row r="2832" spans="1:2" ht="15.6">
      <c r="A2832" s="356" t="s">
        <v>3439</v>
      </c>
      <c r="B2832" s="130">
        <v>199</v>
      </c>
    </row>
    <row r="2833" spans="1:2" ht="15.6">
      <c r="A2833" s="356" t="s">
        <v>3440</v>
      </c>
      <c r="B2833" s="130">
        <v>190</v>
      </c>
    </row>
    <row r="2834" spans="1:2" ht="15.6">
      <c r="A2834" s="356" t="s">
        <v>3441</v>
      </c>
      <c r="B2834" s="130">
        <v>208</v>
      </c>
    </row>
    <row r="2835" spans="1:2" ht="15.6">
      <c r="A2835" s="356" t="s">
        <v>3442</v>
      </c>
      <c r="B2835" s="130">
        <v>198</v>
      </c>
    </row>
    <row r="2836" spans="1:2" ht="15.6">
      <c r="A2836" s="356" t="s">
        <v>3443</v>
      </c>
      <c r="B2836" s="130">
        <v>198</v>
      </c>
    </row>
    <row r="2837" spans="1:2" ht="15.6">
      <c r="A2837" s="356" t="s">
        <v>3444</v>
      </c>
      <c r="B2837" s="130">
        <v>201</v>
      </c>
    </row>
    <row r="2838" spans="1:2" ht="15.6">
      <c r="A2838" s="356" t="s">
        <v>3445</v>
      </c>
      <c r="B2838" s="130">
        <v>199</v>
      </c>
    </row>
    <row r="2839" spans="1:2" ht="15.6">
      <c r="A2839" s="356" t="s">
        <v>3446</v>
      </c>
      <c r="B2839" s="130">
        <v>203</v>
      </c>
    </row>
    <row r="2840" spans="1:2" ht="15.6">
      <c r="A2840" s="356" t="s">
        <v>3447</v>
      </c>
      <c r="B2840" s="130">
        <v>210</v>
      </c>
    </row>
    <row r="2841" spans="1:2" ht="15.6">
      <c r="A2841" s="356" t="s">
        <v>3448</v>
      </c>
      <c r="B2841" s="130">
        <v>217</v>
      </c>
    </row>
    <row r="2842" spans="1:2" ht="15.6">
      <c r="A2842" s="356" t="s">
        <v>3449</v>
      </c>
      <c r="B2842" s="130">
        <v>228</v>
      </c>
    </row>
    <row r="2843" spans="1:2" ht="15.6">
      <c r="A2843" s="356" t="s">
        <v>3450</v>
      </c>
      <c r="B2843" s="130">
        <v>231</v>
      </c>
    </row>
    <row r="2844" spans="1:2" ht="15.6">
      <c r="A2844" s="356" t="s">
        <v>3451</v>
      </c>
      <c r="B2844" s="130">
        <v>242</v>
      </c>
    </row>
    <row r="2845" spans="1:2" ht="15.6">
      <c r="A2845" s="356" t="s">
        <v>3452</v>
      </c>
      <c r="B2845" s="130">
        <v>242</v>
      </c>
    </row>
    <row r="2846" spans="1:2" ht="15.6">
      <c r="A2846" s="356" t="s">
        <v>3453</v>
      </c>
      <c r="B2846" s="130">
        <v>242</v>
      </c>
    </row>
    <row r="2847" spans="1:2" ht="15.6">
      <c r="A2847" s="356" t="s">
        <v>3454</v>
      </c>
      <c r="B2847" s="130">
        <v>236</v>
      </c>
    </row>
    <row r="2848" spans="1:2" ht="15.6">
      <c r="A2848" s="356" t="s">
        <v>3455</v>
      </c>
      <c r="B2848" s="130">
        <v>238</v>
      </c>
    </row>
    <row r="2849" spans="1:2" ht="15.6">
      <c r="A2849" s="356" t="s">
        <v>3456</v>
      </c>
      <c r="B2849" s="130">
        <v>227</v>
      </c>
    </row>
    <row r="2850" spans="1:2" ht="15.6">
      <c r="A2850" s="356" t="s">
        <v>3457</v>
      </c>
      <c r="B2850" s="130">
        <v>217</v>
      </c>
    </row>
    <row r="2851" spans="1:2" ht="15.6">
      <c r="A2851" s="356" t="s">
        <v>3458</v>
      </c>
      <c r="B2851" s="130">
        <v>220</v>
      </c>
    </row>
    <row r="2852" spans="1:2" ht="15.6">
      <c r="A2852" s="356" t="s">
        <v>3459</v>
      </c>
      <c r="B2852" s="130">
        <v>219</v>
      </c>
    </row>
    <row r="2853" spans="1:2" ht="15.6">
      <c r="A2853" s="356" t="s">
        <v>3460</v>
      </c>
      <c r="B2853" s="130">
        <v>211</v>
      </c>
    </row>
    <row r="2854" spans="1:2" ht="15.6">
      <c r="A2854" s="356" t="s">
        <v>3461</v>
      </c>
      <c r="B2854" s="130">
        <v>218</v>
      </c>
    </row>
    <row r="2855" spans="1:2" ht="15.6">
      <c r="A2855" s="356" t="s">
        <v>3462</v>
      </c>
      <c r="B2855" s="130">
        <v>221</v>
      </c>
    </row>
    <row r="2856" spans="1:2" ht="15.6">
      <c r="A2856" s="356" t="s">
        <v>3463</v>
      </c>
      <c r="B2856" s="130">
        <v>210</v>
      </c>
    </row>
    <row r="2857" spans="1:2" ht="15.6">
      <c r="A2857" s="356" t="s">
        <v>3464</v>
      </c>
      <c r="B2857" s="130">
        <v>215</v>
      </c>
    </row>
    <row r="2858" spans="1:2" ht="15.6">
      <c r="A2858" s="356" t="s">
        <v>3465</v>
      </c>
      <c r="B2858" s="130">
        <v>215</v>
      </c>
    </row>
    <row r="2859" spans="1:2" ht="15.6">
      <c r="A2859" s="356" t="s">
        <v>3466</v>
      </c>
      <c r="B2859" s="130">
        <v>223</v>
      </c>
    </row>
    <row r="2860" spans="1:2" ht="15.6">
      <c r="A2860" s="356" t="s">
        <v>3467</v>
      </c>
      <c r="B2860" s="130">
        <v>221</v>
      </c>
    </row>
    <row r="2861" spans="1:2" ht="15.6">
      <c r="A2861" s="356" t="s">
        <v>3468</v>
      </c>
      <c r="B2861" s="130">
        <v>228</v>
      </c>
    </row>
    <row r="2862" spans="1:2" ht="15.6">
      <c r="A2862" s="356" t="s">
        <v>3469</v>
      </c>
      <c r="B2862" s="130">
        <v>232</v>
      </c>
    </row>
    <row r="2863" spans="1:2" ht="15.6">
      <c r="A2863" s="356" t="s">
        <v>3470</v>
      </c>
      <c r="B2863" s="130">
        <v>218</v>
      </c>
    </row>
    <row r="2864" spans="1:2" ht="15.6">
      <c r="A2864" s="356" t="s">
        <v>3471</v>
      </c>
      <c r="B2864" s="130">
        <v>212</v>
      </c>
    </row>
    <row r="2865" spans="1:2" ht="15.6">
      <c r="A2865" s="356" t="s">
        <v>3472</v>
      </c>
      <c r="B2865" s="130">
        <v>214</v>
      </c>
    </row>
    <row r="2866" spans="1:2" ht="15.6">
      <c r="A2866" s="356" t="s">
        <v>3473</v>
      </c>
      <c r="B2866" s="130">
        <v>205</v>
      </c>
    </row>
    <row r="2867" spans="1:2" ht="15.6">
      <c r="A2867" s="356" t="s">
        <v>3474</v>
      </c>
      <c r="B2867" s="130">
        <v>205</v>
      </c>
    </row>
    <row r="2868" spans="1:2" ht="15.6">
      <c r="A2868" s="356" t="s">
        <v>3475</v>
      </c>
      <c r="B2868" s="130">
        <v>207</v>
      </c>
    </row>
    <row r="2869" spans="1:2" ht="15.6">
      <c r="A2869" s="356" t="s">
        <v>3476</v>
      </c>
      <c r="B2869" s="130">
        <v>215</v>
      </c>
    </row>
    <row r="2870" spans="1:2" ht="15.6">
      <c r="A2870" s="356" t="s">
        <v>3477</v>
      </c>
      <c r="B2870" s="130">
        <v>217</v>
      </c>
    </row>
    <row r="2871" spans="1:2" ht="15.6">
      <c r="A2871" s="356" t="s">
        <v>3478</v>
      </c>
      <c r="B2871" s="130">
        <v>216</v>
      </c>
    </row>
    <row r="2872" spans="1:2" ht="15.6">
      <c r="A2872" s="356" t="s">
        <v>3479</v>
      </c>
      <c r="B2872" s="130">
        <v>216</v>
      </c>
    </row>
    <row r="2873" spans="1:2" ht="15.6">
      <c r="A2873" s="356" t="s">
        <v>3480</v>
      </c>
      <c r="B2873" s="130">
        <v>206</v>
      </c>
    </row>
    <row r="2874" spans="1:2" ht="15.6">
      <c r="A2874" s="356" t="s">
        <v>3481</v>
      </c>
      <c r="B2874" s="130">
        <v>205</v>
      </c>
    </row>
    <row r="2875" spans="1:2" ht="15.6">
      <c r="A2875" s="356" t="s">
        <v>3482</v>
      </c>
      <c r="B2875" s="130">
        <v>207</v>
      </c>
    </row>
    <row r="2876" spans="1:2" ht="15.6">
      <c r="A2876" s="356" t="s">
        <v>3483</v>
      </c>
      <c r="B2876" s="130">
        <v>211</v>
      </c>
    </row>
    <row r="2877" spans="1:2" ht="15.6">
      <c r="A2877" s="356" t="s">
        <v>3484</v>
      </c>
      <c r="B2877" s="130">
        <v>210</v>
      </c>
    </row>
    <row r="2878" spans="1:2" ht="15.6">
      <c r="A2878" s="356" t="s">
        <v>3485</v>
      </c>
      <c r="B2878" s="130">
        <v>211</v>
      </c>
    </row>
    <row r="2879" spans="1:2" ht="15.6">
      <c r="A2879" s="356" t="s">
        <v>3486</v>
      </c>
      <c r="B2879" s="130">
        <v>228</v>
      </c>
    </row>
    <row r="2880" spans="1:2" ht="15.6">
      <c r="A2880" s="356" t="s">
        <v>3487</v>
      </c>
      <c r="B2880" s="130">
        <v>227</v>
      </c>
    </row>
    <row r="2881" spans="1:2" ht="15.6">
      <c r="A2881" s="356" t="s">
        <v>3488</v>
      </c>
      <c r="B2881" s="130">
        <v>233</v>
      </c>
    </row>
    <row r="2882" spans="1:2" ht="15.6">
      <c r="A2882" s="356" t="s">
        <v>3489</v>
      </c>
      <c r="B2882" s="130">
        <v>233</v>
      </c>
    </row>
    <row r="2883" spans="1:2" ht="15.6">
      <c r="A2883" s="356" t="s">
        <v>3490</v>
      </c>
      <c r="B2883" s="130">
        <v>235</v>
      </c>
    </row>
    <row r="2884" spans="1:2" ht="15.6">
      <c r="A2884" s="356" t="s">
        <v>3491</v>
      </c>
      <c r="B2884" s="130">
        <v>230</v>
      </c>
    </row>
    <row r="2885" spans="1:2" ht="15.6">
      <c r="A2885" s="356" t="s">
        <v>3492</v>
      </c>
      <c r="B2885" s="130">
        <v>220</v>
      </c>
    </row>
    <row r="2886" spans="1:2" ht="15.6">
      <c r="A2886" s="356" t="s">
        <v>3493</v>
      </c>
      <c r="B2886" s="130">
        <v>214</v>
      </c>
    </row>
    <row r="2887" spans="1:2" ht="15.6">
      <c r="A2887" s="356" t="s">
        <v>3494</v>
      </c>
      <c r="B2887" s="130">
        <v>212</v>
      </c>
    </row>
    <row r="2888" spans="1:2" ht="15.6">
      <c r="A2888" s="356" t="s">
        <v>3495</v>
      </c>
      <c r="B2888" s="130">
        <v>221</v>
      </c>
    </row>
    <row r="2889" spans="1:2" ht="15.6">
      <c r="A2889" s="356" t="s">
        <v>3496</v>
      </c>
      <c r="B2889" s="130">
        <v>220</v>
      </c>
    </row>
    <row r="2890" spans="1:2" ht="15.6">
      <c r="A2890" s="356" t="s">
        <v>3497</v>
      </c>
      <c r="B2890" s="130">
        <v>223</v>
      </c>
    </row>
    <row r="2891" spans="1:2" ht="15.6">
      <c r="A2891" s="356" t="s">
        <v>3498</v>
      </c>
      <c r="B2891" s="130">
        <v>221</v>
      </c>
    </row>
    <row r="2892" spans="1:2" ht="15.6">
      <c r="A2892" s="356" t="s">
        <v>3499</v>
      </c>
      <c r="B2892" s="130">
        <v>223</v>
      </c>
    </row>
    <row r="2893" spans="1:2" ht="15.6">
      <c r="A2893" s="356" t="s">
        <v>3500</v>
      </c>
      <c r="B2893" s="130">
        <v>221</v>
      </c>
    </row>
    <row r="2894" spans="1:2" ht="15.6">
      <c r="A2894" s="356" t="s">
        <v>3501</v>
      </c>
      <c r="B2894" s="130">
        <v>214</v>
      </c>
    </row>
    <row r="2895" spans="1:2" ht="15.6">
      <c r="A2895" s="356" t="s">
        <v>3502</v>
      </c>
      <c r="B2895" s="130">
        <v>215</v>
      </c>
    </row>
    <row r="2896" spans="1:2" ht="15.6">
      <c r="A2896" s="356" t="s">
        <v>3503</v>
      </c>
      <c r="B2896" s="130">
        <v>203</v>
      </c>
    </row>
    <row r="2897" spans="1:2" ht="15.6">
      <c r="A2897" s="356" t="s">
        <v>3504</v>
      </c>
      <c r="B2897" s="130">
        <v>207</v>
      </c>
    </row>
    <row r="2898" spans="1:2" ht="15.6">
      <c r="A2898" s="356" t="s">
        <v>3505</v>
      </c>
      <c r="B2898" s="130">
        <v>199</v>
      </c>
    </row>
    <row r="2899" spans="1:2" ht="15.6">
      <c r="A2899" s="356" t="s">
        <v>3506</v>
      </c>
      <c r="B2899" s="130">
        <v>200</v>
      </c>
    </row>
    <row r="2900" spans="1:2" ht="15.6">
      <c r="A2900" s="356" t="s">
        <v>3507</v>
      </c>
      <c r="B2900" s="130">
        <v>195</v>
      </c>
    </row>
    <row r="2901" spans="1:2" ht="15.6">
      <c r="A2901" s="356" t="s">
        <v>3508</v>
      </c>
      <c r="B2901" s="130">
        <v>204</v>
      </c>
    </row>
    <row r="2902" spans="1:2" ht="15.6">
      <c r="A2902" s="356" t="s">
        <v>3509</v>
      </c>
      <c r="B2902" s="130">
        <v>196</v>
      </c>
    </row>
    <row r="2903" spans="1:2" ht="15.6">
      <c r="A2903" s="356" t="s">
        <v>3510</v>
      </c>
      <c r="B2903" s="130">
        <v>201</v>
      </c>
    </row>
    <row r="2904" spans="1:2" ht="15.6">
      <c r="A2904" s="356" t="s">
        <v>3511</v>
      </c>
      <c r="B2904" s="130">
        <v>201</v>
      </c>
    </row>
    <row r="2905" spans="1:2" ht="15.6">
      <c r="A2905" s="356" t="s">
        <v>3512</v>
      </c>
      <c r="B2905" s="130">
        <v>195</v>
      </c>
    </row>
    <row r="2906" spans="1:2" ht="15.6">
      <c r="A2906" s="356" t="s">
        <v>3513</v>
      </c>
      <c r="B2906" s="130">
        <v>192</v>
      </c>
    </row>
    <row r="2907" spans="1:2" ht="15.6">
      <c r="A2907" s="356" t="s">
        <v>3514</v>
      </c>
      <c r="B2907" s="130">
        <v>192</v>
      </c>
    </row>
    <row r="2908" spans="1:2" ht="15.6">
      <c r="A2908" s="356" t="s">
        <v>3515</v>
      </c>
      <c r="B2908" s="130">
        <v>188</v>
      </c>
    </row>
    <row r="2909" spans="1:2" ht="15.6">
      <c r="A2909" s="356" t="s">
        <v>3516</v>
      </c>
      <c r="B2909" s="130">
        <v>191</v>
      </c>
    </row>
    <row r="2910" spans="1:2" ht="15.6">
      <c r="A2910" s="356" t="s">
        <v>3517</v>
      </c>
      <c r="B2910" s="130">
        <v>195</v>
      </c>
    </row>
    <row r="2911" spans="1:2" ht="15.6">
      <c r="A2911" s="356" t="s">
        <v>3518</v>
      </c>
      <c r="B2911" s="130">
        <v>198</v>
      </c>
    </row>
    <row r="2912" spans="1:2" ht="15.6">
      <c r="A2912" s="356" t="s">
        <v>3519</v>
      </c>
      <c r="B2912" s="130">
        <v>203</v>
      </c>
    </row>
    <row r="2913" spans="1:2" ht="15.6">
      <c r="A2913" s="356" t="s">
        <v>3520</v>
      </c>
      <c r="B2913" s="130">
        <v>200</v>
      </c>
    </row>
    <row r="2914" spans="1:2" ht="15.6">
      <c r="A2914" s="356" t="s">
        <v>3521</v>
      </c>
      <c r="B2914" s="130">
        <v>195</v>
      </c>
    </row>
    <row r="2915" spans="1:2" ht="15.6">
      <c r="A2915" s="356" t="s">
        <v>3522</v>
      </c>
      <c r="B2915" s="130">
        <v>187</v>
      </c>
    </row>
    <row r="2916" spans="1:2" ht="15.6">
      <c r="A2916" s="356" t="s">
        <v>3523</v>
      </c>
      <c r="B2916" s="130">
        <v>187</v>
      </c>
    </row>
    <row r="2917" spans="1:2" ht="15.6">
      <c r="A2917" s="356" t="s">
        <v>3524</v>
      </c>
      <c r="B2917" s="130">
        <v>187</v>
      </c>
    </row>
    <row r="2918" spans="1:2" ht="15.6">
      <c r="A2918" s="356" t="s">
        <v>3525</v>
      </c>
      <c r="B2918" s="130">
        <v>193</v>
      </c>
    </row>
    <row r="2919" spans="1:2" ht="15.6">
      <c r="A2919" s="356" t="s">
        <v>3526</v>
      </c>
      <c r="B2919" s="130">
        <v>186</v>
      </c>
    </row>
    <row r="2920" spans="1:2" ht="15.6">
      <c r="A2920" s="356" t="s">
        <v>3527</v>
      </c>
      <c r="B2920" s="130">
        <v>180</v>
      </c>
    </row>
    <row r="2921" spans="1:2" ht="15.6">
      <c r="A2921" s="356" t="s">
        <v>3528</v>
      </c>
      <c r="B2921" s="130">
        <v>179</v>
      </c>
    </row>
    <row r="2922" spans="1:2" ht="15.6">
      <c r="A2922" s="356" t="s">
        <v>3529</v>
      </c>
      <c r="B2922" s="130">
        <v>174</v>
      </c>
    </row>
    <row r="2923" spans="1:2" ht="15.6">
      <c r="A2923" s="356" t="s">
        <v>3530</v>
      </c>
      <c r="B2923" s="130">
        <v>165</v>
      </c>
    </row>
    <row r="2924" spans="1:2" ht="15.6">
      <c r="A2924" s="356" t="s">
        <v>3531</v>
      </c>
      <c r="B2924" s="130">
        <v>152</v>
      </c>
    </row>
    <row r="2925" spans="1:2" ht="15.6">
      <c r="A2925" s="356" t="s">
        <v>3532</v>
      </c>
      <c r="B2925" s="130">
        <v>152</v>
      </c>
    </row>
    <row r="2926" spans="1:2" ht="15.6">
      <c r="A2926" s="356" t="s">
        <v>3533</v>
      </c>
      <c r="B2926" s="130">
        <v>150</v>
      </c>
    </row>
    <row r="2927" spans="1:2" ht="15.6">
      <c r="A2927" s="356" t="s">
        <v>3534</v>
      </c>
      <c r="B2927" s="130">
        <v>144</v>
      </c>
    </row>
    <row r="2928" spans="1:2" ht="15.6">
      <c r="A2928" s="356" t="s">
        <v>3535</v>
      </c>
      <c r="B2928" s="130">
        <v>145</v>
      </c>
    </row>
    <row r="2929" spans="1:2" ht="15.6">
      <c r="A2929" s="356" t="s">
        <v>3536</v>
      </c>
      <c r="B2929" s="130">
        <v>151</v>
      </c>
    </row>
    <row r="2930" spans="1:2" ht="15.6">
      <c r="A2930" s="356" t="s">
        <v>3537</v>
      </c>
      <c r="B2930" s="130">
        <v>154</v>
      </c>
    </row>
    <row r="2931" spans="1:2" ht="15.6">
      <c r="A2931" s="356" t="s">
        <v>3538</v>
      </c>
      <c r="B2931" s="130">
        <v>158</v>
      </c>
    </row>
    <row r="2932" spans="1:2" ht="15.6">
      <c r="A2932" s="356" t="s">
        <v>3539</v>
      </c>
      <c r="B2932" s="130">
        <v>157</v>
      </c>
    </row>
    <row r="2933" spans="1:2" ht="15.6">
      <c r="A2933" s="356" t="s">
        <v>3540</v>
      </c>
      <c r="B2933" s="130">
        <v>161</v>
      </c>
    </row>
    <row r="2934" spans="1:2" ht="15.6">
      <c r="A2934" s="356" t="s">
        <v>3541</v>
      </c>
      <c r="B2934" s="130">
        <v>160</v>
      </c>
    </row>
    <row r="2935" spans="1:2" ht="15.6">
      <c r="A2935" s="356" t="s">
        <v>3542</v>
      </c>
      <c r="B2935" s="130">
        <v>164</v>
      </c>
    </row>
    <row r="2936" spans="1:2" ht="15.6">
      <c r="A2936" s="356" t="s">
        <v>3543</v>
      </c>
      <c r="B2936" s="130">
        <v>157</v>
      </c>
    </row>
    <row r="2937" spans="1:2" ht="15.6">
      <c r="A2937" s="356" t="s">
        <v>3544</v>
      </c>
      <c r="B2937" s="130">
        <v>159</v>
      </c>
    </row>
    <row r="2938" spans="1:2" ht="15.6">
      <c r="A2938" s="356" t="s">
        <v>3545</v>
      </c>
      <c r="B2938" s="130">
        <v>148</v>
      </c>
    </row>
    <row r="2939" spans="1:2" ht="15.6">
      <c r="A2939" s="356" t="s">
        <v>3546</v>
      </c>
      <c r="B2939" s="130">
        <v>153</v>
      </c>
    </row>
    <row r="2940" spans="1:2" ht="15.6">
      <c r="A2940" s="356" t="s">
        <v>3547</v>
      </c>
      <c r="B2940" s="130">
        <v>160</v>
      </c>
    </row>
    <row r="2941" spans="1:2" ht="15.6">
      <c r="A2941" s="356" t="s">
        <v>3548</v>
      </c>
      <c r="B2941" s="130">
        <v>160</v>
      </c>
    </row>
    <row r="2942" spans="1:2" ht="15.6">
      <c r="A2942" s="356" t="s">
        <v>3549</v>
      </c>
      <c r="B2942" s="130">
        <v>173</v>
      </c>
    </row>
    <row r="2943" spans="1:2" ht="15.6">
      <c r="A2943" s="356" t="s">
        <v>3550</v>
      </c>
      <c r="B2943" s="130">
        <v>179</v>
      </c>
    </row>
    <row r="2944" spans="1:2" ht="15.6">
      <c r="A2944" s="356" t="s">
        <v>3551</v>
      </c>
      <c r="B2944" s="130">
        <v>171</v>
      </c>
    </row>
    <row r="2945" spans="1:2" ht="15.6">
      <c r="A2945" s="356" t="s">
        <v>3552</v>
      </c>
      <c r="B2945" s="130">
        <v>165</v>
      </c>
    </row>
    <row r="2946" spans="1:2" ht="15.6">
      <c r="A2946" s="356" t="s">
        <v>3553</v>
      </c>
      <c r="B2946" s="130">
        <v>168</v>
      </c>
    </row>
    <row r="2947" spans="1:2" ht="15.6">
      <c r="A2947" s="356" t="s">
        <v>3554</v>
      </c>
      <c r="B2947" s="130">
        <v>171</v>
      </c>
    </row>
    <row r="2948" spans="1:2" ht="15.6">
      <c r="A2948" s="356" t="s">
        <v>3555</v>
      </c>
      <c r="B2948" s="130">
        <v>163</v>
      </c>
    </row>
    <row r="2949" spans="1:2" ht="15.6">
      <c r="A2949" s="356" t="s">
        <v>3556</v>
      </c>
      <c r="B2949" s="130">
        <v>163</v>
      </c>
    </row>
    <row r="2950" spans="1:2" ht="15.6">
      <c r="A2950" s="356" t="s">
        <v>3557</v>
      </c>
      <c r="B2950" s="130">
        <v>162</v>
      </c>
    </row>
    <row r="2951" spans="1:2" ht="15.6">
      <c r="A2951" s="356" t="s">
        <v>3558</v>
      </c>
      <c r="B2951" s="130">
        <v>161</v>
      </c>
    </row>
    <row r="2952" spans="1:2" ht="15.6">
      <c r="A2952" s="356" t="s">
        <v>3559</v>
      </c>
      <c r="B2952" s="130">
        <v>167</v>
      </c>
    </row>
    <row r="2953" spans="1:2" ht="15.6">
      <c r="A2953" s="356" t="s">
        <v>3560</v>
      </c>
      <c r="B2953" s="130">
        <v>165</v>
      </c>
    </row>
    <row r="2954" spans="1:2" ht="15.6">
      <c r="A2954" s="356" t="s">
        <v>3561</v>
      </c>
      <c r="B2954" s="130">
        <v>162</v>
      </c>
    </row>
    <row r="2955" spans="1:2" ht="15.6">
      <c r="A2955" s="356" t="s">
        <v>3562</v>
      </c>
      <c r="B2955" s="130">
        <v>165</v>
      </c>
    </row>
    <row r="2956" spans="1:2" ht="15.6">
      <c r="A2956" s="356" t="s">
        <v>3563</v>
      </c>
      <c r="B2956" s="130">
        <v>166</v>
      </c>
    </row>
    <row r="2957" spans="1:2" ht="15.6">
      <c r="A2957" s="356" t="s">
        <v>3564</v>
      </c>
      <c r="B2957" s="130">
        <v>166</v>
      </c>
    </row>
    <row r="2958" spans="1:2" ht="15.6">
      <c r="A2958" s="356" t="s">
        <v>3565</v>
      </c>
      <c r="B2958" s="130">
        <v>160</v>
      </c>
    </row>
    <row r="2959" spans="1:2" ht="15.6">
      <c r="A2959" s="356" t="s">
        <v>3566</v>
      </c>
      <c r="B2959" s="130">
        <v>159</v>
      </c>
    </row>
    <row r="2960" spans="1:2" ht="15.6">
      <c r="A2960" s="356" t="s">
        <v>3567</v>
      </c>
      <c r="B2960" s="130">
        <v>154</v>
      </c>
    </row>
    <row r="2961" spans="1:2" ht="15.6">
      <c r="A2961" s="356" t="s">
        <v>3568</v>
      </c>
      <c r="B2961" s="130">
        <v>156</v>
      </c>
    </row>
    <row r="2962" spans="1:2" ht="15.6">
      <c r="A2962" s="356" t="s">
        <v>3569</v>
      </c>
      <c r="B2962" s="130">
        <v>155</v>
      </c>
    </row>
    <row r="2963" spans="1:2" ht="15.6">
      <c r="A2963" s="356" t="s">
        <v>3570</v>
      </c>
      <c r="B2963" s="130">
        <v>159</v>
      </c>
    </row>
    <row r="2964" spans="1:2" ht="15.6">
      <c r="A2964" s="356" t="s">
        <v>3571</v>
      </c>
      <c r="B2964" s="130">
        <v>161</v>
      </c>
    </row>
    <row r="2965" spans="1:2" ht="15.6">
      <c r="A2965" s="356" t="s">
        <v>3572</v>
      </c>
      <c r="B2965" s="130">
        <v>156</v>
      </c>
    </row>
    <row r="2966" spans="1:2" ht="15.6">
      <c r="A2966" s="356" t="s">
        <v>3573</v>
      </c>
      <c r="B2966" s="130">
        <v>164</v>
      </c>
    </row>
    <row r="2967" spans="1:2" ht="15.6">
      <c r="A2967" s="356" t="s">
        <v>3574</v>
      </c>
      <c r="B2967" s="130">
        <v>175</v>
      </c>
    </row>
    <row r="2968" spans="1:2" ht="15.6">
      <c r="A2968" s="356" t="s">
        <v>3575</v>
      </c>
      <c r="B2968" s="130">
        <v>180</v>
      </c>
    </row>
    <row r="2969" spans="1:2" ht="15.6">
      <c r="A2969" s="356" t="s">
        <v>3576</v>
      </c>
      <c r="B2969" s="130">
        <v>184</v>
      </c>
    </row>
    <row r="2970" spans="1:2" ht="15.6">
      <c r="A2970" s="356" t="s">
        <v>3577</v>
      </c>
      <c r="B2970" s="130">
        <v>195</v>
      </c>
    </row>
    <row r="2971" spans="1:2" ht="15.6">
      <c r="A2971" s="356" t="s">
        <v>3578</v>
      </c>
      <c r="B2971" s="130">
        <v>197</v>
      </c>
    </row>
    <row r="2972" spans="1:2" ht="15.6">
      <c r="A2972" s="356" t="s">
        <v>3579</v>
      </c>
      <c r="B2972" s="130">
        <v>196</v>
      </c>
    </row>
    <row r="2973" spans="1:2" ht="15.6">
      <c r="A2973" s="356" t="s">
        <v>3580</v>
      </c>
      <c r="B2973" s="130">
        <v>190</v>
      </c>
    </row>
    <row r="2974" spans="1:2" ht="15.6">
      <c r="A2974" s="356" t="s">
        <v>3581</v>
      </c>
      <c r="B2974" s="130">
        <v>201</v>
      </c>
    </row>
    <row r="2975" spans="1:2" ht="15.6">
      <c r="A2975" s="356" t="s">
        <v>3582</v>
      </c>
      <c r="B2975" s="130">
        <v>195</v>
      </c>
    </row>
    <row r="2976" spans="1:2" ht="15.6">
      <c r="A2976" s="356" t="s">
        <v>3583</v>
      </c>
      <c r="B2976" s="130">
        <v>197</v>
      </c>
    </row>
    <row r="2977" spans="1:2" ht="15.6">
      <c r="A2977" s="356" t="s">
        <v>3584</v>
      </c>
      <c r="B2977" s="130">
        <v>197</v>
      </c>
    </row>
    <row r="2978" spans="1:2" ht="15.6">
      <c r="A2978" s="356" t="s">
        <v>3585</v>
      </c>
      <c r="B2978" s="130">
        <v>197</v>
      </c>
    </row>
    <row r="2979" spans="1:2" ht="15.6">
      <c r="A2979" s="356" t="s">
        <v>3586</v>
      </c>
      <c r="B2979" s="130">
        <v>208</v>
      </c>
    </row>
    <row r="2980" spans="1:2" ht="15.6">
      <c r="A2980" s="356" t="s">
        <v>3587</v>
      </c>
      <c r="B2980" s="130">
        <v>216</v>
      </c>
    </row>
    <row r="2981" spans="1:2" ht="15.6">
      <c r="A2981" s="356" t="s">
        <v>3588</v>
      </c>
      <c r="B2981" s="130">
        <v>226</v>
      </c>
    </row>
    <row r="2982" spans="1:2" ht="15.6">
      <c r="A2982" s="356" t="s">
        <v>3589</v>
      </c>
      <c r="B2982" s="130">
        <v>217</v>
      </c>
    </row>
    <row r="2983" spans="1:2" ht="15.6">
      <c r="A2983" s="356" t="s">
        <v>3590</v>
      </c>
      <c r="B2983" s="130">
        <v>208</v>
      </c>
    </row>
    <row r="2984" spans="1:2" ht="15.6">
      <c r="A2984" s="356" t="s">
        <v>3591</v>
      </c>
      <c r="B2984" s="130">
        <v>193</v>
      </c>
    </row>
    <row r="2985" spans="1:2" ht="15.6">
      <c r="A2985" s="356" t="s">
        <v>3592</v>
      </c>
      <c r="B2985" s="130">
        <v>189</v>
      </c>
    </row>
    <row r="2986" spans="1:2" ht="15.6">
      <c r="A2986" s="356" t="s">
        <v>3593</v>
      </c>
      <c r="B2986" s="130">
        <v>190</v>
      </c>
    </row>
    <row r="2987" spans="1:2" ht="15.6">
      <c r="A2987" s="356" t="s">
        <v>3594</v>
      </c>
      <c r="B2987" s="130">
        <v>195</v>
      </c>
    </row>
    <row r="2988" spans="1:2" ht="15.6">
      <c r="A2988" s="356" t="s">
        <v>3595</v>
      </c>
      <c r="B2988" s="130">
        <v>188</v>
      </c>
    </row>
    <row r="2989" spans="1:2" ht="15.6">
      <c r="A2989" s="356" t="s">
        <v>3596</v>
      </c>
      <c r="B2989" s="130">
        <v>189</v>
      </c>
    </row>
    <row r="2990" spans="1:2" ht="15.6">
      <c r="A2990" s="356" t="s">
        <v>3597</v>
      </c>
      <c r="B2990" s="130">
        <v>184</v>
      </c>
    </row>
    <row r="2991" spans="1:2" ht="15.6">
      <c r="A2991" s="356" t="s">
        <v>3598</v>
      </c>
      <c r="B2991" s="130">
        <v>176</v>
      </c>
    </row>
    <row r="2992" spans="1:2" ht="15.6">
      <c r="A2992" s="356" t="s">
        <v>3599</v>
      </c>
      <c r="B2992" s="130">
        <v>182</v>
      </c>
    </row>
    <row r="2993" spans="1:2" ht="15.6">
      <c r="A2993" s="356" t="s">
        <v>3600</v>
      </c>
      <c r="B2993" s="130">
        <v>180</v>
      </c>
    </row>
    <row r="2994" spans="1:2" ht="15.6">
      <c r="A2994" s="356" t="s">
        <v>3601</v>
      </c>
      <c r="B2994" s="130">
        <v>180</v>
      </c>
    </row>
    <row r="2995" spans="1:2" ht="15.6">
      <c r="A2995" s="356" t="s">
        <v>3602</v>
      </c>
      <c r="B2995" s="130">
        <v>183</v>
      </c>
    </row>
    <row r="2996" spans="1:2" ht="15.6">
      <c r="A2996" s="356" t="s">
        <v>3603</v>
      </c>
      <c r="B2996" s="130">
        <v>176</v>
      </c>
    </row>
    <row r="2997" spans="1:2" ht="15.6">
      <c r="A2997" s="356" t="s">
        <v>3604</v>
      </c>
      <c r="B2997" s="130">
        <v>182</v>
      </c>
    </row>
    <row r="2998" spans="1:2" ht="15.6">
      <c r="A2998" s="356" t="s">
        <v>3605</v>
      </c>
      <c r="B2998" s="130">
        <v>180</v>
      </c>
    </row>
    <row r="2999" spans="1:2" ht="15.6">
      <c r="A2999" s="356" t="s">
        <v>3606</v>
      </c>
      <c r="B2999" s="130">
        <v>181</v>
      </c>
    </row>
    <row r="3000" spans="1:2" ht="15.6">
      <c r="A3000" s="356" t="s">
        <v>3607</v>
      </c>
      <c r="B3000" s="130">
        <v>184</v>
      </c>
    </row>
    <row r="3001" spans="1:2" ht="15.6">
      <c r="A3001" s="356" t="s">
        <v>3608</v>
      </c>
      <c r="B3001" s="130">
        <v>174</v>
      </c>
    </row>
    <row r="3002" spans="1:2" ht="15.6">
      <c r="A3002" s="356" t="s">
        <v>3609</v>
      </c>
      <c r="B3002" s="130">
        <v>182</v>
      </c>
    </row>
    <row r="3003" spans="1:2" ht="15.6">
      <c r="A3003" s="356" t="s">
        <v>3610</v>
      </c>
      <c r="B3003" s="130">
        <v>174</v>
      </c>
    </row>
    <row r="3004" spans="1:2" ht="15.6">
      <c r="A3004" s="356" t="s">
        <v>3611</v>
      </c>
      <c r="B3004" s="130">
        <v>174</v>
      </c>
    </row>
    <row r="3005" spans="1:2" ht="15.6">
      <c r="A3005" s="356" t="s">
        <v>3612</v>
      </c>
      <c r="B3005" s="130">
        <v>174</v>
      </c>
    </row>
    <row r="3006" spans="1:2" ht="15.6">
      <c r="A3006" s="356" t="s">
        <v>3613</v>
      </c>
      <c r="B3006" s="130">
        <v>179</v>
      </c>
    </row>
    <row r="3007" spans="1:2" ht="15.6">
      <c r="A3007" s="356" t="s">
        <v>3614</v>
      </c>
      <c r="B3007" s="130">
        <v>180</v>
      </c>
    </row>
    <row r="3008" spans="1:2" ht="15.6">
      <c r="A3008" s="356" t="s">
        <v>3615</v>
      </c>
      <c r="B3008" s="130">
        <v>176</v>
      </c>
    </row>
    <row r="3009" spans="1:2" ht="15.6">
      <c r="A3009" s="356" t="s">
        <v>3616</v>
      </c>
      <c r="B3009" s="130">
        <v>165</v>
      </c>
    </row>
    <row r="3010" spans="1:2" ht="15.6">
      <c r="A3010" s="356" t="s">
        <v>3617</v>
      </c>
      <c r="B3010" s="130">
        <v>162</v>
      </c>
    </row>
    <row r="3011" spans="1:2" ht="15.6">
      <c r="A3011" s="356" t="s">
        <v>3618</v>
      </c>
      <c r="B3011" s="130">
        <v>157</v>
      </c>
    </row>
    <row r="3012" spans="1:2" ht="15.6">
      <c r="A3012" s="356" t="s">
        <v>3619</v>
      </c>
      <c r="B3012" s="130">
        <v>156</v>
      </c>
    </row>
    <row r="3013" spans="1:2" ht="15.6">
      <c r="A3013" s="356" t="s">
        <v>3620</v>
      </c>
      <c r="B3013" s="130">
        <v>151</v>
      </c>
    </row>
    <row r="3014" spans="1:2" ht="15.6">
      <c r="A3014" s="356" t="s">
        <v>3621</v>
      </c>
      <c r="B3014" s="130">
        <v>153</v>
      </c>
    </row>
    <row r="3015" spans="1:2" ht="15.6">
      <c r="A3015" s="356" t="s">
        <v>3622</v>
      </c>
      <c r="B3015" s="130">
        <v>150</v>
      </c>
    </row>
    <row r="3016" spans="1:2" ht="15.6">
      <c r="A3016" s="356" t="s">
        <v>3623</v>
      </c>
      <c r="B3016" s="130">
        <v>155</v>
      </c>
    </row>
    <row r="3017" spans="1:2" ht="15.6">
      <c r="A3017" s="356" t="s">
        <v>3624</v>
      </c>
      <c r="B3017" s="130">
        <v>158</v>
      </c>
    </row>
    <row r="3018" spans="1:2" ht="15.6">
      <c r="A3018" s="356" t="s">
        <v>3625</v>
      </c>
      <c r="B3018" s="130">
        <v>165</v>
      </c>
    </row>
    <row r="3019" spans="1:2" ht="15.6">
      <c r="A3019" s="356" t="s">
        <v>3626</v>
      </c>
      <c r="B3019" s="130">
        <v>165</v>
      </c>
    </row>
    <row r="3020" spans="1:2" ht="15.6">
      <c r="A3020" s="356" t="s">
        <v>3627</v>
      </c>
      <c r="B3020" s="130">
        <v>162</v>
      </c>
    </row>
    <row r="3021" spans="1:2" ht="15.6">
      <c r="A3021" s="356" t="s">
        <v>3628</v>
      </c>
      <c r="B3021" s="130">
        <v>146</v>
      </c>
    </row>
    <row r="3022" spans="1:2" ht="15.6">
      <c r="A3022" s="356" t="s">
        <v>3629</v>
      </c>
      <c r="B3022" s="130">
        <v>148</v>
      </c>
    </row>
    <row r="3023" spans="1:2" ht="15.6">
      <c r="A3023" s="356" t="s">
        <v>3630</v>
      </c>
      <c r="B3023" s="130">
        <v>145</v>
      </c>
    </row>
    <row r="3024" spans="1:2" ht="15.6">
      <c r="A3024" s="356" t="s">
        <v>3631</v>
      </c>
      <c r="B3024" s="130">
        <v>136</v>
      </c>
    </row>
    <row r="3025" spans="1:2" ht="15.6">
      <c r="A3025" s="356" t="s">
        <v>3632</v>
      </c>
      <c r="B3025" s="130">
        <v>142</v>
      </c>
    </row>
    <row r="3026" spans="1:2" ht="15.6">
      <c r="A3026" s="356" t="s">
        <v>3633</v>
      </c>
      <c r="B3026" s="130">
        <v>130</v>
      </c>
    </row>
    <row r="3027" spans="1:2" ht="15.6">
      <c r="A3027" s="356" t="s">
        <v>3634</v>
      </c>
      <c r="B3027" s="130">
        <v>131</v>
      </c>
    </row>
    <row r="3028" spans="1:2" ht="15.6">
      <c r="A3028" s="356" t="s">
        <v>3635</v>
      </c>
      <c r="B3028" s="130">
        <v>124</v>
      </c>
    </row>
    <row r="3029" spans="1:2" ht="15.6">
      <c r="A3029" s="356" t="s">
        <v>3636</v>
      </c>
      <c r="B3029" s="130">
        <v>122</v>
      </c>
    </row>
    <row r="3030" spans="1:2" ht="15.6">
      <c r="A3030" s="356" t="s">
        <v>3637</v>
      </c>
      <c r="B3030" s="130">
        <v>125</v>
      </c>
    </row>
    <row r="3031" spans="1:2" ht="15.6">
      <c r="A3031" s="356" t="s">
        <v>3638</v>
      </c>
      <c r="B3031" s="130">
        <v>130</v>
      </c>
    </row>
    <row r="3032" spans="1:2" ht="15.6">
      <c r="A3032" s="356" t="s">
        <v>3639</v>
      </c>
      <c r="B3032" s="130">
        <v>131</v>
      </c>
    </row>
    <row r="3033" spans="1:2" ht="15.6">
      <c r="A3033" s="356" t="s">
        <v>3640</v>
      </c>
      <c r="B3033" s="130">
        <v>130</v>
      </c>
    </row>
    <row r="3034" spans="1:2" ht="15.6">
      <c r="A3034" s="356" t="s">
        <v>3641</v>
      </c>
      <c r="B3034" s="130">
        <v>126</v>
      </c>
    </row>
    <row r="3035" spans="1:2" ht="15.6">
      <c r="A3035" s="356" t="s">
        <v>3642</v>
      </c>
      <c r="B3035" s="130">
        <v>126</v>
      </c>
    </row>
    <row r="3036" spans="1:2" ht="15.6">
      <c r="A3036" s="356" t="s">
        <v>3643</v>
      </c>
      <c r="B3036" s="130">
        <v>132</v>
      </c>
    </row>
    <row r="3037" spans="1:2" ht="15.6">
      <c r="A3037" s="356" t="s">
        <v>3644</v>
      </c>
      <c r="B3037" s="130">
        <v>134</v>
      </c>
    </row>
    <row r="3038" spans="1:2" ht="15.6">
      <c r="A3038" s="356" t="s">
        <v>3645</v>
      </c>
      <c r="B3038" s="130">
        <v>131</v>
      </c>
    </row>
    <row r="3039" spans="1:2" ht="15.6">
      <c r="A3039" s="356" t="s">
        <v>3646</v>
      </c>
      <c r="B3039" s="130">
        <v>137</v>
      </c>
    </row>
    <row r="3040" spans="1:2" ht="15.6">
      <c r="A3040" s="356" t="s">
        <v>3647</v>
      </c>
      <c r="B3040" s="130">
        <v>139</v>
      </c>
    </row>
    <row r="3041" spans="1:2" ht="15.6">
      <c r="A3041" s="356" t="s">
        <v>3648</v>
      </c>
      <c r="B3041" s="130">
        <v>137</v>
      </c>
    </row>
    <row r="3042" spans="1:2" ht="15.6">
      <c r="A3042" s="356" t="s">
        <v>3649</v>
      </c>
      <c r="B3042" s="130">
        <v>140</v>
      </c>
    </row>
    <row r="3043" spans="1:2" ht="15.6">
      <c r="A3043" s="356" t="s">
        <v>3650</v>
      </c>
      <c r="B3043" s="130">
        <v>139</v>
      </c>
    </row>
    <row r="3044" spans="1:2" ht="15.6">
      <c r="A3044" s="356" t="s">
        <v>3651</v>
      </c>
      <c r="B3044" s="130">
        <v>136</v>
      </c>
    </row>
    <row r="3045" spans="1:2" ht="15.6">
      <c r="A3045" s="356" t="s">
        <v>3652</v>
      </c>
      <c r="B3045" s="130">
        <v>139</v>
      </c>
    </row>
    <row r="3046" spans="1:2" ht="15.6">
      <c r="A3046" s="356" t="s">
        <v>3653</v>
      </c>
      <c r="B3046" s="130">
        <v>145</v>
      </c>
    </row>
    <row r="3047" spans="1:2" ht="15.6">
      <c r="A3047" s="356" t="s">
        <v>3654</v>
      </c>
      <c r="B3047" s="130">
        <v>145</v>
      </c>
    </row>
    <row r="3048" spans="1:2" ht="15.6">
      <c r="A3048" s="356" t="s">
        <v>3655</v>
      </c>
      <c r="B3048" s="130">
        <v>143</v>
      </c>
    </row>
    <row r="3049" spans="1:2" ht="15.6">
      <c r="A3049" s="356" t="s">
        <v>3656</v>
      </c>
      <c r="B3049" s="130">
        <v>141</v>
      </c>
    </row>
    <row r="3050" spans="1:2" ht="15.6">
      <c r="A3050" s="356" t="s">
        <v>3657</v>
      </c>
      <c r="B3050" s="130">
        <v>132</v>
      </c>
    </row>
    <row r="3051" spans="1:2" ht="15.6">
      <c r="A3051" s="356" t="s">
        <v>3658</v>
      </c>
      <c r="B3051" s="130">
        <v>131</v>
      </c>
    </row>
    <row r="3052" spans="1:2" ht="15.6">
      <c r="A3052" s="356" t="s">
        <v>3659</v>
      </c>
      <c r="B3052" s="130">
        <v>128</v>
      </c>
    </row>
    <row r="3053" spans="1:2" ht="15.6">
      <c r="A3053" s="356" t="s">
        <v>3660</v>
      </c>
      <c r="B3053" s="130">
        <v>128</v>
      </c>
    </row>
    <row r="3054" spans="1:2" ht="15.6">
      <c r="A3054" s="356" t="s">
        <v>3661</v>
      </c>
      <c r="B3054" s="130">
        <v>119</v>
      </c>
    </row>
    <row r="3055" spans="1:2" ht="15.6">
      <c r="A3055" s="356" t="s">
        <v>3662</v>
      </c>
      <c r="B3055" s="130">
        <v>118</v>
      </c>
    </row>
    <row r="3056" spans="1:2" ht="15.6">
      <c r="A3056" s="356" t="s">
        <v>3663</v>
      </c>
      <c r="B3056" s="130">
        <v>109</v>
      </c>
    </row>
    <row r="3057" spans="1:2" ht="15.6">
      <c r="A3057" s="356" t="s">
        <v>3664</v>
      </c>
      <c r="B3057" s="130">
        <v>113</v>
      </c>
    </row>
    <row r="3058" spans="1:2" ht="15.6">
      <c r="A3058" s="356" t="s">
        <v>3665</v>
      </c>
      <c r="B3058" s="130">
        <v>115</v>
      </c>
    </row>
    <row r="3059" spans="1:2" ht="15.6">
      <c r="A3059" s="356" t="s">
        <v>3666</v>
      </c>
      <c r="B3059" s="130">
        <v>116</v>
      </c>
    </row>
    <row r="3060" spans="1:2" ht="15.6">
      <c r="A3060" s="356" t="s">
        <v>3667</v>
      </c>
      <c r="B3060" s="130">
        <v>114</v>
      </c>
    </row>
    <row r="3061" spans="1:2" ht="15.6">
      <c r="A3061" s="356" t="s">
        <v>3668</v>
      </c>
      <c r="B3061" s="130">
        <v>114</v>
      </c>
    </row>
    <row r="3062" spans="1:2" ht="15.6">
      <c r="A3062" s="356" t="s">
        <v>3669</v>
      </c>
      <c r="B3062" s="130">
        <v>117</v>
      </c>
    </row>
    <row r="3063" spans="1:2" ht="15.6">
      <c r="A3063" s="356" t="s">
        <v>3670</v>
      </c>
      <c r="B3063" s="130">
        <v>121</v>
      </c>
    </row>
    <row r="3064" spans="1:2" ht="15.6">
      <c r="A3064" s="356" t="s">
        <v>3671</v>
      </c>
      <c r="B3064" s="130">
        <v>126</v>
      </c>
    </row>
    <row r="3065" spans="1:2" ht="15.6">
      <c r="A3065" s="356" t="s">
        <v>3672</v>
      </c>
      <c r="B3065" s="130">
        <v>125</v>
      </c>
    </row>
    <row r="3066" spans="1:2" ht="15.6">
      <c r="A3066" s="356" t="s">
        <v>3673</v>
      </c>
      <c r="B3066" s="130">
        <v>125</v>
      </c>
    </row>
    <row r="3067" spans="1:2" ht="15.6">
      <c r="A3067" s="356" t="s">
        <v>3674</v>
      </c>
      <c r="B3067" s="130">
        <v>126</v>
      </c>
    </row>
    <row r="3068" spans="1:2" ht="15.6">
      <c r="A3068" s="356" t="s">
        <v>3675</v>
      </c>
      <c r="B3068" s="130">
        <v>124</v>
      </c>
    </row>
    <row r="3069" spans="1:2" ht="15.6">
      <c r="A3069" s="356" t="s">
        <v>3676</v>
      </c>
      <c r="B3069" s="130">
        <v>121</v>
      </c>
    </row>
    <row r="3070" spans="1:2" ht="15.6">
      <c r="A3070" s="356" t="s">
        <v>3677</v>
      </c>
      <c r="B3070" s="130">
        <v>113</v>
      </c>
    </row>
    <row r="3071" spans="1:2" ht="15.6">
      <c r="A3071" s="356" t="s">
        <v>3678</v>
      </c>
      <c r="B3071" s="130">
        <v>106</v>
      </c>
    </row>
    <row r="3072" spans="1:2" ht="15.6">
      <c r="A3072" s="356" t="s">
        <v>3679</v>
      </c>
      <c r="B3072" s="130">
        <v>106</v>
      </c>
    </row>
    <row r="3073" spans="1:2" ht="15.6">
      <c r="A3073" s="356" t="s">
        <v>3680</v>
      </c>
      <c r="B3073" s="130">
        <v>107</v>
      </c>
    </row>
    <row r="3074" spans="1:2" ht="15.6">
      <c r="A3074" s="356" t="s">
        <v>3681</v>
      </c>
      <c r="B3074" s="130">
        <v>111</v>
      </c>
    </row>
    <row r="3075" spans="1:2" ht="15.6">
      <c r="A3075" s="356" t="s">
        <v>3682</v>
      </c>
      <c r="B3075" s="130">
        <v>114</v>
      </c>
    </row>
    <row r="3076" spans="1:2" ht="15.6">
      <c r="A3076" s="356" t="s">
        <v>3683</v>
      </c>
      <c r="B3076" s="130">
        <v>112</v>
      </c>
    </row>
    <row r="3077" spans="1:2" ht="15.6">
      <c r="A3077" s="356" t="s">
        <v>3684</v>
      </c>
      <c r="B3077" s="130">
        <v>107</v>
      </c>
    </row>
    <row r="3078" spans="1:2" ht="15.6">
      <c r="A3078" s="356" t="s">
        <v>3685</v>
      </c>
      <c r="B3078" s="130">
        <v>101</v>
      </c>
    </row>
    <row r="3079" spans="1:2" ht="15.6">
      <c r="A3079" s="356" t="s">
        <v>3686</v>
      </c>
      <c r="B3079" s="130">
        <v>94</v>
      </c>
    </row>
    <row r="3080" spans="1:2" ht="15.6">
      <c r="A3080" s="356" t="s">
        <v>3687</v>
      </c>
      <c r="B3080" s="130">
        <v>91</v>
      </c>
    </row>
    <row r="3081" spans="1:2" ht="15.6">
      <c r="A3081" s="356" t="s">
        <v>3688</v>
      </c>
      <c r="B3081" s="130">
        <v>100</v>
      </c>
    </row>
    <row r="3082" spans="1:2" ht="15.6">
      <c r="A3082" s="356" t="s">
        <v>3689</v>
      </c>
      <c r="B3082" s="130">
        <v>98</v>
      </c>
    </row>
    <row r="3083" spans="1:2" ht="15.6">
      <c r="A3083" s="356" t="s">
        <v>3690</v>
      </c>
      <c r="B3083" s="130">
        <v>100</v>
      </c>
    </row>
    <row r="3084" spans="1:2" ht="15.6">
      <c r="A3084" s="356" t="s">
        <v>3691</v>
      </c>
      <c r="B3084" s="130">
        <v>99</v>
      </c>
    </row>
    <row r="3085" spans="1:2" ht="15.6">
      <c r="A3085" s="356" t="s">
        <v>3692</v>
      </c>
      <c r="B3085" s="130">
        <v>98</v>
      </c>
    </row>
    <row r="3086" spans="1:2" ht="15.6">
      <c r="A3086" s="356" t="s">
        <v>3693</v>
      </c>
      <c r="B3086" s="130">
        <v>111</v>
      </c>
    </row>
    <row r="3087" spans="1:2" ht="15.6">
      <c r="A3087" s="356" t="s">
        <v>3694</v>
      </c>
      <c r="B3087" s="130">
        <v>114</v>
      </c>
    </row>
    <row r="3088" spans="1:2" ht="15.6">
      <c r="A3088" s="356" t="s">
        <v>3695</v>
      </c>
      <c r="B3088" s="130">
        <v>114</v>
      </c>
    </row>
    <row r="3089" spans="1:2" ht="15.6">
      <c r="A3089" s="356" t="s">
        <v>3696</v>
      </c>
      <c r="B3089" s="130">
        <v>118</v>
      </c>
    </row>
    <row r="3090" spans="1:2" ht="15.6">
      <c r="A3090" s="356" t="s">
        <v>3697</v>
      </c>
      <c r="B3090" s="130">
        <v>114</v>
      </c>
    </row>
    <row r="3091" spans="1:2" ht="15.6">
      <c r="A3091" s="356" t="s">
        <v>3698</v>
      </c>
      <c r="B3091" s="130">
        <v>113</v>
      </c>
    </row>
    <row r="3092" spans="1:2" ht="15.6">
      <c r="A3092" s="356" t="s">
        <v>3699</v>
      </c>
      <c r="B3092" s="130">
        <v>115</v>
      </c>
    </row>
    <row r="3093" spans="1:2" ht="15.6">
      <c r="A3093" s="356" t="s">
        <v>3700</v>
      </c>
      <c r="B3093" s="130">
        <v>110</v>
      </c>
    </row>
    <row r="3094" spans="1:2" ht="15.6">
      <c r="A3094" s="356" t="s">
        <v>3701</v>
      </c>
      <c r="B3094" s="130">
        <v>121</v>
      </c>
    </row>
    <row r="3095" spans="1:2" ht="15.6">
      <c r="A3095" s="356" t="s">
        <v>3702</v>
      </c>
      <c r="B3095" s="130">
        <v>124</v>
      </c>
    </row>
    <row r="3096" spans="1:2" ht="15.6">
      <c r="A3096" s="356" t="s">
        <v>3703</v>
      </c>
      <c r="B3096" s="130">
        <v>126</v>
      </c>
    </row>
    <row r="3097" spans="1:2" ht="15.6">
      <c r="A3097" s="356" t="s">
        <v>3704</v>
      </c>
      <c r="B3097" s="130">
        <v>126</v>
      </c>
    </row>
    <row r="3098" spans="1:2" ht="15.6">
      <c r="A3098" s="356" t="s">
        <v>3705</v>
      </c>
      <c r="B3098" s="130">
        <v>128</v>
      </c>
    </row>
    <row r="3099" spans="1:2" ht="15.6">
      <c r="A3099" s="356" t="s">
        <v>3706</v>
      </c>
      <c r="B3099" s="130">
        <v>131</v>
      </c>
    </row>
    <row r="3100" spans="1:2" ht="15.6">
      <c r="A3100" s="356" t="s">
        <v>3707</v>
      </c>
      <c r="B3100" s="130">
        <v>133</v>
      </c>
    </row>
    <row r="3101" spans="1:2" ht="15.6">
      <c r="A3101" s="356" t="s">
        <v>3708</v>
      </c>
      <c r="B3101" s="130">
        <v>133</v>
      </c>
    </row>
    <row r="3102" spans="1:2" ht="15.6">
      <c r="A3102" s="356" t="s">
        <v>3709</v>
      </c>
      <c r="B3102" s="130">
        <v>130</v>
      </c>
    </row>
    <row r="3103" spans="1:2" ht="15.6">
      <c r="A3103" s="356" t="s">
        <v>3710</v>
      </c>
      <c r="B3103" s="130">
        <v>124</v>
      </c>
    </row>
    <row r="3104" spans="1:2" ht="15.6">
      <c r="A3104" s="356" t="s">
        <v>3711</v>
      </c>
      <c r="B3104" s="130">
        <v>122</v>
      </c>
    </row>
    <row r="3105" spans="1:2" ht="15.6">
      <c r="A3105" s="356" t="s">
        <v>3712</v>
      </c>
      <c r="B3105" s="130">
        <v>122</v>
      </c>
    </row>
    <row r="3106" spans="1:2" ht="15.6">
      <c r="A3106" s="356" t="s">
        <v>3713</v>
      </c>
      <c r="B3106" s="130">
        <v>122</v>
      </c>
    </row>
    <row r="3107" spans="1:2" ht="15.6">
      <c r="A3107" s="356" t="s">
        <v>3714</v>
      </c>
      <c r="B3107" s="130">
        <v>124</v>
      </c>
    </row>
    <row r="3108" spans="1:2" ht="15.6">
      <c r="A3108" s="356" t="s">
        <v>3715</v>
      </c>
      <c r="B3108" s="130">
        <v>123</v>
      </c>
    </row>
    <row r="3109" spans="1:2" ht="15.6">
      <c r="A3109" s="356" t="s">
        <v>3716</v>
      </c>
      <c r="B3109" s="130">
        <v>122</v>
      </c>
    </row>
    <row r="3110" spans="1:2" ht="15.6">
      <c r="A3110" s="356" t="s">
        <v>3717</v>
      </c>
      <c r="B3110" s="130">
        <v>120</v>
      </c>
    </row>
    <row r="3111" spans="1:2" ht="15.6">
      <c r="A3111" s="356" t="s">
        <v>3718</v>
      </c>
      <c r="B3111" s="130">
        <v>122</v>
      </c>
    </row>
    <row r="3112" spans="1:2" ht="15.6">
      <c r="A3112" s="356" t="s">
        <v>3719</v>
      </c>
      <c r="B3112" s="130">
        <v>123</v>
      </c>
    </row>
    <row r="3113" spans="1:2" ht="15.6">
      <c r="A3113" s="356" t="s">
        <v>3720</v>
      </c>
      <c r="B3113" s="130">
        <v>125</v>
      </c>
    </row>
    <row r="3114" spans="1:2" ht="15.6">
      <c r="A3114" s="356" t="s">
        <v>3721</v>
      </c>
      <c r="B3114" s="130">
        <v>124</v>
      </c>
    </row>
    <row r="3115" spans="1:2" ht="15.6">
      <c r="A3115" s="356" t="s">
        <v>3722</v>
      </c>
      <c r="B3115" s="130">
        <v>126</v>
      </c>
    </row>
    <row r="3116" spans="1:2" ht="15.6">
      <c r="A3116" s="356" t="s">
        <v>3723</v>
      </c>
      <c r="B3116" s="130">
        <v>122</v>
      </c>
    </row>
    <row r="3117" spans="1:2" ht="15.6">
      <c r="A3117" s="356" t="s">
        <v>3724</v>
      </c>
      <c r="B3117" s="130">
        <v>124</v>
      </c>
    </row>
    <row r="3118" spans="1:2" ht="15.6">
      <c r="A3118" s="356" t="s">
        <v>3725</v>
      </c>
      <c r="B3118" s="130">
        <v>121</v>
      </c>
    </row>
    <row r="3119" spans="1:2" ht="15.6">
      <c r="A3119" s="356" t="s">
        <v>3726</v>
      </c>
      <c r="B3119" s="130">
        <v>115</v>
      </c>
    </row>
    <row r="3120" spans="1:2" ht="15.6">
      <c r="A3120" s="356" t="s">
        <v>3727</v>
      </c>
      <c r="B3120" s="130">
        <v>116</v>
      </c>
    </row>
    <row r="3121" spans="1:2" ht="15.6">
      <c r="A3121" s="356" t="s">
        <v>3728</v>
      </c>
      <c r="B3121" s="130">
        <v>118</v>
      </c>
    </row>
    <row r="3122" spans="1:2" ht="15.6">
      <c r="A3122" s="356" t="s">
        <v>3729</v>
      </c>
      <c r="B3122" s="130">
        <v>112</v>
      </c>
    </row>
    <row r="3123" spans="1:2" ht="15.6">
      <c r="A3123" s="356" t="s">
        <v>3730</v>
      </c>
      <c r="B3123" s="130">
        <v>108</v>
      </c>
    </row>
    <row r="3124" spans="1:2" ht="15.6">
      <c r="A3124" s="356" t="s">
        <v>3731</v>
      </c>
      <c r="B3124" s="130">
        <v>109</v>
      </c>
    </row>
    <row r="3125" spans="1:2" ht="15.6">
      <c r="A3125" s="356" t="s">
        <v>3732</v>
      </c>
      <c r="B3125" s="130">
        <v>111</v>
      </c>
    </row>
    <row r="3126" spans="1:2" ht="15.6">
      <c r="A3126" s="356" t="s">
        <v>3733</v>
      </c>
      <c r="B3126" s="130">
        <v>115</v>
      </c>
    </row>
    <row r="3127" spans="1:2" ht="15.6">
      <c r="A3127" s="356" t="s">
        <v>3734</v>
      </c>
      <c r="B3127" s="130">
        <v>113</v>
      </c>
    </row>
    <row r="3128" spans="1:2" ht="15.6">
      <c r="A3128" s="356" t="s">
        <v>3735</v>
      </c>
      <c r="B3128" s="130">
        <v>113</v>
      </c>
    </row>
    <row r="3129" spans="1:2" ht="15.6">
      <c r="A3129" s="356" t="s">
        <v>3736</v>
      </c>
      <c r="B3129" s="130">
        <v>114</v>
      </c>
    </row>
    <row r="3130" spans="1:2" ht="15.6">
      <c r="A3130" s="356" t="s">
        <v>3737</v>
      </c>
      <c r="B3130" s="130">
        <v>118</v>
      </c>
    </row>
    <row r="3131" spans="1:2" ht="15.6">
      <c r="A3131" s="356" t="s">
        <v>3738</v>
      </c>
      <c r="B3131" s="130">
        <v>120</v>
      </c>
    </row>
    <row r="3132" spans="1:2" ht="15.6">
      <c r="A3132" s="356" t="s">
        <v>3739</v>
      </c>
      <c r="B3132" s="130">
        <v>114</v>
      </c>
    </row>
    <row r="3133" spans="1:2" ht="15.6">
      <c r="A3133" s="356" t="s">
        <v>3740</v>
      </c>
      <c r="B3133" s="130">
        <v>114</v>
      </c>
    </row>
    <row r="3134" spans="1:2" ht="15.6">
      <c r="A3134" s="356" t="s">
        <v>3741</v>
      </c>
      <c r="B3134" s="130">
        <v>105</v>
      </c>
    </row>
    <row r="3135" spans="1:2" ht="15.6">
      <c r="A3135" s="356" t="s">
        <v>3742</v>
      </c>
      <c r="B3135" s="130">
        <v>100</v>
      </c>
    </row>
    <row r="3136" spans="1:2" ht="15.6">
      <c r="A3136" s="356" t="s">
        <v>3743</v>
      </c>
      <c r="B3136" s="130">
        <v>100</v>
      </c>
    </row>
    <row r="3137" spans="1:2" ht="15.6">
      <c r="A3137" s="356" t="s">
        <v>3744</v>
      </c>
      <c r="B3137" s="130">
        <v>103</v>
      </c>
    </row>
    <row r="3138" spans="1:2" ht="15.6">
      <c r="A3138" s="356" t="s">
        <v>3745</v>
      </c>
      <c r="B3138" s="130">
        <v>108</v>
      </c>
    </row>
    <row r="3139" spans="1:2" ht="15.6">
      <c r="A3139" s="356" t="s">
        <v>3746</v>
      </c>
      <c r="B3139" s="130">
        <v>110</v>
      </c>
    </row>
    <row r="3140" spans="1:2" ht="15.6">
      <c r="A3140" s="356" t="s">
        <v>3747</v>
      </c>
      <c r="B3140" s="130">
        <v>109</v>
      </c>
    </row>
    <row r="3141" spans="1:2" ht="15.6">
      <c r="A3141" s="356" t="s">
        <v>3748</v>
      </c>
      <c r="B3141" s="130">
        <v>111</v>
      </c>
    </row>
    <row r="3142" spans="1:2" ht="15.6">
      <c r="A3142" s="356" t="s">
        <v>3749</v>
      </c>
      <c r="B3142" s="130">
        <v>111</v>
      </c>
    </row>
    <row r="3143" spans="1:2" ht="15.6">
      <c r="A3143" s="356" t="s">
        <v>3750</v>
      </c>
      <c r="B3143" s="130">
        <v>112</v>
      </c>
    </row>
    <row r="3144" spans="1:2" ht="15.6">
      <c r="A3144" s="356" t="s">
        <v>3751</v>
      </c>
      <c r="B3144" s="130">
        <v>111</v>
      </c>
    </row>
    <row r="3145" spans="1:2" ht="15.6">
      <c r="A3145" s="356" t="s">
        <v>3752</v>
      </c>
      <c r="B3145" s="130">
        <v>108</v>
      </c>
    </row>
    <row r="3146" spans="1:2" ht="15.6">
      <c r="A3146" s="356" t="s">
        <v>3753</v>
      </c>
      <c r="B3146" s="130">
        <v>110</v>
      </c>
    </row>
    <row r="3147" spans="1:2" ht="15.6">
      <c r="A3147" s="356" t="s">
        <v>3754</v>
      </c>
      <c r="B3147" s="130">
        <v>110</v>
      </c>
    </row>
    <row r="3148" spans="1:2" ht="15.6">
      <c r="A3148" s="356" t="s">
        <v>3755</v>
      </c>
      <c r="B3148" s="130">
        <v>111</v>
      </c>
    </row>
    <row r="3149" spans="1:2" ht="15.6">
      <c r="A3149" s="356" t="s">
        <v>3756</v>
      </c>
      <c r="B3149" s="130">
        <v>111</v>
      </c>
    </row>
    <row r="3150" spans="1:2" ht="15.6">
      <c r="A3150" s="356" t="s">
        <v>3757</v>
      </c>
      <c r="B3150" s="130">
        <v>110</v>
      </c>
    </row>
    <row r="3151" spans="1:2" ht="15.6">
      <c r="A3151" s="356" t="s">
        <v>3758</v>
      </c>
      <c r="B3151" s="130">
        <v>106</v>
      </c>
    </row>
    <row r="3152" spans="1:2" ht="15.6">
      <c r="A3152" s="356" t="s">
        <v>3759</v>
      </c>
      <c r="B3152" s="130">
        <v>109</v>
      </c>
    </row>
    <row r="3153" spans="1:2" ht="15.6">
      <c r="A3153" s="356" t="s">
        <v>3760</v>
      </c>
      <c r="B3153" s="130">
        <v>112</v>
      </c>
    </row>
    <row r="3154" spans="1:2" ht="15.6">
      <c r="A3154" s="356" t="s">
        <v>3761</v>
      </c>
      <c r="B3154" s="130">
        <v>121</v>
      </c>
    </row>
    <row r="3155" spans="1:2" ht="15.6">
      <c r="A3155" s="356" t="s">
        <v>3762</v>
      </c>
      <c r="B3155" s="130">
        <v>129</v>
      </c>
    </row>
    <row r="3156" spans="1:2" ht="15.6">
      <c r="A3156" s="356" t="s">
        <v>3763</v>
      </c>
      <c r="B3156" s="130">
        <v>126</v>
      </c>
    </row>
    <row r="3157" spans="1:2" ht="15.6">
      <c r="A3157" s="356" t="s">
        <v>3764</v>
      </c>
      <c r="B3157" s="130">
        <v>127</v>
      </c>
    </row>
    <row r="3158" spans="1:2" ht="15.6">
      <c r="A3158" s="356" t="s">
        <v>3765</v>
      </c>
      <c r="B3158" s="130">
        <v>121</v>
      </c>
    </row>
    <row r="3159" spans="1:2" ht="15.6">
      <c r="A3159" s="356" t="s">
        <v>3766</v>
      </c>
      <c r="B3159" s="130">
        <v>123</v>
      </c>
    </row>
    <row r="3160" spans="1:2" ht="15.6">
      <c r="A3160" s="356" t="s">
        <v>3767</v>
      </c>
      <c r="B3160" s="130">
        <v>124</v>
      </c>
    </row>
    <row r="3161" spans="1:2" ht="15.6">
      <c r="A3161" s="356" t="s">
        <v>3768</v>
      </c>
      <c r="B3161" s="130">
        <v>122</v>
      </c>
    </row>
    <row r="3162" spans="1:2" ht="15.6">
      <c r="A3162" s="356" t="s">
        <v>3769</v>
      </c>
      <c r="B3162" s="130">
        <v>124</v>
      </c>
    </row>
    <row r="3163" spans="1:2" ht="15.6">
      <c r="A3163" s="356" t="s">
        <v>3770</v>
      </c>
      <c r="B3163" s="130">
        <v>122</v>
      </c>
    </row>
    <row r="3164" spans="1:2" ht="15.6">
      <c r="A3164" s="356" t="s">
        <v>3771</v>
      </c>
      <c r="B3164" s="130">
        <v>119</v>
      </c>
    </row>
    <row r="3165" spans="1:2" ht="15.6">
      <c r="A3165" s="356" t="s">
        <v>3772</v>
      </c>
      <c r="B3165" s="130">
        <v>122</v>
      </c>
    </row>
    <row r="3166" spans="1:2" ht="15.6">
      <c r="A3166" s="356" t="s">
        <v>3773</v>
      </c>
      <c r="B3166" s="130">
        <v>124</v>
      </c>
    </row>
    <row r="3167" spans="1:2" ht="15.6">
      <c r="A3167" s="356" t="s">
        <v>3774</v>
      </c>
      <c r="B3167" s="130">
        <v>124</v>
      </c>
    </row>
    <row r="3168" spans="1:2" ht="15.6">
      <c r="A3168" s="356" t="s">
        <v>3775</v>
      </c>
      <c r="B3168" s="130">
        <v>121</v>
      </c>
    </row>
    <row r="3169" spans="1:2" ht="15.6">
      <c r="A3169" s="356" t="s">
        <v>3776</v>
      </c>
      <c r="B3169" s="130">
        <v>128</v>
      </c>
    </row>
    <row r="3170" spans="1:2" ht="15.6">
      <c r="A3170" s="356" t="s">
        <v>3777</v>
      </c>
      <c r="B3170" s="130">
        <v>131</v>
      </c>
    </row>
    <row r="3171" spans="1:2" ht="15.6">
      <c r="A3171" s="356" t="s">
        <v>3778</v>
      </c>
      <c r="B3171" s="130">
        <v>132</v>
      </c>
    </row>
    <row r="3172" spans="1:2" ht="15.6">
      <c r="A3172" s="356" t="s">
        <v>3779</v>
      </c>
      <c r="B3172" s="130">
        <v>138</v>
      </c>
    </row>
    <row r="3173" spans="1:2" ht="15.6">
      <c r="A3173" s="356" t="s">
        <v>3780</v>
      </c>
      <c r="B3173" s="130">
        <v>139</v>
      </c>
    </row>
    <row r="3174" spans="1:2" ht="15.6">
      <c r="A3174" s="356" t="s">
        <v>3781</v>
      </c>
      <c r="B3174" s="130">
        <v>136</v>
      </c>
    </row>
    <row r="3175" spans="1:2" ht="15.6">
      <c r="A3175" s="356" t="s">
        <v>3782</v>
      </c>
      <c r="B3175" s="130">
        <v>138</v>
      </c>
    </row>
    <row r="3176" spans="1:2" ht="15.6">
      <c r="A3176" s="356" t="s">
        <v>3783</v>
      </c>
      <c r="B3176" s="130">
        <v>141</v>
      </c>
    </row>
    <row r="3177" spans="1:2" ht="15.6">
      <c r="A3177" s="356" t="s">
        <v>3784</v>
      </c>
      <c r="B3177" s="130">
        <v>139</v>
      </c>
    </row>
    <row r="3178" spans="1:2" ht="15.6">
      <c r="A3178" s="356" t="s">
        <v>3785</v>
      </c>
      <c r="B3178" s="130">
        <v>132</v>
      </c>
    </row>
    <row r="3179" spans="1:2" ht="15.6">
      <c r="A3179" s="356" t="s">
        <v>3786</v>
      </c>
      <c r="B3179" s="130">
        <v>128</v>
      </c>
    </row>
    <row r="3180" spans="1:2" ht="15.6">
      <c r="A3180" s="356" t="s">
        <v>3787</v>
      </c>
      <c r="B3180" s="130">
        <v>125</v>
      </c>
    </row>
    <row r="3181" spans="1:2" ht="15.6">
      <c r="A3181" s="356" t="s">
        <v>3788</v>
      </c>
      <c r="B3181" s="130">
        <v>125</v>
      </c>
    </row>
    <row r="3182" spans="1:2" ht="15.6">
      <c r="A3182" s="356" t="s">
        <v>3789</v>
      </c>
      <c r="B3182" s="130">
        <v>127</v>
      </c>
    </row>
    <row r="3183" spans="1:2" ht="15.6">
      <c r="A3183" s="356" t="s">
        <v>3790</v>
      </c>
      <c r="B3183" s="130">
        <v>131</v>
      </c>
    </row>
    <row r="3184" spans="1:2" ht="15.6">
      <c r="A3184" s="356" t="s">
        <v>3791</v>
      </c>
      <c r="B3184" s="130">
        <v>135</v>
      </c>
    </row>
    <row r="3185" spans="1:2" ht="15.6">
      <c r="A3185" s="356" t="s">
        <v>3792</v>
      </c>
      <c r="B3185" s="130">
        <v>134</v>
      </c>
    </row>
    <row r="3186" spans="1:2" ht="15.6">
      <c r="A3186" s="356" t="s">
        <v>3793</v>
      </c>
      <c r="B3186" s="130">
        <v>144</v>
      </c>
    </row>
    <row r="3187" spans="1:2" ht="15.6">
      <c r="A3187" s="356" t="s">
        <v>3794</v>
      </c>
      <c r="B3187" s="130">
        <v>147</v>
      </c>
    </row>
    <row r="3188" spans="1:2" ht="15.6">
      <c r="A3188" s="356" t="s">
        <v>3795</v>
      </c>
      <c r="B3188" s="130">
        <v>152</v>
      </c>
    </row>
    <row r="3189" spans="1:2" ht="15.6">
      <c r="A3189" s="356" t="s">
        <v>3796</v>
      </c>
      <c r="B3189" s="130">
        <v>149</v>
      </c>
    </row>
    <row r="3190" spans="1:2" ht="15.6">
      <c r="A3190" s="356" t="s">
        <v>3797</v>
      </c>
      <c r="B3190" s="130">
        <v>150</v>
      </c>
    </row>
    <row r="3191" spans="1:2" ht="15.6">
      <c r="A3191" s="356" t="s">
        <v>3798</v>
      </c>
      <c r="B3191" s="130">
        <v>148</v>
      </c>
    </row>
    <row r="3192" spans="1:2" ht="15.6">
      <c r="A3192" s="356" t="s">
        <v>3799</v>
      </c>
      <c r="B3192" s="130">
        <v>147</v>
      </c>
    </row>
    <row r="3193" spans="1:2" ht="15.6">
      <c r="A3193" s="356" t="s">
        <v>3800</v>
      </c>
      <c r="B3193" s="130">
        <v>148</v>
      </c>
    </row>
    <row r="3194" spans="1:2" ht="15.6">
      <c r="A3194" s="356" t="s">
        <v>3801</v>
      </c>
      <c r="B3194" s="130">
        <v>150</v>
      </c>
    </row>
    <row r="3195" spans="1:2" ht="15.6">
      <c r="A3195" s="356" t="s">
        <v>3802</v>
      </c>
      <c r="B3195" s="130">
        <v>147</v>
      </c>
    </row>
    <row r="3196" spans="1:2" ht="15.6">
      <c r="A3196" s="356" t="s">
        <v>3803</v>
      </c>
      <c r="B3196" s="130">
        <v>147</v>
      </c>
    </row>
    <row r="3197" spans="1:2" ht="15.6">
      <c r="A3197" s="356" t="s">
        <v>3804</v>
      </c>
      <c r="B3197" s="130">
        <v>148</v>
      </c>
    </row>
    <row r="3198" spans="1:2" ht="15.6">
      <c r="A3198" s="356" t="s">
        <v>3805</v>
      </c>
      <c r="B3198" s="130">
        <v>142</v>
      </c>
    </row>
    <row r="3199" spans="1:2" ht="15.6">
      <c r="A3199" s="356" t="s">
        <v>3806</v>
      </c>
      <c r="B3199" s="130">
        <v>141</v>
      </c>
    </row>
    <row r="3200" spans="1:2" ht="15.6">
      <c r="A3200" s="356" t="s">
        <v>3807</v>
      </c>
      <c r="B3200" s="130">
        <v>133</v>
      </c>
    </row>
    <row r="3201" spans="1:2" ht="15.6">
      <c r="A3201" s="356" t="s">
        <v>3808</v>
      </c>
      <c r="B3201" s="130">
        <v>136</v>
      </c>
    </row>
    <row r="3202" spans="1:2" ht="15.6">
      <c r="A3202" s="356" t="s">
        <v>3809</v>
      </c>
      <c r="B3202" s="130">
        <v>132</v>
      </c>
    </row>
    <row r="3203" spans="1:2" ht="15.6">
      <c r="A3203" s="356" t="s">
        <v>3810</v>
      </c>
      <c r="B3203" s="130">
        <v>130</v>
      </c>
    </row>
    <row r="3204" spans="1:2" ht="15.6">
      <c r="A3204" s="356" t="s">
        <v>3811</v>
      </c>
      <c r="B3204" s="130">
        <v>126</v>
      </c>
    </row>
    <row r="3205" spans="1:2" ht="15.6">
      <c r="A3205" s="356" t="s">
        <v>3812</v>
      </c>
      <c r="B3205" s="130">
        <v>125</v>
      </c>
    </row>
    <row r="3206" spans="1:2" ht="15.6">
      <c r="A3206" s="356" t="s">
        <v>3813</v>
      </c>
      <c r="B3206" s="130">
        <v>128</v>
      </c>
    </row>
    <row r="3207" spans="1:2" ht="15.6">
      <c r="A3207" s="356" t="s">
        <v>3814</v>
      </c>
      <c r="B3207" s="130">
        <v>130</v>
      </c>
    </row>
    <row r="3208" spans="1:2" ht="15.6">
      <c r="A3208" s="356" t="s">
        <v>3815</v>
      </c>
      <c r="B3208" s="130">
        <v>128</v>
      </c>
    </row>
    <row r="3209" spans="1:2" ht="15.6">
      <c r="A3209" s="356" t="s">
        <v>3816</v>
      </c>
      <c r="B3209" s="130">
        <v>129</v>
      </c>
    </row>
    <row r="3210" spans="1:2" ht="15.6">
      <c r="A3210" s="356" t="s">
        <v>3817</v>
      </c>
      <c r="B3210" s="130">
        <v>131</v>
      </c>
    </row>
    <row r="3211" spans="1:2" ht="15.6">
      <c r="A3211" s="356" t="s">
        <v>3818</v>
      </c>
      <c r="B3211" s="130">
        <v>130</v>
      </c>
    </row>
    <row r="3212" spans="1:2" ht="15.6">
      <c r="A3212" s="356" t="s">
        <v>3819</v>
      </c>
      <c r="B3212" s="130">
        <v>130</v>
      </c>
    </row>
    <row r="3213" spans="1:2" ht="15.6">
      <c r="A3213" s="356" t="s">
        <v>3820</v>
      </c>
      <c r="B3213" s="130">
        <v>129</v>
      </c>
    </row>
    <row r="3214" spans="1:2" ht="15.6">
      <c r="A3214" s="356" t="s">
        <v>3821</v>
      </c>
      <c r="B3214" s="130">
        <v>131</v>
      </c>
    </row>
    <row r="3215" spans="1:2" ht="15.6">
      <c r="A3215" s="356" t="s">
        <v>3822</v>
      </c>
      <c r="B3215" s="130">
        <v>133</v>
      </c>
    </row>
    <row r="3216" spans="1:2" ht="15.6">
      <c r="A3216" s="356" t="s">
        <v>3823</v>
      </c>
      <c r="B3216" s="130">
        <v>137</v>
      </c>
    </row>
    <row r="3217" spans="1:2" ht="15.6">
      <c r="A3217" s="356" t="s">
        <v>3824</v>
      </c>
      <c r="B3217" s="130">
        <v>135</v>
      </c>
    </row>
    <row r="3218" spans="1:2" ht="15.6">
      <c r="A3218" s="356" t="s">
        <v>3825</v>
      </c>
      <c r="B3218" s="130">
        <v>132</v>
      </c>
    </row>
    <row r="3219" spans="1:2" ht="15.6">
      <c r="A3219" s="356" t="s">
        <v>3826</v>
      </c>
      <c r="B3219" s="130">
        <v>129</v>
      </c>
    </row>
    <row r="3220" spans="1:2" ht="15.6">
      <c r="A3220" s="356" t="s">
        <v>3827</v>
      </c>
      <c r="B3220" s="130">
        <v>125</v>
      </c>
    </row>
    <row r="3221" spans="1:2" ht="15.6">
      <c r="A3221" s="356" t="s">
        <v>3828</v>
      </c>
      <c r="B3221" s="130">
        <v>122</v>
      </c>
    </row>
    <row r="3222" spans="1:2" ht="15.6">
      <c r="A3222" s="356" t="s">
        <v>3829</v>
      </c>
      <c r="B3222" s="130">
        <v>122</v>
      </c>
    </row>
    <row r="3223" spans="1:2" ht="15.6">
      <c r="A3223" s="356" t="s">
        <v>3830</v>
      </c>
      <c r="B3223" s="130">
        <v>121</v>
      </c>
    </row>
    <row r="3224" spans="1:2" ht="15.6">
      <c r="A3224" s="356" t="s">
        <v>3831</v>
      </c>
      <c r="B3224" s="130">
        <v>121</v>
      </c>
    </row>
    <row r="3225" spans="1:2" ht="15.6">
      <c r="A3225" s="356" t="s">
        <v>3832</v>
      </c>
      <c r="B3225" s="130">
        <v>116</v>
      </c>
    </row>
    <row r="3226" spans="1:2" ht="15.6">
      <c r="A3226" s="356" t="s">
        <v>3833</v>
      </c>
      <c r="B3226" s="130">
        <v>112</v>
      </c>
    </row>
    <row r="3227" spans="1:2" ht="15.6">
      <c r="A3227" s="356" t="s">
        <v>3834</v>
      </c>
      <c r="B3227" s="130">
        <v>115</v>
      </c>
    </row>
    <row r="3228" spans="1:2" ht="15.6">
      <c r="A3228" s="356" t="s">
        <v>3835</v>
      </c>
      <c r="B3228" s="130">
        <v>112</v>
      </c>
    </row>
    <row r="3229" spans="1:2" ht="15.6">
      <c r="A3229" s="356" t="s">
        <v>3836</v>
      </c>
      <c r="B3229" s="130">
        <v>120</v>
      </c>
    </row>
    <row r="3230" spans="1:2" ht="15.6">
      <c r="A3230" s="356" t="s">
        <v>3837</v>
      </c>
      <c r="B3230" s="130">
        <v>131</v>
      </c>
    </row>
    <row r="3231" spans="1:2" ht="15.6">
      <c r="A3231" s="356" t="s">
        <v>3838</v>
      </c>
      <c r="B3231" s="130">
        <v>131</v>
      </c>
    </row>
    <row r="3232" spans="1:2" ht="15.6">
      <c r="A3232" s="356" t="s">
        <v>3839</v>
      </c>
      <c r="B3232" s="130">
        <v>135</v>
      </c>
    </row>
    <row r="3233" spans="1:2" ht="15.6">
      <c r="A3233" s="356" t="s">
        <v>3840</v>
      </c>
      <c r="B3233" s="130">
        <v>142</v>
      </c>
    </row>
    <row r="3234" spans="1:2" ht="15.6">
      <c r="A3234" s="356" t="s">
        <v>3841</v>
      </c>
      <c r="B3234" s="130">
        <v>134</v>
      </c>
    </row>
    <row r="3235" spans="1:2" ht="15.6">
      <c r="A3235" s="356" t="s">
        <v>3842</v>
      </c>
      <c r="B3235" s="130">
        <v>146</v>
      </c>
    </row>
    <row r="3236" spans="1:2" ht="15.6">
      <c r="A3236" s="356" t="s">
        <v>3843</v>
      </c>
      <c r="B3236" s="130">
        <v>149</v>
      </c>
    </row>
    <row r="3237" spans="1:2" ht="15.6">
      <c r="A3237" s="356" t="s">
        <v>3844</v>
      </c>
      <c r="B3237" s="130">
        <v>149</v>
      </c>
    </row>
    <row r="3238" spans="1:2" ht="15.6">
      <c r="A3238" s="356" t="s">
        <v>3845</v>
      </c>
      <c r="B3238" s="130">
        <v>156</v>
      </c>
    </row>
    <row r="3239" spans="1:2" ht="15.6">
      <c r="A3239" s="356" t="s">
        <v>3846</v>
      </c>
      <c r="B3239" s="130">
        <v>165</v>
      </c>
    </row>
    <row r="3240" spans="1:2" ht="15.6">
      <c r="A3240" s="356" t="s">
        <v>3847</v>
      </c>
      <c r="B3240" s="130">
        <v>164</v>
      </c>
    </row>
    <row r="3241" spans="1:2" ht="15.6">
      <c r="A3241" s="356" t="s">
        <v>3848</v>
      </c>
      <c r="B3241" s="130">
        <v>159</v>
      </c>
    </row>
    <row r="3242" spans="1:2" ht="15.6">
      <c r="A3242" s="356" t="s">
        <v>3849</v>
      </c>
      <c r="B3242" s="130">
        <v>161</v>
      </c>
    </row>
    <row r="3243" spans="1:2" ht="15.6">
      <c r="A3243" s="356" t="s">
        <v>3850</v>
      </c>
      <c r="B3243" s="130">
        <v>157</v>
      </c>
    </row>
    <row r="3244" spans="1:2" ht="15.6">
      <c r="A3244" s="356" t="s">
        <v>3851</v>
      </c>
      <c r="B3244" s="130">
        <v>162</v>
      </c>
    </row>
    <row r="3245" spans="1:2" ht="15.6">
      <c r="A3245" s="356" t="s">
        <v>3852</v>
      </c>
      <c r="B3245" s="130">
        <v>171</v>
      </c>
    </row>
    <row r="3246" spans="1:2" ht="15.6">
      <c r="A3246" s="356" t="s">
        <v>3853</v>
      </c>
      <c r="B3246" s="130">
        <v>162</v>
      </c>
    </row>
    <row r="3247" spans="1:2" ht="15.6">
      <c r="A3247" s="356" t="s">
        <v>3854</v>
      </c>
      <c r="B3247" s="130">
        <v>165</v>
      </c>
    </row>
    <row r="3248" spans="1:2" ht="15.6">
      <c r="A3248" s="356" t="s">
        <v>3855</v>
      </c>
      <c r="B3248" s="130">
        <v>181</v>
      </c>
    </row>
    <row r="3249" spans="1:2" ht="15.6">
      <c r="A3249" s="356" t="s">
        <v>3856</v>
      </c>
      <c r="B3249" s="130">
        <v>170</v>
      </c>
    </row>
    <row r="3250" spans="1:2" ht="15.6">
      <c r="A3250" s="356" t="s">
        <v>3857</v>
      </c>
      <c r="B3250" s="130">
        <v>162</v>
      </c>
    </row>
    <row r="3251" spans="1:2" ht="15.6">
      <c r="A3251" s="356" t="s">
        <v>3858</v>
      </c>
      <c r="B3251" s="130">
        <v>165</v>
      </c>
    </row>
    <row r="3252" spans="1:2" ht="15.6">
      <c r="A3252" s="356" t="s">
        <v>3859</v>
      </c>
      <c r="B3252" s="130">
        <v>161</v>
      </c>
    </row>
    <row r="3253" spans="1:2" ht="15.6">
      <c r="A3253" s="356" t="s">
        <v>3860</v>
      </c>
      <c r="B3253" s="130">
        <v>172</v>
      </c>
    </row>
    <row r="3254" spans="1:2" ht="15.6">
      <c r="A3254" s="356" t="s">
        <v>3861</v>
      </c>
      <c r="B3254" s="130">
        <v>182</v>
      </c>
    </row>
    <row r="3255" spans="1:2" ht="15.6">
      <c r="A3255" s="356" t="s">
        <v>3862</v>
      </c>
      <c r="B3255" s="130">
        <v>199</v>
      </c>
    </row>
    <row r="3256" spans="1:2" ht="15.6">
      <c r="A3256" s="356" t="s">
        <v>3863</v>
      </c>
      <c r="B3256" s="130">
        <v>191</v>
      </c>
    </row>
    <row r="3257" spans="1:2" ht="15.6">
      <c r="A3257" s="356" t="s">
        <v>3864</v>
      </c>
      <c r="B3257" s="130">
        <v>212</v>
      </c>
    </row>
    <row r="3258" spans="1:2" ht="15.6">
      <c r="A3258" s="356" t="s">
        <v>3865</v>
      </c>
      <c r="B3258" s="130">
        <v>211</v>
      </c>
    </row>
    <row r="3259" spans="1:2" ht="15.6">
      <c r="A3259" s="356" t="s">
        <v>3866</v>
      </c>
      <c r="B3259" s="130">
        <v>206</v>
      </c>
    </row>
    <row r="3260" spans="1:2" ht="15.6">
      <c r="A3260" s="356" t="s">
        <v>3867</v>
      </c>
      <c r="B3260" s="130">
        <v>205</v>
      </c>
    </row>
    <row r="3261" spans="1:2" ht="15.6">
      <c r="A3261" s="356" t="s">
        <v>3868</v>
      </c>
      <c r="B3261" s="130">
        <v>201</v>
      </c>
    </row>
    <row r="3262" spans="1:2" ht="15.6">
      <c r="A3262" s="356" t="s">
        <v>3869</v>
      </c>
      <c r="B3262" s="130">
        <v>192</v>
      </c>
    </row>
    <row r="3263" spans="1:2" ht="15.6">
      <c r="A3263" s="356" t="s">
        <v>3870</v>
      </c>
      <c r="B3263" s="130">
        <v>186</v>
      </c>
    </row>
    <row r="3264" spans="1:2" ht="15.6">
      <c r="A3264" s="356" t="s">
        <v>3871</v>
      </c>
      <c r="B3264" s="130">
        <v>191</v>
      </c>
    </row>
    <row r="3265" spans="1:2" ht="15.6">
      <c r="A3265" s="356" t="s">
        <v>3872</v>
      </c>
      <c r="B3265" s="130">
        <v>191</v>
      </c>
    </row>
    <row r="3266" spans="1:2" ht="15.6">
      <c r="A3266" s="356" t="s">
        <v>3873</v>
      </c>
      <c r="B3266" s="130">
        <v>185</v>
      </c>
    </row>
    <row r="3267" spans="1:2" ht="15.6">
      <c r="A3267" s="356" t="s">
        <v>3874</v>
      </c>
      <c r="B3267" s="130">
        <v>189</v>
      </c>
    </row>
    <row r="3268" spans="1:2" ht="15.6">
      <c r="A3268" s="356" t="s">
        <v>3875</v>
      </c>
      <c r="B3268" s="130">
        <v>189</v>
      </c>
    </row>
    <row r="3269" spans="1:2" ht="15.6">
      <c r="A3269" s="356" t="s">
        <v>3876</v>
      </c>
      <c r="B3269" s="130">
        <v>184</v>
      </c>
    </row>
    <row r="3270" spans="1:2" ht="15.6">
      <c r="A3270" s="356" t="s">
        <v>3877</v>
      </c>
      <c r="B3270" s="130">
        <v>188</v>
      </c>
    </row>
    <row r="3271" spans="1:2" ht="15.6">
      <c r="A3271" s="356" t="s">
        <v>3878</v>
      </c>
      <c r="B3271" s="130">
        <v>180</v>
      </c>
    </row>
    <row r="3272" spans="1:2" ht="15.6">
      <c r="A3272" s="356" t="s">
        <v>3879</v>
      </c>
      <c r="B3272" s="130">
        <v>175</v>
      </c>
    </row>
    <row r="3273" spans="1:2" ht="15.6">
      <c r="A3273" s="356" t="s">
        <v>3880</v>
      </c>
      <c r="B3273" s="130">
        <v>174</v>
      </c>
    </row>
    <row r="3274" spans="1:2" ht="15.6">
      <c r="A3274" s="356" t="s">
        <v>3881</v>
      </c>
      <c r="B3274" s="130">
        <v>166</v>
      </c>
    </row>
    <row r="3275" spans="1:2" ht="15.6">
      <c r="A3275" s="356" t="s">
        <v>3882</v>
      </c>
      <c r="B3275" s="130">
        <v>157</v>
      </c>
    </row>
    <row r="3276" spans="1:2" ht="15.6">
      <c r="A3276" s="356" t="s">
        <v>3883</v>
      </c>
      <c r="B3276" s="130">
        <v>160</v>
      </c>
    </row>
    <row r="3277" spans="1:2" ht="15.6">
      <c r="A3277" s="356" t="s">
        <v>3884</v>
      </c>
      <c r="B3277" s="130">
        <v>156</v>
      </c>
    </row>
    <row r="3278" spans="1:2" ht="15.6">
      <c r="A3278" s="356" t="s">
        <v>3885</v>
      </c>
      <c r="B3278" s="130">
        <v>153</v>
      </c>
    </row>
    <row r="3279" spans="1:2" ht="15.6">
      <c r="A3279" s="356" t="s">
        <v>3886</v>
      </c>
      <c r="B3279" s="130">
        <v>157</v>
      </c>
    </row>
    <row r="3280" spans="1:2" ht="15.6">
      <c r="A3280" s="356" t="s">
        <v>3887</v>
      </c>
      <c r="B3280" s="130">
        <v>163</v>
      </c>
    </row>
    <row r="3281" spans="1:2" ht="15.6">
      <c r="A3281" s="356" t="s">
        <v>3888</v>
      </c>
      <c r="B3281" s="130">
        <v>172</v>
      </c>
    </row>
    <row r="3282" spans="1:2" ht="15.6">
      <c r="A3282" s="356" t="s">
        <v>3889</v>
      </c>
      <c r="B3282" s="130">
        <v>175</v>
      </c>
    </row>
    <row r="3283" spans="1:2" ht="15.6">
      <c r="A3283" s="356" t="s">
        <v>3890</v>
      </c>
      <c r="B3283" s="130">
        <v>178</v>
      </c>
    </row>
    <row r="3284" spans="1:2" ht="15.6">
      <c r="A3284" s="356" t="s">
        <v>3891</v>
      </c>
      <c r="B3284" s="130">
        <v>180</v>
      </c>
    </row>
    <row r="3285" spans="1:2" ht="15.6">
      <c r="A3285" s="356" t="s">
        <v>3892</v>
      </c>
      <c r="B3285" s="130">
        <v>179</v>
      </c>
    </row>
    <row r="3286" spans="1:2" ht="15.6">
      <c r="A3286" s="356" t="s">
        <v>3893</v>
      </c>
      <c r="B3286" s="130">
        <v>179</v>
      </c>
    </row>
    <row r="3287" spans="1:2" ht="15.6">
      <c r="A3287" s="356" t="s">
        <v>3894</v>
      </c>
      <c r="B3287" s="130">
        <v>176</v>
      </c>
    </row>
    <row r="3288" spans="1:2" ht="15.6">
      <c r="A3288" s="356" t="s">
        <v>3895</v>
      </c>
      <c r="B3288" s="130">
        <v>179</v>
      </c>
    </row>
    <row r="3289" spans="1:2" ht="15.6">
      <c r="A3289" s="356" t="s">
        <v>3896</v>
      </c>
      <c r="B3289" s="130">
        <v>183</v>
      </c>
    </row>
    <row r="3290" spans="1:2" ht="15.6">
      <c r="A3290" s="356" t="s">
        <v>3897</v>
      </c>
      <c r="B3290" s="130">
        <v>183</v>
      </c>
    </row>
    <row r="3291" spans="1:2" ht="15.6">
      <c r="A3291" s="356" t="s">
        <v>3898</v>
      </c>
      <c r="B3291" s="130">
        <v>186</v>
      </c>
    </row>
    <row r="3292" spans="1:2" ht="15.6">
      <c r="A3292" s="356" t="s">
        <v>3899</v>
      </c>
      <c r="B3292" s="130">
        <v>183</v>
      </c>
    </row>
    <row r="3293" spans="1:2" ht="15.6">
      <c r="A3293" s="356" t="s">
        <v>3900</v>
      </c>
      <c r="B3293" s="130">
        <v>177</v>
      </c>
    </row>
    <row r="3294" spans="1:2" ht="15.6">
      <c r="A3294" s="356" t="s">
        <v>3901</v>
      </c>
      <c r="B3294" s="130">
        <v>181</v>
      </c>
    </row>
    <row r="3295" spans="1:2" ht="15.6">
      <c r="A3295" s="356" t="s">
        <v>3902</v>
      </c>
      <c r="B3295" s="130">
        <v>185</v>
      </c>
    </row>
    <row r="3296" spans="1:2" ht="15.6">
      <c r="A3296" s="356" t="s">
        <v>3903</v>
      </c>
      <c r="B3296" s="130">
        <v>188</v>
      </c>
    </row>
    <row r="3297" spans="1:2" ht="15.6">
      <c r="A3297" s="356" t="s">
        <v>3904</v>
      </c>
      <c r="B3297" s="130">
        <v>193</v>
      </c>
    </row>
    <row r="3298" spans="1:2" ht="15.6">
      <c r="A3298" s="356" t="s">
        <v>3905</v>
      </c>
      <c r="B3298" s="130">
        <v>197</v>
      </c>
    </row>
    <row r="3299" spans="1:2" ht="15.6">
      <c r="A3299" s="356" t="s">
        <v>3906</v>
      </c>
      <c r="B3299" s="130">
        <v>200</v>
      </c>
    </row>
    <row r="3300" spans="1:2" ht="15.6">
      <c r="A3300" s="356" t="s">
        <v>3907</v>
      </c>
      <c r="B3300" s="130">
        <v>196</v>
      </c>
    </row>
    <row r="3301" spans="1:2" ht="15.6">
      <c r="A3301" s="356" t="s">
        <v>3908</v>
      </c>
      <c r="B3301" s="130">
        <v>199</v>
      </c>
    </row>
    <row r="3302" spans="1:2" ht="15.6">
      <c r="A3302" s="356" t="s">
        <v>3909</v>
      </c>
      <c r="B3302" s="130">
        <v>199</v>
      </c>
    </row>
    <row r="3303" spans="1:2" ht="15.6">
      <c r="A3303" s="356" t="s">
        <v>3910</v>
      </c>
      <c r="B3303" s="130">
        <v>208</v>
      </c>
    </row>
    <row r="3304" spans="1:2" ht="15.6">
      <c r="A3304" s="356" t="s">
        <v>3911</v>
      </c>
      <c r="B3304" s="130">
        <v>206</v>
      </c>
    </row>
    <row r="3305" spans="1:2" ht="15.6">
      <c r="A3305" s="356" t="s">
        <v>3912</v>
      </c>
      <c r="B3305" s="130">
        <v>208</v>
      </c>
    </row>
    <row r="3306" spans="1:2" ht="15.6">
      <c r="A3306" s="356" t="s">
        <v>3913</v>
      </c>
      <c r="B3306" s="130">
        <v>207</v>
      </c>
    </row>
    <row r="3307" spans="1:2" ht="15.6">
      <c r="A3307" s="356" t="s">
        <v>3914</v>
      </c>
      <c r="B3307" s="130">
        <v>207</v>
      </c>
    </row>
    <row r="3308" spans="1:2" ht="15.6">
      <c r="A3308" s="356" t="s">
        <v>3915</v>
      </c>
      <c r="B3308" s="130">
        <v>204</v>
      </c>
    </row>
    <row r="3309" spans="1:2" ht="15.6">
      <c r="A3309" s="356" t="s">
        <v>3916</v>
      </c>
      <c r="B3309" s="130">
        <v>202</v>
      </c>
    </row>
    <row r="3310" spans="1:2" ht="15.6">
      <c r="A3310" s="356" t="s">
        <v>3917</v>
      </c>
      <c r="B3310" s="130">
        <v>196</v>
      </c>
    </row>
    <row r="3311" spans="1:2" ht="15.6">
      <c r="A3311" s="356" t="s">
        <v>3918</v>
      </c>
      <c r="B3311" s="130">
        <v>192</v>
      </c>
    </row>
    <row r="3312" spans="1:2" ht="15.6">
      <c r="A3312" s="356" t="s">
        <v>3919</v>
      </c>
      <c r="B3312" s="130">
        <v>188</v>
      </c>
    </row>
    <row r="3313" spans="1:2" ht="15.6">
      <c r="A3313" s="356" t="s">
        <v>3920</v>
      </c>
      <c r="B3313" s="130">
        <v>194</v>
      </c>
    </row>
    <row r="3314" spans="1:2" ht="15.6">
      <c r="A3314" s="356" t="s">
        <v>3921</v>
      </c>
      <c r="B3314" s="130">
        <v>190</v>
      </c>
    </row>
    <row r="3315" spans="1:2" ht="15.6">
      <c r="A3315" s="356" t="s">
        <v>3922</v>
      </c>
      <c r="B3315" s="130">
        <v>191</v>
      </c>
    </row>
    <row r="3316" spans="1:2" ht="15.6">
      <c r="A3316" s="356" t="s">
        <v>3923</v>
      </c>
      <c r="B3316" s="130">
        <v>191</v>
      </c>
    </row>
    <row r="3317" spans="1:2" ht="15.6">
      <c r="A3317" s="356" t="s">
        <v>3924</v>
      </c>
      <c r="B3317" s="130">
        <v>182</v>
      </c>
    </row>
    <row r="3318" spans="1:2" ht="15.6">
      <c r="A3318" s="356" t="s">
        <v>3925</v>
      </c>
      <c r="B3318" s="130">
        <v>178</v>
      </c>
    </row>
    <row r="3319" spans="1:2" ht="15.6">
      <c r="A3319" s="356" t="s">
        <v>3926</v>
      </c>
      <c r="B3319" s="130">
        <v>174</v>
      </c>
    </row>
    <row r="3320" spans="1:2" ht="15.6">
      <c r="A3320" s="356" t="s">
        <v>3927</v>
      </c>
      <c r="B3320" s="130">
        <v>162</v>
      </c>
    </row>
    <row r="3321" spans="1:2" ht="15.6">
      <c r="A3321" s="356" t="s">
        <v>3928</v>
      </c>
      <c r="B3321" s="130">
        <v>163</v>
      </c>
    </row>
    <row r="3322" spans="1:2" ht="15.6">
      <c r="A3322" s="356" t="s">
        <v>3929</v>
      </c>
      <c r="B3322" s="130">
        <v>163</v>
      </c>
    </row>
    <row r="3323" spans="1:2" ht="15.6">
      <c r="A3323" s="356" t="s">
        <v>3930</v>
      </c>
      <c r="B3323" s="130">
        <v>166</v>
      </c>
    </row>
    <row r="3324" spans="1:2" ht="15.6">
      <c r="A3324" s="356" t="s">
        <v>3931</v>
      </c>
      <c r="B3324" s="130">
        <v>169</v>
      </c>
    </row>
    <row r="3325" spans="1:2" ht="15.6">
      <c r="A3325" s="356" t="s">
        <v>3932</v>
      </c>
      <c r="B3325" s="130">
        <v>176</v>
      </c>
    </row>
    <row r="3326" spans="1:2" ht="15.6">
      <c r="A3326" s="356" t="s">
        <v>3933</v>
      </c>
      <c r="B3326" s="130">
        <v>179</v>
      </c>
    </row>
    <row r="3327" spans="1:2" ht="15.6">
      <c r="A3327" s="356" t="s">
        <v>3934</v>
      </c>
      <c r="B3327" s="130">
        <v>184</v>
      </c>
    </row>
    <row r="3328" spans="1:2" ht="15.6">
      <c r="A3328" s="356" t="s">
        <v>3935</v>
      </c>
      <c r="B3328" s="130">
        <v>180</v>
      </c>
    </row>
    <row r="3329" spans="1:2" ht="15.6">
      <c r="A3329" s="356" t="s">
        <v>3936</v>
      </c>
      <c r="B3329" s="130">
        <v>179</v>
      </c>
    </row>
    <row r="3330" spans="1:2" ht="15.6">
      <c r="A3330" s="356" t="s">
        <v>3937</v>
      </c>
      <c r="B3330" s="130">
        <v>180</v>
      </c>
    </row>
    <row r="3331" spans="1:2" ht="15.6">
      <c r="A3331" s="356" t="s">
        <v>3938</v>
      </c>
      <c r="B3331" s="130">
        <v>177</v>
      </c>
    </row>
    <row r="3332" spans="1:2" ht="15.6">
      <c r="A3332" s="356" t="s">
        <v>3939</v>
      </c>
      <c r="B3332" s="130">
        <v>175</v>
      </c>
    </row>
    <row r="3333" spans="1:2" ht="15.6">
      <c r="A3333" s="356" t="s">
        <v>3940</v>
      </c>
      <c r="B3333" s="130">
        <v>172</v>
      </c>
    </row>
    <row r="3334" spans="1:2" ht="15.6">
      <c r="A3334" s="356" t="s">
        <v>3941</v>
      </c>
      <c r="B3334" s="130">
        <v>169</v>
      </c>
    </row>
    <row r="3335" spans="1:2" ht="15.6">
      <c r="A3335" s="356" t="s">
        <v>3942</v>
      </c>
      <c r="B3335" s="130">
        <v>168</v>
      </c>
    </row>
    <row r="3336" spans="1:2" ht="15.6">
      <c r="A3336" s="356" t="s">
        <v>3943</v>
      </c>
      <c r="B3336" s="130">
        <v>166</v>
      </c>
    </row>
    <row r="3337" spans="1:2" ht="15.6">
      <c r="A3337" s="356" t="s">
        <v>3944</v>
      </c>
      <c r="B3337" s="130">
        <v>166</v>
      </c>
    </row>
    <row r="3338" spans="1:2" ht="15.6">
      <c r="A3338" s="356" t="s">
        <v>3945</v>
      </c>
      <c r="B3338" s="130">
        <v>161</v>
      </c>
    </row>
    <row r="3339" spans="1:2" ht="15.6">
      <c r="A3339" s="356" t="s">
        <v>3946</v>
      </c>
      <c r="B3339" s="130">
        <v>165</v>
      </c>
    </row>
    <row r="3340" spans="1:2" ht="15.6">
      <c r="A3340" s="356" t="s">
        <v>3947</v>
      </c>
      <c r="B3340" s="130">
        <v>171</v>
      </c>
    </row>
    <row r="3341" spans="1:2" ht="15.6">
      <c r="A3341" s="356" t="s">
        <v>3948</v>
      </c>
      <c r="B3341" s="130">
        <v>168</v>
      </c>
    </row>
    <row r="3342" spans="1:2" ht="15.6">
      <c r="A3342" s="356" t="s">
        <v>3949</v>
      </c>
      <c r="B3342" s="130">
        <v>169</v>
      </c>
    </row>
    <row r="3343" spans="1:2" ht="15.6">
      <c r="A3343" s="356" t="s">
        <v>3950</v>
      </c>
      <c r="B3343" s="130">
        <v>175</v>
      </c>
    </row>
    <row r="3344" spans="1:2" ht="15.6">
      <c r="A3344" s="356" t="s">
        <v>3951</v>
      </c>
      <c r="B3344" s="130">
        <v>174</v>
      </c>
    </row>
    <row r="3345" spans="1:2" ht="15.6">
      <c r="A3345" s="356" t="s">
        <v>3952</v>
      </c>
      <c r="B3345" s="130">
        <v>175</v>
      </c>
    </row>
    <row r="3346" spans="1:2" ht="15.6">
      <c r="A3346" s="356" t="s">
        <v>3953</v>
      </c>
      <c r="B3346" s="130">
        <v>179</v>
      </c>
    </row>
    <row r="3347" spans="1:2" ht="15.6">
      <c r="A3347" s="356" t="s">
        <v>3954</v>
      </c>
      <c r="B3347" s="130">
        <v>179</v>
      </c>
    </row>
    <row r="3348" spans="1:2" ht="15.6">
      <c r="A3348" s="356" t="s">
        <v>3955</v>
      </c>
      <c r="B3348" s="130">
        <v>178</v>
      </c>
    </row>
    <row r="3349" spans="1:2" ht="15.6">
      <c r="A3349" s="356" t="s">
        <v>3956</v>
      </c>
      <c r="B3349" s="130">
        <v>174</v>
      </c>
    </row>
    <row r="3350" spans="1:2" ht="15.6">
      <c r="A3350" s="356" t="s">
        <v>3957</v>
      </c>
      <c r="B3350" s="130">
        <v>176</v>
      </c>
    </row>
    <row r="3351" spans="1:2" ht="15.6">
      <c r="A3351" s="356" t="s">
        <v>3958</v>
      </c>
      <c r="B3351" s="130">
        <v>176</v>
      </c>
    </row>
    <row r="3352" spans="1:2" ht="15.6">
      <c r="A3352" s="356" t="s">
        <v>3959</v>
      </c>
      <c r="B3352" s="130">
        <v>175</v>
      </c>
    </row>
    <row r="3353" spans="1:2" ht="15.6">
      <c r="A3353" s="356" t="s">
        <v>3960</v>
      </c>
      <c r="B3353" s="130">
        <v>176</v>
      </c>
    </row>
    <row r="3354" spans="1:2" ht="15.6">
      <c r="A3354" s="356" t="s">
        <v>3961</v>
      </c>
      <c r="B3354" s="130">
        <v>177</v>
      </c>
    </row>
    <row r="3355" spans="1:2" ht="15.6">
      <c r="A3355" s="356" t="s">
        <v>3962</v>
      </c>
      <c r="B3355" s="130">
        <v>182</v>
      </c>
    </row>
    <row r="3356" spans="1:2" ht="15.6">
      <c r="A3356" s="356" t="s">
        <v>3963</v>
      </c>
      <c r="B3356" s="130">
        <v>182</v>
      </c>
    </row>
    <row r="3357" spans="1:2" ht="15.6">
      <c r="A3357" s="356" t="s">
        <v>3964</v>
      </c>
      <c r="B3357" s="130">
        <v>182</v>
      </c>
    </row>
    <row r="3358" spans="1:2" ht="15.6">
      <c r="A3358" s="356" t="s">
        <v>3965</v>
      </c>
      <c r="B3358" s="130">
        <v>189</v>
      </c>
    </row>
    <row r="3359" spans="1:2" ht="15.6">
      <c r="A3359" s="356" t="s">
        <v>3966</v>
      </c>
      <c r="B3359" s="130">
        <v>189</v>
      </c>
    </row>
    <row r="3360" spans="1:2" ht="15.6">
      <c r="A3360" s="356" t="s">
        <v>3967</v>
      </c>
      <c r="B3360" s="130">
        <v>182</v>
      </c>
    </row>
    <row r="3361" spans="1:2" ht="15.6">
      <c r="A3361" s="356" t="s">
        <v>3968</v>
      </c>
      <c r="B3361" s="130">
        <v>179</v>
      </c>
    </row>
    <row r="3362" spans="1:2" ht="15.6">
      <c r="A3362" s="356" t="s">
        <v>3969</v>
      </c>
      <c r="B3362" s="130">
        <v>179</v>
      </c>
    </row>
    <row r="3363" spans="1:2" ht="15.6">
      <c r="A3363" s="356" t="s">
        <v>3970</v>
      </c>
      <c r="B3363" s="130">
        <v>179</v>
      </c>
    </row>
    <row r="3364" spans="1:2" ht="15.6">
      <c r="A3364" s="356" t="s">
        <v>3971</v>
      </c>
      <c r="B3364" s="130">
        <v>178</v>
      </c>
    </row>
    <row r="3365" spans="1:2" ht="15.6">
      <c r="A3365" s="356" t="s">
        <v>3972</v>
      </c>
      <c r="B3365" s="130">
        <v>181</v>
      </c>
    </row>
    <row r="3366" spans="1:2" ht="15.6">
      <c r="A3366" s="356" t="s">
        <v>3973</v>
      </c>
      <c r="B3366" s="130">
        <v>183</v>
      </c>
    </row>
    <row r="3367" spans="1:2" ht="15.6">
      <c r="A3367" s="356" t="s">
        <v>3974</v>
      </c>
      <c r="B3367" s="130">
        <v>190</v>
      </c>
    </row>
    <row r="3368" spans="1:2" ht="15.6">
      <c r="A3368" s="356" t="s">
        <v>3975</v>
      </c>
      <c r="B3368" s="130">
        <v>194</v>
      </c>
    </row>
    <row r="3369" spans="1:2" ht="15.6">
      <c r="A3369" s="356" t="s">
        <v>3976</v>
      </c>
      <c r="B3369" s="130">
        <v>193</v>
      </c>
    </row>
    <row r="3370" spans="1:2" ht="15.6">
      <c r="A3370" s="356" t="s">
        <v>3977</v>
      </c>
      <c r="B3370" s="130">
        <v>193</v>
      </c>
    </row>
    <row r="3371" spans="1:2" ht="15.6">
      <c r="A3371" s="356" t="s">
        <v>3978</v>
      </c>
      <c r="B3371" s="130">
        <v>193</v>
      </c>
    </row>
    <row r="3372" spans="1:2" ht="15.6">
      <c r="A3372" s="356" t="s">
        <v>3979</v>
      </c>
      <c r="B3372" s="130">
        <v>193</v>
      </c>
    </row>
    <row r="3373" spans="1:2" ht="15.6">
      <c r="A3373" s="356" t="s">
        <v>3980</v>
      </c>
      <c r="B3373" s="130">
        <v>195</v>
      </c>
    </row>
    <row r="3374" spans="1:2" ht="15.6">
      <c r="A3374" s="356" t="s">
        <v>3981</v>
      </c>
      <c r="B3374" s="130">
        <v>193</v>
      </c>
    </row>
    <row r="3375" spans="1:2" ht="15.6">
      <c r="A3375" s="356" t="s">
        <v>3982</v>
      </c>
      <c r="B3375" s="130">
        <v>191</v>
      </c>
    </row>
    <row r="3376" spans="1:2" ht="15.6">
      <c r="A3376" s="356" t="s">
        <v>3983</v>
      </c>
      <c r="B3376" s="130">
        <v>188</v>
      </c>
    </row>
    <row r="3377" spans="1:2" ht="15.6">
      <c r="A3377" s="356" t="s">
        <v>3984</v>
      </c>
      <c r="B3377" s="130">
        <v>187</v>
      </c>
    </row>
    <row r="3378" spans="1:2" ht="15.6">
      <c r="A3378" s="356" t="s">
        <v>3985</v>
      </c>
      <c r="B3378" s="130">
        <v>189</v>
      </c>
    </row>
    <row r="3379" spans="1:2" ht="15.6">
      <c r="A3379" s="356" t="s">
        <v>3986</v>
      </c>
      <c r="B3379" s="130">
        <v>184</v>
      </c>
    </row>
    <row r="3380" spans="1:2" ht="15.6">
      <c r="A3380" s="356" t="s">
        <v>3987</v>
      </c>
      <c r="B3380" s="130">
        <v>177</v>
      </c>
    </row>
    <row r="3381" spans="1:2" ht="15.6">
      <c r="A3381" s="356" t="s">
        <v>3988</v>
      </c>
      <c r="B3381" s="130">
        <v>176</v>
      </c>
    </row>
    <row r="3382" spans="1:2" ht="15.6">
      <c r="A3382" s="356" t="s">
        <v>3989</v>
      </c>
      <c r="B3382" s="130">
        <v>173</v>
      </c>
    </row>
    <row r="3383" spans="1:2" ht="15.6">
      <c r="A3383" s="356" t="s">
        <v>3990</v>
      </c>
      <c r="B3383" s="130">
        <v>177</v>
      </c>
    </row>
    <row r="3384" spans="1:2" ht="15.6">
      <c r="A3384" s="356" t="s">
        <v>3991</v>
      </c>
      <c r="B3384" s="130">
        <v>171</v>
      </c>
    </row>
    <row r="3385" spans="1:2" ht="15.6">
      <c r="A3385" s="356" t="s">
        <v>3992</v>
      </c>
      <c r="B3385" s="130">
        <v>168</v>
      </c>
    </row>
    <row r="3386" spans="1:2" ht="15.6">
      <c r="A3386" s="356" t="s">
        <v>3993</v>
      </c>
      <c r="B3386" s="130">
        <v>173</v>
      </c>
    </row>
    <row r="3387" spans="1:2" ht="15.6">
      <c r="A3387" s="356" t="s">
        <v>3994</v>
      </c>
      <c r="B3387" s="130">
        <v>170</v>
      </c>
    </row>
    <row r="3388" spans="1:2" ht="15.6">
      <c r="A3388" s="356" t="s">
        <v>3995</v>
      </c>
      <c r="B3388" s="130">
        <v>163</v>
      </c>
    </row>
    <row r="3389" spans="1:2" ht="15.6">
      <c r="A3389" s="356" t="s">
        <v>3996</v>
      </c>
      <c r="B3389" s="130">
        <v>163</v>
      </c>
    </row>
    <row r="3390" spans="1:2" ht="15.6">
      <c r="A3390" s="356" t="s">
        <v>3997</v>
      </c>
      <c r="B3390" s="130">
        <v>162</v>
      </c>
    </row>
    <row r="3391" spans="1:2" ht="15.6">
      <c r="A3391" s="356" t="s">
        <v>3998</v>
      </c>
      <c r="B3391" s="130">
        <v>163</v>
      </c>
    </row>
    <row r="3392" spans="1:2" ht="15.6">
      <c r="A3392" s="356" t="s">
        <v>3999</v>
      </c>
      <c r="B3392" s="130">
        <v>166</v>
      </c>
    </row>
    <row r="3393" spans="1:2" ht="15.6">
      <c r="A3393" s="356" t="s">
        <v>4000</v>
      </c>
      <c r="B3393" s="130">
        <v>162</v>
      </c>
    </row>
    <row r="3394" spans="1:2" ht="15.6">
      <c r="A3394" s="356" t="s">
        <v>4001</v>
      </c>
      <c r="B3394" s="130">
        <v>162</v>
      </c>
    </row>
    <row r="3395" spans="1:2" ht="15.6">
      <c r="A3395" s="356" t="s">
        <v>4002</v>
      </c>
      <c r="B3395" s="130">
        <v>165</v>
      </c>
    </row>
    <row r="3396" spans="1:2" ht="15.6">
      <c r="A3396" s="356" t="s">
        <v>4003</v>
      </c>
      <c r="B3396" s="130">
        <v>164</v>
      </c>
    </row>
    <row r="3397" spans="1:2" ht="15.6">
      <c r="A3397" s="356" t="s">
        <v>4004</v>
      </c>
      <c r="B3397" s="130">
        <v>166</v>
      </c>
    </row>
    <row r="3398" spans="1:2" ht="15.6">
      <c r="A3398" s="356" t="s">
        <v>4005</v>
      </c>
      <c r="B3398" s="130">
        <v>168</v>
      </c>
    </row>
    <row r="3399" spans="1:2" ht="15.6">
      <c r="A3399" s="356" t="s">
        <v>4006</v>
      </c>
      <c r="B3399" s="130">
        <v>166</v>
      </c>
    </row>
    <row r="3400" spans="1:2" ht="15.6">
      <c r="A3400" s="356" t="s">
        <v>4007</v>
      </c>
      <c r="B3400" s="130">
        <v>164</v>
      </c>
    </row>
    <row r="3401" spans="1:2" ht="15.6">
      <c r="A3401" s="356" t="s">
        <v>4008</v>
      </c>
      <c r="B3401" s="130">
        <v>170</v>
      </c>
    </row>
    <row r="3402" spans="1:2" ht="15.6">
      <c r="A3402" s="356" t="s">
        <v>4009</v>
      </c>
      <c r="B3402" s="130">
        <v>172</v>
      </c>
    </row>
    <row r="3403" spans="1:2" ht="15.6">
      <c r="A3403" s="356" t="s">
        <v>4010</v>
      </c>
      <c r="B3403" s="130">
        <v>167</v>
      </c>
    </row>
    <row r="3404" spans="1:2" ht="15.6">
      <c r="A3404" s="356" t="s">
        <v>4011</v>
      </c>
      <c r="B3404" s="130">
        <v>163</v>
      </c>
    </row>
    <row r="3405" spans="1:2" ht="15.6">
      <c r="A3405" s="356" t="s">
        <v>4012</v>
      </c>
      <c r="B3405" s="130">
        <v>166</v>
      </c>
    </row>
    <row r="3406" spans="1:2" ht="15.6">
      <c r="A3406" s="356" t="s">
        <v>4013</v>
      </c>
      <c r="B3406" s="130">
        <v>168</v>
      </c>
    </row>
    <row r="3407" spans="1:2" ht="15.6">
      <c r="A3407" s="356" t="s">
        <v>4014</v>
      </c>
      <c r="B3407" s="130">
        <v>168</v>
      </c>
    </row>
    <row r="3408" spans="1:2" ht="15.6">
      <c r="A3408" s="356" t="s">
        <v>4015</v>
      </c>
      <c r="B3408" s="130">
        <v>169</v>
      </c>
    </row>
    <row r="3409" spans="1:2" ht="15.6">
      <c r="A3409" s="356" t="s">
        <v>4016</v>
      </c>
      <c r="B3409" s="130">
        <v>176</v>
      </c>
    </row>
    <row r="3410" spans="1:2" ht="15.6">
      <c r="A3410" s="356" t="s">
        <v>4017</v>
      </c>
      <c r="B3410" s="130">
        <v>190</v>
      </c>
    </row>
    <row r="3411" spans="1:2" ht="15.6">
      <c r="A3411" s="356" t="s">
        <v>4018</v>
      </c>
      <c r="B3411" s="130">
        <v>193</v>
      </c>
    </row>
    <row r="3412" spans="1:2" ht="15.6">
      <c r="A3412" s="356" t="s">
        <v>4019</v>
      </c>
      <c r="B3412" s="130">
        <v>193</v>
      </c>
    </row>
    <row r="3413" spans="1:2" ht="15.6">
      <c r="A3413" s="356" t="s">
        <v>4020</v>
      </c>
      <c r="B3413" s="130">
        <v>194</v>
      </c>
    </row>
    <row r="3414" spans="1:2" ht="15.6">
      <c r="A3414" s="356" t="s">
        <v>4021</v>
      </c>
      <c r="B3414" s="130">
        <v>201</v>
      </c>
    </row>
    <row r="3415" spans="1:2" ht="15.6">
      <c r="A3415" s="356" t="s">
        <v>4022</v>
      </c>
      <c r="B3415" s="130">
        <v>201</v>
      </c>
    </row>
    <row r="3416" spans="1:2" ht="15.6">
      <c r="A3416" s="356" t="s">
        <v>4023</v>
      </c>
      <c r="B3416" s="130">
        <v>202</v>
      </c>
    </row>
    <row r="3417" spans="1:2" ht="15.6">
      <c r="A3417" s="356" t="s">
        <v>4024</v>
      </c>
      <c r="B3417" s="130">
        <v>210</v>
      </c>
    </row>
    <row r="3418" spans="1:2" ht="15.6">
      <c r="A3418" s="356" t="s">
        <v>4025</v>
      </c>
      <c r="B3418" s="130">
        <v>200</v>
      </c>
    </row>
    <row r="3419" spans="1:2" ht="15.6">
      <c r="A3419" s="356" t="s">
        <v>4026</v>
      </c>
      <c r="B3419" s="130">
        <v>191</v>
      </c>
    </row>
    <row r="3420" spans="1:2" ht="15.6">
      <c r="A3420" s="356" t="s">
        <v>4027</v>
      </c>
      <c r="B3420" s="130">
        <v>188</v>
      </c>
    </row>
    <row r="3421" spans="1:2" ht="15.6">
      <c r="A3421" s="356" t="s">
        <v>4028</v>
      </c>
      <c r="B3421" s="130">
        <v>183</v>
      </c>
    </row>
    <row r="3422" spans="1:2" ht="15.6">
      <c r="A3422" s="356" t="s">
        <v>4029</v>
      </c>
      <c r="B3422" s="130">
        <v>182</v>
      </c>
    </row>
    <row r="3423" spans="1:2" ht="15.6">
      <c r="A3423" s="356" t="s">
        <v>4030</v>
      </c>
      <c r="B3423" s="130">
        <v>178</v>
      </c>
    </row>
    <row r="3424" spans="1:2" ht="15.6">
      <c r="A3424" s="356" t="s">
        <v>4031</v>
      </c>
      <c r="B3424" s="130">
        <v>174</v>
      </c>
    </row>
    <row r="3425" spans="1:2" ht="15.6">
      <c r="A3425" s="356" t="s">
        <v>4032</v>
      </c>
      <c r="B3425" s="130">
        <v>178</v>
      </c>
    </row>
    <row r="3426" spans="1:2" ht="15.6">
      <c r="A3426" s="356" t="s">
        <v>4033</v>
      </c>
      <c r="B3426" s="130">
        <v>177</v>
      </c>
    </row>
    <row r="3427" spans="1:2" ht="15.6">
      <c r="A3427" s="356" t="s">
        <v>4034</v>
      </c>
      <c r="B3427" s="130">
        <v>177</v>
      </c>
    </row>
    <row r="3428" spans="1:2" ht="15.6">
      <c r="A3428" s="356" t="s">
        <v>4035</v>
      </c>
      <c r="B3428" s="130">
        <v>178</v>
      </c>
    </row>
    <row r="3429" spans="1:2" ht="15.6">
      <c r="A3429" s="356" t="s">
        <v>4036</v>
      </c>
      <c r="B3429" s="130">
        <v>178</v>
      </c>
    </row>
    <row r="3430" spans="1:2" ht="15.6">
      <c r="A3430" s="356" t="s">
        <v>4037</v>
      </c>
      <c r="B3430" s="130">
        <v>178</v>
      </c>
    </row>
    <row r="3431" spans="1:2" ht="15.6">
      <c r="A3431" s="356" t="s">
        <v>4038</v>
      </c>
      <c r="B3431" s="130">
        <v>177</v>
      </c>
    </row>
    <row r="3432" spans="1:2" ht="15.6">
      <c r="A3432" s="356" t="s">
        <v>4039</v>
      </c>
      <c r="B3432" s="130">
        <v>173</v>
      </c>
    </row>
    <row r="3433" spans="1:2" ht="15.6">
      <c r="A3433" s="356" t="s">
        <v>4040</v>
      </c>
      <c r="B3433" s="130">
        <v>178</v>
      </c>
    </row>
    <row r="3434" spans="1:2" ht="15.6">
      <c r="A3434" s="356" t="s">
        <v>4041</v>
      </c>
      <c r="B3434" s="130">
        <v>182</v>
      </c>
    </row>
    <row r="3435" spans="1:2" ht="15.6">
      <c r="A3435" s="356" t="s">
        <v>4042</v>
      </c>
      <c r="B3435" s="130">
        <v>182</v>
      </c>
    </row>
    <row r="3436" spans="1:2" ht="15.6">
      <c r="A3436" s="356" t="s">
        <v>4043</v>
      </c>
      <c r="B3436" s="130">
        <v>181</v>
      </c>
    </row>
    <row r="3437" spans="1:2" ht="15.6">
      <c r="A3437" s="356" t="s">
        <v>4044</v>
      </c>
      <c r="B3437" s="130">
        <v>184</v>
      </c>
    </row>
    <row r="3438" spans="1:2" ht="15.6">
      <c r="A3438" s="356" t="s">
        <v>4045</v>
      </c>
      <c r="B3438" s="130">
        <v>173</v>
      </c>
    </row>
    <row r="3439" spans="1:2" ht="15.6">
      <c r="A3439" s="356" t="s">
        <v>4046</v>
      </c>
      <c r="B3439" s="130">
        <v>166</v>
      </c>
    </row>
    <row r="3440" spans="1:2" ht="15.6">
      <c r="A3440" s="356" t="s">
        <v>4047</v>
      </c>
      <c r="B3440" s="130">
        <v>164</v>
      </c>
    </row>
    <row r="3441" spans="1:2" ht="15.6">
      <c r="A3441" s="356" t="s">
        <v>4048</v>
      </c>
      <c r="B3441" s="130">
        <v>163</v>
      </c>
    </row>
    <row r="3442" spans="1:2" ht="15.6">
      <c r="A3442" s="356" t="s">
        <v>4049</v>
      </c>
      <c r="B3442" s="130">
        <v>162</v>
      </c>
    </row>
    <row r="3443" spans="1:2" ht="15.6">
      <c r="A3443" s="356" t="s">
        <v>4050</v>
      </c>
      <c r="B3443" s="130">
        <v>162</v>
      </c>
    </row>
    <row r="3444" spans="1:2" ht="15.6">
      <c r="A3444" s="356" t="s">
        <v>4051</v>
      </c>
      <c r="B3444" s="130">
        <v>163</v>
      </c>
    </row>
    <row r="3445" spans="1:2" ht="15.6">
      <c r="A3445" s="356" t="s">
        <v>4052</v>
      </c>
      <c r="B3445" s="130">
        <v>168</v>
      </c>
    </row>
    <row r="3446" spans="1:2" ht="15.6">
      <c r="A3446" s="356" t="s">
        <v>4053</v>
      </c>
      <c r="B3446" s="130">
        <v>168</v>
      </c>
    </row>
    <row r="3447" spans="1:2" ht="15.6">
      <c r="A3447" s="356" t="s">
        <v>4054</v>
      </c>
      <c r="B3447" s="130">
        <v>165</v>
      </c>
    </row>
    <row r="3448" spans="1:2" ht="15.6">
      <c r="A3448" s="356" t="s">
        <v>4055</v>
      </c>
      <c r="B3448" s="130">
        <v>166</v>
      </c>
    </row>
    <row r="3449" spans="1:2" ht="15.6">
      <c r="A3449" s="356" t="s">
        <v>4056</v>
      </c>
      <c r="B3449" s="130">
        <v>164</v>
      </c>
    </row>
    <row r="3450" spans="1:2" ht="15.6">
      <c r="A3450" s="356" t="s">
        <v>4057</v>
      </c>
      <c r="B3450" s="130">
        <v>168</v>
      </c>
    </row>
    <row r="3451" spans="1:2" ht="15.6">
      <c r="A3451" s="356" t="s">
        <v>4058</v>
      </c>
      <c r="B3451" s="130">
        <v>168</v>
      </c>
    </row>
    <row r="3452" spans="1:2" ht="15.6">
      <c r="A3452" s="356" t="s">
        <v>4059</v>
      </c>
      <c r="B3452" s="130">
        <v>173</v>
      </c>
    </row>
    <row r="3453" spans="1:2" ht="15.6">
      <c r="A3453" s="356" t="s">
        <v>4060</v>
      </c>
      <c r="B3453" s="130">
        <v>168</v>
      </c>
    </row>
    <row r="3454" spans="1:2" ht="15.6">
      <c r="A3454" s="356" t="s">
        <v>4061</v>
      </c>
      <c r="B3454" s="130">
        <v>168</v>
      </c>
    </row>
    <row r="3455" spans="1:2" ht="15.6">
      <c r="A3455" s="356" t="s">
        <v>4062</v>
      </c>
      <c r="B3455" s="130">
        <v>168</v>
      </c>
    </row>
    <row r="3456" spans="1:2" ht="15.6">
      <c r="A3456" s="356" t="s">
        <v>4063</v>
      </c>
      <c r="B3456" s="130">
        <v>166</v>
      </c>
    </row>
    <row r="3457" spans="1:2" ht="15.6">
      <c r="A3457" s="356" t="s">
        <v>4064</v>
      </c>
      <c r="B3457" s="130">
        <v>165</v>
      </c>
    </row>
    <row r="3458" spans="1:2" ht="15.6">
      <c r="A3458" s="356" t="s">
        <v>4065</v>
      </c>
      <c r="B3458" s="130">
        <v>155</v>
      </c>
    </row>
    <row r="3459" spans="1:2" ht="15.6">
      <c r="A3459" s="356" t="s">
        <v>4066</v>
      </c>
      <c r="B3459" s="130">
        <v>153</v>
      </c>
    </row>
    <row r="3460" spans="1:2" ht="15.6">
      <c r="A3460" s="356" t="s">
        <v>4067</v>
      </c>
      <c r="B3460" s="130">
        <v>156</v>
      </c>
    </row>
    <row r="3461" spans="1:2" ht="15.6">
      <c r="A3461" s="356" t="s">
        <v>4068</v>
      </c>
      <c r="B3461" s="130">
        <v>156</v>
      </c>
    </row>
    <row r="3462" spans="1:2" ht="15.6">
      <c r="A3462" s="356" t="s">
        <v>4069</v>
      </c>
      <c r="B3462" s="130">
        <v>156</v>
      </c>
    </row>
    <row r="3463" spans="1:2" ht="15.6">
      <c r="A3463" s="356" t="s">
        <v>4070</v>
      </c>
      <c r="B3463" s="130">
        <v>157</v>
      </c>
    </row>
    <row r="3464" spans="1:2" ht="15.6">
      <c r="A3464" s="356" t="s">
        <v>4071</v>
      </c>
      <c r="B3464" s="130">
        <v>155</v>
      </c>
    </row>
    <row r="3465" spans="1:2" ht="15.6">
      <c r="A3465" s="356" t="s">
        <v>4072</v>
      </c>
      <c r="B3465" s="130">
        <v>154</v>
      </c>
    </row>
    <row r="3466" spans="1:2" ht="15.6">
      <c r="A3466" s="356" t="s">
        <v>4073</v>
      </c>
      <c r="B3466" s="130">
        <v>156</v>
      </c>
    </row>
    <row r="3467" spans="1:2" ht="15.6">
      <c r="A3467" s="356" t="s">
        <v>4074</v>
      </c>
      <c r="B3467" s="130">
        <v>154</v>
      </c>
    </row>
    <row r="3468" spans="1:2" ht="15.6">
      <c r="A3468" s="356" t="s">
        <v>4075</v>
      </c>
      <c r="B3468" s="130">
        <v>157</v>
      </c>
    </row>
    <row r="3469" spans="1:2" ht="15.6">
      <c r="A3469" s="356" t="s">
        <v>4076</v>
      </c>
      <c r="B3469" s="130">
        <v>156</v>
      </c>
    </row>
    <row r="3470" spans="1:2" ht="15.6">
      <c r="A3470" s="356" t="s">
        <v>4077</v>
      </c>
      <c r="B3470" s="130">
        <v>148</v>
      </c>
    </row>
    <row r="3471" spans="1:2" ht="15.6">
      <c r="A3471" s="356" t="s">
        <v>4078</v>
      </c>
      <c r="B3471" s="130">
        <v>148</v>
      </c>
    </row>
    <row r="3472" spans="1:2" ht="15.6">
      <c r="A3472" s="356" t="s">
        <v>4079</v>
      </c>
      <c r="B3472" s="130">
        <v>148</v>
      </c>
    </row>
    <row r="3473" spans="1:2" ht="15.6">
      <c r="A3473" s="356" t="s">
        <v>4080</v>
      </c>
      <c r="B3473" s="130">
        <v>149</v>
      </c>
    </row>
    <row r="3474" spans="1:2" ht="15.6">
      <c r="A3474" s="356" t="s">
        <v>4081</v>
      </c>
      <c r="B3474" s="130">
        <v>156</v>
      </c>
    </row>
    <row r="3475" spans="1:2" ht="15.6">
      <c r="A3475" s="356" t="s">
        <v>4082</v>
      </c>
      <c r="B3475" s="130">
        <v>155</v>
      </c>
    </row>
    <row r="3476" spans="1:2" ht="15.6">
      <c r="A3476" s="356" t="s">
        <v>4083</v>
      </c>
      <c r="B3476" s="130">
        <v>157</v>
      </c>
    </row>
    <row r="3477" spans="1:2" ht="15.6">
      <c r="A3477" s="356" t="s">
        <v>4084</v>
      </c>
      <c r="B3477" s="130">
        <v>153</v>
      </c>
    </row>
    <row r="3478" spans="1:2" ht="15.6">
      <c r="A3478" s="356" t="s">
        <v>4085</v>
      </c>
      <c r="B3478" s="130">
        <v>150</v>
      </c>
    </row>
    <row r="3479" spans="1:2" ht="15.6">
      <c r="A3479" s="356" t="s">
        <v>4086</v>
      </c>
      <c r="B3479" s="130">
        <v>149</v>
      </c>
    </row>
    <row r="3480" spans="1:2" ht="15.6">
      <c r="A3480" s="356" t="s">
        <v>4087</v>
      </c>
      <c r="B3480" s="130">
        <v>152</v>
      </c>
    </row>
    <row r="3481" spans="1:2" ht="15.6">
      <c r="A3481" s="356" t="s">
        <v>4088</v>
      </c>
      <c r="B3481" s="130">
        <v>153</v>
      </c>
    </row>
    <row r="3482" spans="1:2" ht="15.6">
      <c r="A3482" s="356" t="s">
        <v>4089</v>
      </c>
      <c r="B3482" s="130">
        <v>152</v>
      </c>
    </row>
    <row r="3483" spans="1:2" ht="15.6">
      <c r="A3483" s="356" t="s">
        <v>4090</v>
      </c>
      <c r="B3483" s="130">
        <v>148</v>
      </c>
    </row>
    <row r="3484" spans="1:2" ht="15.6">
      <c r="A3484" s="356" t="s">
        <v>4091</v>
      </c>
      <c r="B3484" s="130">
        <v>146</v>
      </c>
    </row>
    <row r="3485" spans="1:2" ht="15.6">
      <c r="A3485" s="356" t="s">
        <v>4092</v>
      </c>
      <c r="B3485" s="130">
        <v>143</v>
      </c>
    </row>
    <row r="3486" spans="1:2" ht="15.6">
      <c r="A3486" s="356" t="s">
        <v>4093</v>
      </c>
      <c r="B3486" s="130">
        <v>143</v>
      </c>
    </row>
    <row r="3487" spans="1:2" ht="15.6">
      <c r="A3487" s="356" t="s">
        <v>4094</v>
      </c>
      <c r="B3487" s="130">
        <v>139</v>
      </c>
    </row>
    <row r="3488" spans="1:2" ht="15.6">
      <c r="A3488" s="356" t="s">
        <v>4095</v>
      </c>
      <c r="B3488" s="130">
        <v>140</v>
      </c>
    </row>
    <row r="3489" spans="1:2" ht="15.6">
      <c r="A3489" s="356" t="s">
        <v>4096</v>
      </c>
      <c r="B3489" s="130">
        <v>143</v>
      </c>
    </row>
    <row r="3490" spans="1:2" ht="15.6">
      <c r="A3490" s="356" t="s">
        <v>4097</v>
      </c>
      <c r="B3490" s="130">
        <v>151</v>
      </c>
    </row>
    <row r="3491" spans="1:2" ht="15.6">
      <c r="A3491" s="356" t="s">
        <v>4098</v>
      </c>
      <c r="B3491" s="130">
        <v>152</v>
      </c>
    </row>
    <row r="3492" spans="1:2" ht="15.6">
      <c r="A3492" s="356" t="s">
        <v>4099</v>
      </c>
      <c r="B3492" s="130">
        <v>149</v>
      </c>
    </row>
    <row r="3493" spans="1:2" ht="15.6">
      <c r="A3493" s="356" t="s">
        <v>4100</v>
      </c>
      <c r="B3493" s="130">
        <v>153</v>
      </c>
    </row>
    <row r="3494" spans="1:2" ht="15.6">
      <c r="A3494" s="356" t="s">
        <v>4101</v>
      </c>
      <c r="B3494" s="130">
        <v>151</v>
      </c>
    </row>
    <row r="3495" spans="1:2" ht="15.6">
      <c r="A3495" s="356" t="s">
        <v>4102</v>
      </c>
      <c r="B3495" s="130">
        <v>153</v>
      </c>
    </row>
    <row r="3496" spans="1:2" ht="15.6">
      <c r="A3496" s="356" t="s">
        <v>4103</v>
      </c>
      <c r="B3496" s="130">
        <v>153</v>
      </c>
    </row>
    <row r="3497" spans="1:2" ht="15.6">
      <c r="A3497" s="356" t="s">
        <v>4104</v>
      </c>
      <c r="B3497" s="130">
        <v>153</v>
      </c>
    </row>
    <row r="3498" spans="1:2" ht="15.6">
      <c r="A3498" s="356" t="s">
        <v>4105</v>
      </c>
      <c r="B3498" s="130">
        <v>155</v>
      </c>
    </row>
    <row r="3499" spans="1:2" ht="15.6">
      <c r="A3499" s="356" t="s">
        <v>4106</v>
      </c>
      <c r="B3499" s="130">
        <v>156</v>
      </c>
    </row>
    <row r="3500" spans="1:2" ht="15.6">
      <c r="A3500" s="356" t="s">
        <v>4107</v>
      </c>
      <c r="B3500" s="130">
        <v>152</v>
      </c>
    </row>
    <row r="3501" spans="1:2" ht="15.6">
      <c r="A3501" s="356" t="s">
        <v>4108</v>
      </c>
      <c r="B3501" s="130">
        <v>150</v>
      </c>
    </row>
    <row r="3502" spans="1:2" ht="15.6">
      <c r="A3502" s="356" t="s">
        <v>4109</v>
      </c>
      <c r="B3502" s="130">
        <v>147</v>
      </c>
    </row>
    <row r="3503" spans="1:2" ht="15.6">
      <c r="A3503" s="356" t="s">
        <v>4110</v>
      </c>
      <c r="B3503" s="130">
        <v>144</v>
      </c>
    </row>
    <row r="3504" spans="1:2" ht="15.6">
      <c r="A3504" s="356" t="s">
        <v>4111</v>
      </c>
      <c r="B3504" s="130">
        <v>142</v>
      </c>
    </row>
    <row r="3505" spans="1:2" ht="15.6">
      <c r="A3505" s="356" t="s">
        <v>4112</v>
      </c>
      <c r="B3505" s="130">
        <v>141</v>
      </c>
    </row>
    <row r="3506" spans="1:2" ht="15.6">
      <c r="A3506" s="356" t="s">
        <v>4113</v>
      </c>
      <c r="B3506" s="130">
        <v>134</v>
      </c>
    </row>
    <row r="3507" spans="1:2" ht="15.6">
      <c r="A3507" s="356" t="s">
        <v>4114</v>
      </c>
      <c r="B3507" s="130">
        <v>132</v>
      </c>
    </row>
    <row r="3508" spans="1:2" ht="15.6">
      <c r="A3508" s="356" t="s">
        <v>4115</v>
      </c>
      <c r="B3508" s="130">
        <v>134</v>
      </c>
    </row>
    <row r="3509" spans="1:2" ht="15.6">
      <c r="A3509" s="356" t="s">
        <v>4116</v>
      </c>
      <c r="B3509" s="130">
        <v>141</v>
      </c>
    </row>
    <row r="3510" spans="1:2" ht="15.6">
      <c r="A3510" s="356" t="s">
        <v>4117</v>
      </c>
      <c r="B3510" s="130">
        <v>148</v>
      </c>
    </row>
    <row r="3511" spans="1:2" ht="15.6">
      <c r="A3511" s="356" t="s">
        <v>4118</v>
      </c>
      <c r="B3511" s="130">
        <v>148</v>
      </c>
    </row>
    <row r="3512" spans="1:2" ht="15.6">
      <c r="A3512" s="356" t="s">
        <v>4119</v>
      </c>
      <c r="B3512" s="130">
        <v>151</v>
      </c>
    </row>
    <row r="3513" spans="1:2" ht="15.6">
      <c r="A3513" s="356" t="s">
        <v>4120</v>
      </c>
      <c r="B3513" s="130">
        <v>149</v>
      </c>
    </row>
    <row r="3514" spans="1:2" ht="15.6">
      <c r="A3514" s="356" t="s">
        <v>4121</v>
      </c>
      <c r="B3514" s="130">
        <v>150</v>
      </c>
    </row>
    <row r="3515" spans="1:2" ht="15.6">
      <c r="A3515" s="356" t="s">
        <v>4122</v>
      </c>
      <c r="B3515" s="130">
        <v>149</v>
      </c>
    </row>
    <row r="3516" spans="1:2" ht="15.6">
      <c r="A3516" s="356" t="s">
        <v>4123</v>
      </c>
      <c r="B3516" s="130">
        <v>150</v>
      </c>
    </row>
    <row r="3517" spans="1:2" ht="15.6">
      <c r="A3517" s="356" t="s">
        <v>4124</v>
      </c>
      <c r="B3517" s="130">
        <v>147</v>
      </c>
    </row>
    <row r="3518" spans="1:2" ht="15.6">
      <c r="A3518" s="356" t="s">
        <v>4125</v>
      </c>
      <c r="B3518" s="130">
        <v>151</v>
      </c>
    </row>
    <row r="3519" spans="1:2" ht="15.6">
      <c r="A3519" s="356" t="s">
        <v>4126</v>
      </c>
      <c r="B3519" s="130">
        <v>147</v>
      </c>
    </row>
    <row r="3520" spans="1:2" ht="15.6">
      <c r="A3520" s="356" t="s">
        <v>4127</v>
      </c>
      <c r="B3520" s="130">
        <v>148</v>
      </c>
    </row>
    <row r="3521" spans="1:2" ht="15.6">
      <c r="A3521" s="356" t="s">
        <v>4128</v>
      </c>
      <c r="B3521" s="130">
        <v>150</v>
      </c>
    </row>
    <row r="3522" spans="1:2" ht="15.6">
      <c r="A3522" s="356" t="s">
        <v>4129</v>
      </c>
      <c r="B3522" s="130">
        <v>151</v>
      </c>
    </row>
    <row r="3523" spans="1:2" ht="15.6">
      <c r="A3523" s="356" t="s">
        <v>4130</v>
      </c>
      <c r="B3523" s="130">
        <v>147</v>
      </c>
    </row>
    <row r="3524" spans="1:2" ht="15.6">
      <c r="A3524" s="356" t="s">
        <v>4131</v>
      </c>
      <c r="B3524" s="130">
        <v>144</v>
      </c>
    </row>
    <row r="3525" spans="1:2" ht="15.6">
      <c r="A3525" s="356" t="s">
        <v>4132</v>
      </c>
      <c r="B3525" s="130">
        <v>136</v>
      </c>
    </row>
    <row r="3526" spans="1:2" ht="15.6">
      <c r="A3526" s="356" t="s">
        <v>4133</v>
      </c>
      <c r="B3526" s="130">
        <v>136</v>
      </c>
    </row>
    <row r="3527" spans="1:2" ht="15.6">
      <c r="A3527" s="356" t="s">
        <v>4134</v>
      </c>
      <c r="B3527" s="130">
        <v>136</v>
      </c>
    </row>
    <row r="3528" spans="1:2" ht="15.6">
      <c r="A3528" s="356" t="s">
        <v>4135</v>
      </c>
      <c r="B3528" s="130">
        <v>144</v>
      </c>
    </row>
    <row r="3529" spans="1:2" ht="15.6">
      <c r="A3529" s="356" t="s">
        <v>4136</v>
      </c>
      <c r="B3529" s="130">
        <v>146</v>
      </c>
    </row>
    <row r="3530" spans="1:2" ht="15.6">
      <c r="A3530" s="356" t="s">
        <v>4137</v>
      </c>
      <c r="B3530" s="130">
        <v>147</v>
      </c>
    </row>
    <row r="3531" spans="1:2" ht="15.6">
      <c r="A3531" s="356" t="s">
        <v>4138</v>
      </c>
      <c r="B3531" s="130">
        <v>149</v>
      </c>
    </row>
    <row r="3532" spans="1:2" ht="15.6">
      <c r="A3532" s="356" t="s">
        <v>4139</v>
      </c>
      <c r="B3532" s="130">
        <v>148</v>
      </c>
    </row>
    <row r="3533" spans="1:2" ht="15.6">
      <c r="A3533" s="356" t="s">
        <v>4140</v>
      </c>
      <c r="B3533" s="130">
        <v>148</v>
      </c>
    </row>
    <row r="3534" spans="1:2" ht="15.6">
      <c r="A3534" s="356" t="s">
        <v>4141</v>
      </c>
      <c r="B3534" s="130">
        <v>148</v>
      </c>
    </row>
    <row r="3535" spans="1:2" ht="15.6">
      <c r="A3535" s="356" t="s">
        <v>4142</v>
      </c>
      <c r="B3535" s="130">
        <v>153</v>
      </c>
    </row>
    <row r="3536" spans="1:2" ht="15.6">
      <c r="A3536" s="356" t="s">
        <v>4143</v>
      </c>
      <c r="B3536" s="130">
        <v>147</v>
      </c>
    </row>
    <row r="3537" spans="1:2" ht="15.6">
      <c r="A3537" s="356" t="s">
        <v>4144</v>
      </c>
      <c r="B3537" s="130">
        <v>150</v>
      </c>
    </row>
    <row r="3538" spans="1:2" ht="15.6">
      <c r="A3538" s="356" t="s">
        <v>4145</v>
      </c>
      <c r="B3538" s="130">
        <v>147</v>
      </c>
    </row>
    <row r="3539" spans="1:2" ht="15.6">
      <c r="A3539" s="356" t="s">
        <v>4146</v>
      </c>
      <c r="B3539" s="130">
        <v>145</v>
      </c>
    </row>
    <row r="3540" spans="1:2" ht="15.6">
      <c r="A3540" s="356" t="s">
        <v>4147</v>
      </c>
      <c r="B3540" s="130">
        <v>144</v>
      </c>
    </row>
    <row r="3541" spans="1:2" ht="15.6">
      <c r="A3541" s="356" t="s">
        <v>4148</v>
      </c>
      <c r="B3541" s="130">
        <v>149</v>
      </c>
    </row>
    <row r="3542" spans="1:2" ht="15.6">
      <c r="A3542" s="356" t="s">
        <v>4149</v>
      </c>
      <c r="B3542" s="130">
        <v>148</v>
      </c>
    </row>
    <row r="3543" spans="1:2" ht="15.6">
      <c r="A3543" s="356" t="s">
        <v>4150</v>
      </c>
      <c r="B3543" s="130">
        <v>154</v>
      </c>
    </row>
    <row r="3544" spans="1:2" ht="15.6">
      <c r="A3544" s="356" t="s">
        <v>4151</v>
      </c>
      <c r="B3544" s="130">
        <v>149</v>
      </c>
    </row>
    <row r="3545" spans="1:2" ht="15.6">
      <c r="A3545" s="356" t="s">
        <v>4152</v>
      </c>
      <c r="B3545" s="130">
        <v>151</v>
      </c>
    </row>
    <row r="3546" spans="1:2" ht="15.6">
      <c r="A3546" s="356" t="s">
        <v>4153</v>
      </c>
      <c r="B3546" s="130">
        <v>159</v>
      </c>
    </row>
    <row r="3547" spans="1:2" ht="15.6">
      <c r="A3547" s="356" t="s">
        <v>4154</v>
      </c>
      <c r="B3547" s="130">
        <v>159</v>
      </c>
    </row>
    <row r="3548" spans="1:2" ht="15.6">
      <c r="A3548" s="356" t="s">
        <v>4155</v>
      </c>
      <c r="B3548" s="130">
        <v>164</v>
      </c>
    </row>
    <row r="3549" spans="1:2" ht="15.6">
      <c r="A3549" s="356" t="s">
        <v>4156</v>
      </c>
      <c r="B3549" s="130">
        <v>162</v>
      </c>
    </row>
    <row r="3550" spans="1:2" ht="15.6">
      <c r="A3550" s="356" t="s">
        <v>4157</v>
      </c>
      <c r="B3550" s="130">
        <v>168</v>
      </c>
    </row>
    <row r="3551" spans="1:2" ht="15.6">
      <c r="A3551" s="356" t="s">
        <v>4158</v>
      </c>
      <c r="B3551" s="130">
        <v>168</v>
      </c>
    </row>
    <row r="3552" spans="1:2" ht="15.6">
      <c r="A3552" s="356" t="s">
        <v>4159</v>
      </c>
      <c r="B3552" s="130">
        <v>167</v>
      </c>
    </row>
    <row r="3553" spans="1:2" ht="15.6">
      <c r="A3553" s="356" t="s">
        <v>4160</v>
      </c>
      <c r="B3553" s="130">
        <v>164</v>
      </c>
    </row>
    <row r="3554" spans="1:2" ht="15.6">
      <c r="A3554" s="356" t="s">
        <v>4161</v>
      </c>
      <c r="B3554" s="130">
        <v>160</v>
      </c>
    </row>
    <row r="3555" spans="1:2" ht="15.6">
      <c r="A3555" s="356" t="s">
        <v>4162</v>
      </c>
      <c r="B3555" s="130">
        <v>157</v>
      </c>
    </row>
    <row r="3556" spans="1:2" ht="15.6">
      <c r="A3556" s="356" t="s">
        <v>4163</v>
      </c>
      <c r="B3556" s="130">
        <v>161</v>
      </c>
    </row>
    <row r="3557" spans="1:2" ht="15.6">
      <c r="A3557" s="356" t="s">
        <v>4164</v>
      </c>
      <c r="B3557" s="130">
        <v>159</v>
      </c>
    </row>
    <row r="3558" spans="1:2" ht="15.6">
      <c r="A3558" s="356" t="s">
        <v>4165</v>
      </c>
      <c r="B3558" s="130">
        <v>154</v>
      </c>
    </row>
    <row r="3559" spans="1:2" ht="15.6">
      <c r="A3559" s="356" t="s">
        <v>4166</v>
      </c>
      <c r="B3559" s="130">
        <v>153</v>
      </c>
    </row>
    <row r="3560" spans="1:2" ht="15.6">
      <c r="A3560" s="356" t="s">
        <v>4167</v>
      </c>
      <c r="B3560" s="130">
        <v>151</v>
      </c>
    </row>
    <row r="3561" spans="1:2" ht="15.6">
      <c r="A3561" s="356" t="s">
        <v>4168</v>
      </c>
      <c r="B3561" s="130">
        <v>152</v>
      </c>
    </row>
    <row r="3562" spans="1:2" ht="15.6">
      <c r="A3562" s="356" t="s">
        <v>4169</v>
      </c>
      <c r="B3562" s="130">
        <v>151</v>
      </c>
    </row>
    <row r="3563" spans="1:2" ht="15.6">
      <c r="A3563" s="356" t="s">
        <v>4170</v>
      </c>
      <c r="B3563" s="130">
        <v>149</v>
      </c>
    </row>
    <row r="3564" spans="1:2" ht="15.6">
      <c r="A3564" s="356" t="s">
        <v>4171</v>
      </c>
      <c r="B3564" s="130">
        <v>148</v>
      </c>
    </row>
    <row r="3565" spans="1:2" ht="15.6">
      <c r="A3565" s="356" t="s">
        <v>4172</v>
      </c>
      <c r="B3565" s="130">
        <v>149</v>
      </c>
    </row>
    <row r="3566" spans="1:2" ht="15.6">
      <c r="A3566" s="356" t="s">
        <v>4173</v>
      </c>
      <c r="B3566" s="130">
        <v>148</v>
      </c>
    </row>
    <row r="3567" spans="1:2" ht="15.6">
      <c r="A3567" s="356" t="s">
        <v>4174</v>
      </c>
      <c r="B3567" s="130">
        <v>148</v>
      </c>
    </row>
    <row r="3568" spans="1:2" ht="15.6">
      <c r="A3568" s="356" t="s">
        <v>4175</v>
      </c>
      <c r="B3568" s="130">
        <v>146</v>
      </c>
    </row>
    <row r="3569" spans="1:2" ht="15.6">
      <c r="A3569" s="356" t="s">
        <v>4176</v>
      </c>
      <c r="B3569" s="130">
        <v>145</v>
      </c>
    </row>
    <row r="3570" spans="1:2" ht="15.6">
      <c r="A3570" s="356" t="s">
        <v>4177</v>
      </c>
      <c r="B3570" s="130">
        <v>145</v>
      </c>
    </row>
    <row r="3571" spans="1:2" ht="15.6">
      <c r="A3571" s="356" t="s">
        <v>4178</v>
      </c>
      <c r="B3571" s="130">
        <v>143</v>
      </c>
    </row>
    <row r="3572" spans="1:2" ht="15.6">
      <c r="A3572" s="356" t="s">
        <v>4179</v>
      </c>
      <c r="B3572" s="130">
        <v>142</v>
      </c>
    </row>
    <row r="3573" spans="1:2" ht="15.6">
      <c r="A3573" s="356" t="s">
        <v>4180</v>
      </c>
      <c r="B3573" s="130">
        <v>144</v>
      </c>
    </row>
    <row r="3574" spans="1:2" ht="15.6">
      <c r="A3574" s="356" t="s">
        <v>4181</v>
      </c>
      <c r="B3574" s="130">
        <v>147</v>
      </c>
    </row>
    <row r="3575" spans="1:2" ht="15.6">
      <c r="A3575" s="356" t="s">
        <v>4182</v>
      </c>
      <c r="B3575" s="130">
        <v>149</v>
      </c>
    </row>
    <row r="3576" spans="1:2" ht="15.6">
      <c r="A3576" s="356" t="s">
        <v>4183</v>
      </c>
      <c r="B3576" s="130">
        <v>150</v>
      </c>
    </row>
    <row r="3577" spans="1:2" ht="15.6">
      <c r="A3577" s="356" t="s">
        <v>4184</v>
      </c>
      <c r="B3577" s="130">
        <v>156</v>
      </c>
    </row>
    <row r="3578" spans="1:2" ht="15.6">
      <c r="A3578" s="356" t="s">
        <v>4185</v>
      </c>
      <c r="B3578" s="130">
        <v>156</v>
      </c>
    </row>
    <row r="3579" spans="1:2" ht="15.6">
      <c r="A3579" s="356" t="s">
        <v>4186</v>
      </c>
      <c r="B3579" s="130">
        <v>153</v>
      </c>
    </row>
    <row r="3580" spans="1:2" ht="15.6">
      <c r="A3580" s="356" t="s">
        <v>4187</v>
      </c>
      <c r="B3580" s="130">
        <v>146</v>
      </c>
    </row>
    <row r="3581" spans="1:2" ht="15.6">
      <c r="A3581" s="356" t="s">
        <v>4188</v>
      </c>
      <c r="B3581" s="130">
        <v>145</v>
      </c>
    </row>
    <row r="3582" spans="1:2" ht="15.6">
      <c r="A3582" s="356" t="s">
        <v>4189</v>
      </c>
      <c r="B3582" s="130">
        <v>148</v>
      </c>
    </row>
    <row r="3583" spans="1:2" ht="15.6">
      <c r="A3583" s="356" t="s">
        <v>4190</v>
      </c>
      <c r="B3583" s="130">
        <v>149</v>
      </c>
    </row>
    <row r="3584" spans="1:2" ht="15.6">
      <c r="A3584" s="356" t="s">
        <v>4191</v>
      </c>
      <c r="B3584" s="130">
        <v>147</v>
      </c>
    </row>
    <row r="3585" spans="1:2" ht="15.6">
      <c r="A3585" s="356" t="s">
        <v>4192</v>
      </c>
      <c r="B3585" s="130">
        <v>154</v>
      </c>
    </row>
    <row r="3586" spans="1:2" ht="15.6">
      <c r="A3586" s="356" t="s">
        <v>4193</v>
      </c>
      <c r="B3586" s="130">
        <v>155</v>
      </c>
    </row>
    <row r="3587" spans="1:2" ht="15.6">
      <c r="A3587" s="356" t="s">
        <v>4194</v>
      </c>
      <c r="B3587" s="130">
        <v>163</v>
      </c>
    </row>
    <row r="3588" spans="1:2" ht="15.6">
      <c r="A3588" s="356" t="s">
        <v>4195</v>
      </c>
      <c r="B3588" s="130">
        <v>162</v>
      </c>
    </row>
    <row r="3589" spans="1:2" ht="15.6">
      <c r="A3589" s="356" t="s">
        <v>4196</v>
      </c>
      <c r="B3589" s="130">
        <v>166</v>
      </c>
    </row>
    <row r="3590" spans="1:2" ht="15.6">
      <c r="A3590" s="356" t="s">
        <v>4197</v>
      </c>
      <c r="B3590" s="130">
        <v>166</v>
      </c>
    </row>
    <row r="3591" spans="1:2" ht="15.6">
      <c r="A3591" s="356" t="s">
        <v>4198</v>
      </c>
      <c r="B3591" s="130">
        <v>164</v>
      </c>
    </row>
    <row r="3592" spans="1:2" ht="15.6">
      <c r="A3592" s="356" t="s">
        <v>4199</v>
      </c>
      <c r="B3592" s="130">
        <v>165</v>
      </c>
    </row>
    <row r="3593" spans="1:2" ht="15.6">
      <c r="A3593" s="356" t="s">
        <v>4200</v>
      </c>
      <c r="B3593" s="130">
        <v>170</v>
      </c>
    </row>
    <row r="3594" spans="1:2" ht="15.6">
      <c r="A3594" s="356" t="s">
        <v>4201</v>
      </c>
      <c r="B3594" s="130">
        <v>170</v>
      </c>
    </row>
    <row r="3595" spans="1:2" ht="15.6">
      <c r="A3595" s="356" t="s">
        <v>4202</v>
      </c>
      <c r="B3595" s="130">
        <v>167</v>
      </c>
    </row>
    <row r="3596" spans="1:2" ht="15.6">
      <c r="A3596" s="356" t="s">
        <v>4203</v>
      </c>
      <c r="B3596" s="130">
        <v>172</v>
      </c>
    </row>
    <row r="3597" spans="1:2" ht="15.6">
      <c r="A3597" s="356" t="s">
        <v>4204</v>
      </c>
      <c r="B3597" s="130">
        <v>172</v>
      </c>
    </row>
    <row r="3598" spans="1:2" ht="15.6">
      <c r="A3598" s="356" t="s">
        <v>4205</v>
      </c>
      <c r="B3598" s="130">
        <v>180</v>
      </c>
    </row>
    <row r="3599" spans="1:2" ht="15.6">
      <c r="A3599" s="356" t="s">
        <v>4206</v>
      </c>
      <c r="B3599" s="130">
        <v>182</v>
      </c>
    </row>
    <row r="3600" spans="1:2" ht="15.6">
      <c r="A3600" s="356" t="s">
        <v>4207</v>
      </c>
      <c r="B3600" s="130">
        <v>179</v>
      </c>
    </row>
    <row r="3601" spans="1:2" ht="15.6">
      <c r="A3601" s="356" t="s">
        <v>4208</v>
      </c>
      <c r="B3601" s="130">
        <v>170</v>
      </c>
    </row>
    <row r="3602" spans="1:2" ht="15.6">
      <c r="A3602" s="356" t="s">
        <v>4209</v>
      </c>
      <c r="B3602" s="130">
        <v>172</v>
      </c>
    </row>
    <row r="3603" spans="1:2" ht="15.6">
      <c r="A3603" s="356" t="s">
        <v>4210</v>
      </c>
      <c r="B3603" s="130">
        <v>171</v>
      </c>
    </row>
    <row r="3604" spans="1:2" ht="15.6">
      <c r="A3604" s="356" t="s">
        <v>4211</v>
      </c>
      <c r="B3604" s="130">
        <v>169</v>
      </c>
    </row>
    <row r="3605" spans="1:2" ht="15.6">
      <c r="A3605" s="356" t="s">
        <v>4212</v>
      </c>
      <c r="B3605" s="130">
        <v>167</v>
      </c>
    </row>
    <row r="3606" spans="1:2" ht="15.6">
      <c r="A3606" s="356" t="s">
        <v>4213</v>
      </c>
      <c r="B3606" s="130">
        <v>170</v>
      </c>
    </row>
    <row r="3607" spans="1:2" ht="15.6">
      <c r="A3607" s="356" t="s">
        <v>4214</v>
      </c>
      <c r="B3607" s="130">
        <v>171</v>
      </c>
    </row>
    <row r="3608" spans="1:2" ht="15.6">
      <c r="A3608" s="356" t="s">
        <v>4215</v>
      </c>
      <c r="B3608" s="130">
        <v>169</v>
      </c>
    </row>
    <row r="3609" spans="1:2" ht="15.6">
      <c r="A3609" s="356" t="s">
        <v>4216</v>
      </c>
      <c r="B3609" s="130">
        <v>167</v>
      </c>
    </row>
    <row r="3610" spans="1:2" ht="15.6">
      <c r="A3610" s="356" t="s">
        <v>4217</v>
      </c>
      <c r="B3610" s="130">
        <v>168</v>
      </c>
    </row>
    <row r="3611" spans="1:2" ht="15.6">
      <c r="A3611" s="356" t="s">
        <v>4218</v>
      </c>
      <c r="B3611" s="130">
        <v>169</v>
      </c>
    </row>
    <row r="3612" spans="1:2" ht="15.6">
      <c r="A3612" s="356" t="s">
        <v>4219</v>
      </c>
      <c r="B3612" s="130">
        <v>167</v>
      </c>
    </row>
    <row r="3613" spans="1:2" ht="15.6">
      <c r="A3613" s="356" t="s">
        <v>4220</v>
      </c>
      <c r="B3613" s="130">
        <v>170</v>
      </c>
    </row>
    <row r="3614" spans="1:2" ht="15.6">
      <c r="A3614" s="356" t="s">
        <v>4221</v>
      </c>
      <c r="B3614" s="130">
        <v>167</v>
      </c>
    </row>
    <row r="3615" spans="1:2" ht="15.6">
      <c r="A3615" s="356" t="s">
        <v>4222</v>
      </c>
      <c r="B3615" s="130">
        <v>165</v>
      </c>
    </row>
    <row r="3616" spans="1:2" ht="15.6">
      <c r="A3616" s="356" t="s">
        <v>4223</v>
      </c>
      <c r="B3616" s="130">
        <v>169</v>
      </c>
    </row>
    <row r="3617" spans="1:2" ht="15.6">
      <c r="A3617" s="356" t="s">
        <v>4224</v>
      </c>
      <c r="B3617" s="130">
        <v>165</v>
      </c>
    </row>
    <row r="3618" spans="1:2" ht="15.6">
      <c r="A3618" s="356" t="s">
        <v>4225</v>
      </c>
      <c r="B3618" s="130">
        <v>165</v>
      </c>
    </row>
    <row r="3619" spans="1:2" ht="15.6">
      <c r="A3619" s="356" t="s">
        <v>4226</v>
      </c>
      <c r="B3619" s="130">
        <v>160</v>
      </c>
    </row>
    <row r="3620" spans="1:2" ht="15.6">
      <c r="A3620" s="356" t="s">
        <v>4227</v>
      </c>
      <c r="B3620" s="130">
        <v>162</v>
      </c>
    </row>
    <row r="3621" spans="1:2" ht="15.6">
      <c r="A3621" s="356" t="s">
        <v>4228</v>
      </c>
      <c r="B3621" s="130">
        <v>164</v>
      </c>
    </row>
    <row r="3622" spans="1:2" ht="15.6">
      <c r="A3622" s="356" t="s">
        <v>4229</v>
      </c>
      <c r="B3622" s="130">
        <v>164</v>
      </c>
    </row>
    <row r="3623" spans="1:2" ht="15.6">
      <c r="A3623" s="356" t="s">
        <v>4230</v>
      </c>
      <c r="B3623" s="130">
        <v>166</v>
      </c>
    </row>
    <row r="3624" spans="1:2" ht="15.6">
      <c r="A3624" s="356" t="s">
        <v>4231</v>
      </c>
      <c r="B3624" s="130">
        <v>163</v>
      </c>
    </row>
    <row r="3625" spans="1:2" ht="15.6">
      <c r="A3625" s="356" t="s">
        <v>4232</v>
      </c>
      <c r="B3625" s="130">
        <v>164</v>
      </c>
    </row>
    <row r="3626" spans="1:2" ht="15.6">
      <c r="A3626" s="356" t="s">
        <v>4233</v>
      </c>
      <c r="B3626" s="130">
        <v>164</v>
      </c>
    </row>
    <row r="3627" spans="1:2" ht="15.6">
      <c r="A3627" s="356" t="s">
        <v>4234</v>
      </c>
      <c r="B3627" s="130">
        <v>166</v>
      </c>
    </row>
    <row r="3628" spans="1:2" ht="15.6">
      <c r="A3628" s="356" t="s">
        <v>4235</v>
      </c>
      <c r="B3628" s="130">
        <v>165</v>
      </c>
    </row>
    <row r="3629" spans="1:2" ht="15.6">
      <c r="A3629" s="356" t="s">
        <v>4236</v>
      </c>
      <c r="B3629" s="130">
        <v>167</v>
      </c>
    </row>
    <row r="3630" spans="1:2" ht="15.6">
      <c r="A3630" s="356" t="s">
        <v>4237</v>
      </c>
      <c r="B3630" s="130">
        <v>167</v>
      </c>
    </row>
    <row r="3631" spans="1:2" ht="15.6">
      <c r="A3631" s="356" t="s">
        <v>4238</v>
      </c>
      <c r="B3631" s="130">
        <v>167</v>
      </c>
    </row>
    <row r="3632" spans="1:2" ht="15.6">
      <c r="A3632" s="356" t="s">
        <v>4239</v>
      </c>
      <c r="B3632" s="130">
        <v>169</v>
      </c>
    </row>
    <row r="3633" spans="1:2" ht="15.6">
      <c r="A3633" s="356" t="s">
        <v>4240</v>
      </c>
      <c r="B3633" s="130">
        <v>162</v>
      </c>
    </row>
    <row r="3634" spans="1:2" ht="15.6">
      <c r="A3634" s="356" t="s">
        <v>4241</v>
      </c>
      <c r="B3634" s="130">
        <v>161</v>
      </c>
    </row>
    <row r="3635" spans="1:2" ht="15.6">
      <c r="A3635" s="356" t="s">
        <v>4242</v>
      </c>
      <c r="B3635" s="130">
        <v>165</v>
      </c>
    </row>
    <row r="3636" spans="1:2" ht="15.6">
      <c r="A3636" s="356" t="s">
        <v>4243</v>
      </c>
      <c r="B3636" s="130">
        <v>166</v>
      </c>
    </row>
    <row r="3637" spans="1:2" ht="15.6">
      <c r="A3637" s="356" t="s">
        <v>4244</v>
      </c>
      <c r="B3637" s="130">
        <v>177</v>
      </c>
    </row>
    <row r="3638" spans="1:2" ht="15.6">
      <c r="A3638" s="356" t="s">
        <v>4245</v>
      </c>
      <c r="B3638" s="130">
        <v>183</v>
      </c>
    </row>
    <row r="3639" spans="1:2" ht="15.6">
      <c r="A3639" s="356" t="s">
        <v>4246</v>
      </c>
      <c r="B3639" s="130">
        <v>192</v>
      </c>
    </row>
    <row r="3640" spans="1:2" ht="15.6">
      <c r="A3640" s="356" t="s">
        <v>4247</v>
      </c>
      <c r="B3640" s="130">
        <v>192</v>
      </c>
    </row>
    <row r="3641" spans="1:2" ht="15.6">
      <c r="A3641" s="356" t="s">
        <v>4248</v>
      </c>
      <c r="B3641" s="130">
        <v>207</v>
      </c>
    </row>
    <row r="3642" spans="1:2" ht="15.6">
      <c r="A3642" s="356" t="s">
        <v>4249</v>
      </c>
      <c r="B3642" s="130">
        <v>215</v>
      </c>
    </row>
    <row r="3643" spans="1:2" ht="15.6">
      <c r="A3643" s="356" t="s">
        <v>4250</v>
      </c>
      <c r="B3643" s="130">
        <v>222</v>
      </c>
    </row>
    <row r="3644" spans="1:2" ht="15.6">
      <c r="A3644" s="356" t="s">
        <v>4251</v>
      </c>
      <c r="B3644" s="130">
        <v>200</v>
      </c>
    </row>
    <row r="3645" spans="1:2" ht="15.6">
      <c r="A3645" s="356" t="s">
        <v>4252</v>
      </c>
      <c r="B3645" s="130">
        <v>186</v>
      </c>
    </row>
    <row r="3646" spans="1:2" ht="15.6">
      <c r="A3646" s="356" t="s">
        <v>4253</v>
      </c>
      <c r="B3646" s="130">
        <v>184</v>
      </c>
    </row>
    <row r="3647" spans="1:2" ht="15.6">
      <c r="A3647" s="356" t="s">
        <v>4254</v>
      </c>
      <c r="B3647" s="130">
        <v>180</v>
      </c>
    </row>
    <row r="3648" spans="1:2" ht="15.6">
      <c r="A3648" s="356" t="s">
        <v>4255</v>
      </c>
      <c r="B3648" s="130">
        <v>170</v>
      </c>
    </row>
    <row r="3649" spans="1:2" ht="15.6">
      <c r="A3649" s="356" t="s">
        <v>4256</v>
      </c>
      <c r="B3649" s="130">
        <v>169</v>
      </c>
    </row>
    <row r="3650" spans="1:2" ht="15.6">
      <c r="A3650" s="356" t="s">
        <v>4257</v>
      </c>
      <c r="B3650" s="130">
        <v>169</v>
      </c>
    </row>
    <row r="3651" spans="1:2" ht="15.6">
      <c r="A3651" s="356" t="s">
        <v>4258</v>
      </c>
      <c r="B3651" s="130">
        <v>177</v>
      </c>
    </row>
    <row r="3652" spans="1:2" ht="15.6">
      <c r="A3652" s="356" t="s">
        <v>4259</v>
      </c>
      <c r="B3652" s="130">
        <v>177</v>
      </c>
    </row>
    <row r="3653" spans="1:2" ht="15.6">
      <c r="A3653" s="356" t="s">
        <v>4260</v>
      </c>
      <c r="B3653" s="130">
        <v>179</v>
      </c>
    </row>
    <row r="3654" spans="1:2" ht="15.6">
      <c r="A3654" s="356" t="s">
        <v>4261</v>
      </c>
      <c r="B3654" s="130">
        <v>182</v>
      </c>
    </row>
    <row r="3655" spans="1:2" ht="15.6">
      <c r="A3655" s="356" t="s">
        <v>4262</v>
      </c>
      <c r="B3655" s="130">
        <v>182</v>
      </c>
    </row>
    <row r="3656" spans="1:2" ht="15.6">
      <c r="A3656" s="356" t="s">
        <v>4263</v>
      </c>
      <c r="B3656" s="130">
        <v>188</v>
      </c>
    </row>
    <row r="3657" spans="1:2" ht="15.6">
      <c r="A3657" s="356" t="s">
        <v>4264</v>
      </c>
      <c r="B3657" s="130">
        <v>196</v>
      </c>
    </row>
    <row r="3658" spans="1:2" ht="15.6">
      <c r="A3658" s="356" t="s">
        <v>4265</v>
      </c>
      <c r="B3658" s="130">
        <v>201</v>
      </c>
    </row>
    <row r="3659" spans="1:2" ht="15.6">
      <c r="A3659" s="356" t="s">
        <v>4266</v>
      </c>
      <c r="B3659" s="130">
        <v>197</v>
      </c>
    </row>
    <row r="3660" spans="1:2" ht="15.6">
      <c r="A3660" s="356" t="s">
        <v>4267</v>
      </c>
      <c r="B3660" s="130">
        <v>192</v>
      </c>
    </row>
    <row r="3661" spans="1:2" ht="15.6">
      <c r="A3661" s="356" t="s">
        <v>4268</v>
      </c>
      <c r="B3661" s="130">
        <v>194</v>
      </c>
    </row>
    <row r="3662" spans="1:2" ht="15.6">
      <c r="A3662" s="356" t="s">
        <v>4269</v>
      </c>
      <c r="B3662" s="130">
        <v>202</v>
      </c>
    </row>
    <row r="3663" spans="1:2" ht="15.6">
      <c r="A3663" s="356" t="s">
        <v>4270</v>
      </c>
      <c r="B3663" s="130">
        <v>204</v>
      </c>
    </row>
    <row r="3664" spans="1:2" ht="15.6">
      <c r="A3664" s="356" t="s">
        <v>4271</v>
      </c>
      <c r="B3664" s="130">
        <v>206</v>
      </c>
    </row>
    <row r="3665" spans="1:2" ht="15.6">
      <c r="A3665" s="356" t="s">
        <v>4272</v>
      </c>
      <c r="B3665" s="130">
        <v>212</v>
      </c>
    </row>
    <row r="3666" spans="1:2" ht="15.6">
      <c r="A3666" s="356" t="s">
        <v>4273</v>
      </c>
      <c r="B3666" s="130">
        <v>209</v>
      </c>
    </row>
    <row r="3667" spans="1:2" ht="15.6">
      <c r="A3667" s="356" t="s">
        <v>4274</v>
      </c>
      <c r="B3667" s="130">
        <v>209</v>
      </c>
    </row>
    <row r="3668" spans="1:2" ht="15.6">
      <c r="A3668" s="356" t="s">
        <v>4275</v>
      </c>
      <c r="B3668" s="130">
        <v>208</v>
      </c>
    </row>
    <row r="3669" spans="1:2" ht="15.6">
      <c r="A3669" s="356" t="s">
        <v>4276</v>
      </c>
      <c r="B3669" s="130">
        <v>206</v>
      </c>
    </row>
    <row r="3670" spans="1:2" ht="15.6">
      <c r="A3670" s="356" t="s">
        <v>4277</v>
      </c>
      <c r="B3670" s="130">
        <v>200</v>
      </c>
    </row>
    <row r="3671" spans="1:2" ht="15.6">
      <c r="A3671" s="356" t="s">
        <v>4278</v>
      </c>
      <c r="B3671" s="130">
        <v>199</v>
      </c>
    </row>
    <row r="3672" spans="1:2" ht="15.6">
      <c r="A3672" s="356" t="s">
        <v>4279</v>
      </c>
      <c r="B3672" s="130">
        <v>198</v>
      </c>
    </row>
    <row r="3673" spans="1:2" ht="15.6">
      <c r="A3673" s="356" t="s">
        <v>4280</v>
      </c>
      <c r="B3673" s="130">
        <v>204</v>
      </c>
    </row>
    <row r="3674" spans="1:2" ht="15.6">
      <c r="A3674" s="356" t="s">
        <v>4281</v>
      </c>
      <c r="B3674" s="130">
        <v>210</v>
      </c>
    </row>
    <row r="3675" spans="1:2" ht="15.6">
      <c r="A3675" s="356" t="s">
        <v>4282</v>
      </c>
      <c r="B3675" s="130">
        <v>202</v>
      </c>
    </row>
    <row r="3676" spans="1:2" ht="15.6">
      <c r="A3676" s="356" t="s">
        <v>4283</v>
      </c>
      <c r="B3676" s="130">
        <v>208</v>
      </c>
    </row>
    <row r="3677" spans="1:2" ht="15.6">
      <c r="A3677" s="356" t="s">
        <v>4284</v>
      </c>
      <c r="B3677" s="130">
        <v>204</v>
      </c>
    </row>
    <row r="3678" spans="1:2" ht="15.6">
      <c r="A3678" s="356" t="s">
        <v>4285</v>
      </c>
      <c r="B3678" s="130">
        <v>195</v>
      </c>
    </row>
    <row r="3679" spans="1:2" ht="15.6">
      <c r="A3679" s="356" t="s">
        <v>4286</v>
      </c>
      <c r="B3679" s="130">
        <v>196</v>
      </c>
    </row>
    <row r="3680" spans="1:2" ht="15.6">
      <c r="A3680" s="356" t="s">
        <v>4287</v>
      </c>
      <c r="B3680" s="130">
        <v>195</v>
      </c>
    </row>
    <row r="3681" spans="1:2" ht="15.6">
      <c r="A3681" s="356" t="s">
        <v>4288</v>
      </c>
      <c r="B3681" s="130">
        <v>188</v>
      </c>
    </row>
    <row r="3682" spans="1:2" ht="15.6">
      <c r="A3682" s="356" t="s">
        <v>4289</v>
      </c>
      <c r="B3682" s="130">
        <v>187</v>
      </c>
    </row>
    <row r="3683" spans="1:2" ht="15.6">
      <c r="A3683" s="356" t="s">
        <v>4290</v>
      </c>
      <c r="B3683" s="130">
        <v>193</v>
      </c>
    </row>
    <row r="3684" spans="1:2" ht="15.6">
      <c r="A3684" s="356" t="s">
        <v>4291</v>
      </c>
      <c r="B3684" s="130">
        <v>192</v>
      </c>
    </row>
    <row r="3685" spans="1:2" ht="15.6">
      <c r="A3685" s="356" t="s">
        <v>4292</v>
      </c>
      <c r="B3685" s="130">
        <v>188</v>
      </c>
    </row>
    <row r="3686" spans="1:2" ht="15.6">
      <c r="A3686" s="356" t="s">
        <v>4293</v>
      </c>
      <c r="B3686" s="130">
        <v>183</v>
      </c>
    </row>
    <row r="3687" spans="1:2" ht="15.6">
      <c r="A3687" s="356" t="s">
        <v>4294</v>
      </c>
      <c r="B3687" s="130">
        <v>183</v>
      </c>
    </row>
    <row r="3688" spans="1:2" ht="15.6">
      <c r="A3688" s="356" t="s">
        <v>4295</v>
      </c>
      <c r="B3688" s="130">
        <v>173</v>
      </c>
    </row>
    <row r="3689" spans="1:2" ht="15.6">
      <c r="A3689" s="356" t="s">
        <v>4296</v>
      </c>
      <c r="B3689" s="130">
        <v>178</v>
      </c>
    </row>
    <row r="3690" spans="1:2" ht="15.6">
      <c r="A3690" s="356" t="s">
        <v>4297</v>
      </c>
      <c r="B3690" s="130">
        <v>171</v>
      </c>
    </row>
    <row r="3691" spans="1:2" ht="15.6">
      <c r="A3691" s="356" t="s">
        <v>4298</v>
      </c>
      <c r="B3691" s="130">
        <v>168</v>
      </c>
    </row>
    <row r="3692" spans="1:2" ht="15.6">
      <c r="A3692" s="356" t="s">
        <v>4299</v>
      </c>
      <c r="B3692" s="130">
        <v>174</v>
      </c>
    </row>
    <row r="3693" spans="1:2" ht="15.6">
      <c r="A3693" s="356" t="s">
        <v>4300</v>
      </c>
      <c r="B3693" s="130">
        <v>177</v>
      </c>
    </row>
    <row r="3694" spans="1:2" ht="15.6">
      <c r="A3694" s="356" t="s">
        <v>4301</v>
      </c>
      <c r="B3694" s="130">
        <v>173</v>
      </c>
    </row>
    <row r="3695" spans="1:2" ht="15.6">
      <c r="A3695" s="356" t="s">
        <v>4302</v>
      </c>
      <c r="B3695" s="130">
        <v>169</v>
      </c>
    </row>
    <row r="3696" spans="1:2" ht="15.6">
      <c r="A3696" s="356" t="s">
        <v>4303</v>
      </c>
      <c r="B3696" s="130">
        <v>170</v>
      </c>
    </row>
    <row r="3697" spans="1:2" ht="15.6">
      <c r="A3697" s="356" t="s">
        <v>4304</v>
      </c>
      <c r="B3697" s="130">
        <v>161</v>
      </c>
    </row>
    <row r="3698" spans="1:2" ht="15.6">
      <c r="A3698" s="356" t="s">
        <v>4305</v>
      </c>
      <c r="B3698" s="130">
        <v>159</v>
      </c>
    </row>
    <row r="3699" spans="1:2" ht="15.6">
      <c r="A3699" s="356" t="s">
        <v>4306</v>
      </c>
      <c r="B3699" s="130">
        <v>164</v>
      </c>
    </row>
    <row r="3700" spans="1:2" ht="15.6">
      <c r="A3700" s="356" t="s">
        <v>4307</v>
      </c>
      <c r="B3700" s="130">
        <v>168</v>
      </c>
    </row>
    <row r="3701" spans="1:2" ht="15.6">
      <c r="A3701" s="356" t="s">
        <v>4308</v>
      </c>
      <c r="B3701" s="130">
        <v>169</v>
      </c>
    </row>
    <row r="3702" spans="1:2" ht="15.6">
      <c r="A3702" s="356" t="s">
        <v>4309</v>
      </c>
      <c r="B3702" s="130">
        <v>174</v>
      </c>
    </row>
    <row r="3703" spans="1:2" ht="15.6">
      <c r="A3703" s="356" t="s">
        <v>4310</v>
      </c>
      <c r="B3703" s="130">
        <v>185</v>
      </c>
    </row>
    <row r="3704" spans="1:2" ht="15.6">
      <c r="A3704" s="356" t="s">
        <v>4311</v>
      </c>
      <c r="B3704" s="130">
        <v>186</v>
      </c>
    </row>
    <row r="3705" spans="1:2" ht="15.6">
      <c r="A3705" s="356" t="s">
        <v>4312</v>
      </c>
      <c r="B3705" s="130">
        <v>185</v>
      </c>
    </row>
    <row r="3706" spans="1:2" ht="15.6">
      <c r="A3706" s="356" t="s">
        <v>4313</v>
      </c>
      <c r="B3706" s="130">
        <v>192</v>
      </c>
    </row>
    <row r="3707" spans="1:2" ht="15.6">
      <c r="A3707" s="356" t="s">
        <v>4314</v>
      </c>
      <c r="B3707" s="130">
        <v>198</v>
      </c>
    </row>
    <row r="3708" spans="1:2" ht="15.6">
      <c r="A3708" s="356" t="s">
        <v>4315</v>
      </c>
      <c r="B3708" s="130">
        <v>205</v>
      </c>
    </row>
    <row r="3709" spans="1:2" ht="15.6">
      <c r="A3709" s="356" t="s">
        <v>4316</v>
      </c>
      <c r="B3709" s="130">
        <v>211</v>
      </c>
    </row>
    <row r="3710" spans="1:2" ht="15.6">
      <c r="A3710" s="356" t="s">
        <v>4317</v>
      </c>
      <c r="B3710" s="130">
        <v>202</v>
      </c>
    </row>
    <row r="3711" spans="1:2" ht="15.6">
      <c r="A3711" s="356" t="s">
        <v>4318</v>
      </c>
      <c r="B3711" s="130">
        <v>200</v>
      </c>
    </row>
    <row r="3712" spans="1:2" ht="15.6">
      <c r="A3712" s="356" t="s">
        <v>4319</v>
      </c>
      <c r="B3712" s="130">
        <v>193</v>
      </c>
    </row>
    <row r="3713" spans="1:2" ht="15.6">
      <c r="A3713" s="356" t="s">
        <v>4320</v>
      </c>
      <c r="B3713" s="130">
        <v>192</v>
      </c>
    </row>
    <row r="3714" spans="1:2" ht="15.6">
      <c r="A3714" s="356" t="s">
        <v>4321</v>
      </c>
      <c r="B3714" s="130">
        <v>187</v>
      </c>
    </row>
    <row r="3715" spans="1:2" ht="15.6">
      <c r="A3715" s="356" t="s">
        <v>4322</v>
      </c>
      <c r="B3715" s="130">
        <v>182</v>
      </c>
    </row>
    <row r="3716" spans="1:2" ht="15.6">
      <c r="A3716" s="356" t="s">
        <v>4323</v>
      </c>
      <c r="B3716" s="130">
        <v>185</v>
      </c>
    </row>
    <row r="3717" spans="1:2" ht="15.6">
      <c r="A3717" s="356" t="s">
        <v>4324</v>
      </c>
      <c r="B3717" s="130">
        <v>179</v>
      </c>
    </row>
    <row r="3718" spans="1:2" ht="15.6">
      <c r="A3718" s="356" t="s">
        <v>4325</v>
      </c>
      <c r="B3718" s="130">
        <v>181</v>
      </c>
    </row>
    <row r="3719" spans="1:2" ht="15.6">
      <c r="A3719" s="356" t="s">
        <v>4326</v>
      </c>
      <c r="B3719" s="130">
        <v>183</v>
      </c>
    </row>
    <row r="3720" spans="1:2" ht="15.6">
      <c r="A3720" s="356" t="s">
        <v>4327</v>
      </c>
      <c r="B3720" s="130">
        <v>177</v>
      </c>
    </row>
    <row r="3721" spans="1:2" ht="15.6">
      <c r="A3721" s="356" t="s">
        <v>4328</v>
      </c>
      <c r="B3721" s="130">
        <v>181</v>
      </c>
    </row>
    <row r="3722" spans="1:2" ht="15.6">
      <c r="A3722" s="356" t="s">
        <v>4329</v>
      </c>
      <c r="B3722" s="130">
        <v>171</v>
      </c>
    </row>
    <row r="3723" spans="1:2" ht="15.6">
      <c r="A3723" s="356" t="s">
        <v>4330</v>
      </c>
      <c r="B3723" s="130">
        <v>177</v>
      </c>
    </row>
    <row r="3724" spans="1:2" ht="15.6">
      <c r="A3724" s="356" t="s">
        <v>4331</v>
      </c>
      <c r="B3724" s="130">
        <v>176</v>
      </c>
    </row>
    <row r="3725" spans="1:2" ht="15.6">
      <c r="A3725" s="356" t="s">
        <v>4332</v>
      </c>
      <c r="B3725" s="130">
        <v>174</v>
      </c>
    </row>
    <row r="3726" spans="1:2" ht="15.6">
      <c r="A3726" s="356" t="s">
        <v>4333</v>
      </c>
      <c r="B3726" s="130">
        <v>176</v>
      </c>
    </row>
    <row r="3727" spans="1:2" ht="15.6">
      <c r="A3727" s="356" t="s">
        <v>4334</v>
      </c>
      <c r="B3727" s="130">
        <v>177</v>
      </c>
    </row>
    <row r="3728" spans="1:2" ht="15.6">
      <c r="A3728" s="356" t="s">
        <v>4335</v>
      </c>
      <c r="B3728" s="130">
        <v>179</v>
      </c>
    </row>
    <row r="3729" spans="1:2" ht="15.6">
      <c r="A3729" s="356" t="s">
        <v>4336</v>
      </c>
      <c r="B3729" s="130">
        <v>181</v>
      </c>
    </row>
    <row r="3730" spans="1:2" ht="15.6">
      <c r="A3730" s="356" t="s">
        <v>4337</v>
      </c>
      <c r="B3730" s="130">
        <v>186</v>
      </c>
    </row>
    <row r="3731" spans="1:2" ht="15.6">
      <c r="A3731" s="356" t="s">
        <v>4338</v>
      </c>
      <c r="B3731" s="130">
        <v>190</v>
      </c>
    </row>
    <row r="3732" spans="1:2" ht="15.6">
      <c r="A3732" s="356" t="s">
        <v>4339</v>
      </c>
      <c r="B3732" s="130">
        <v>184</v>
      </c>
    </row>
    <row r="3733" spans="1:2" ht="15.6">
      <c r="A3733" s="356" t="s">
        <v>4340</v>
      </c>
      <c r="B3733" s="130">
        <v>179</v>
      </c>
    </row>
    <row r="3734" spans="1:2" ht="15.6">
      <c r="A3734" s="356" t="s">
        <v>4341</v>
      </c>
      <c r="B3734" s="130">
        <v>172</v>
      </c>
    </row>
    <row r="3735" spans="1:2" ht="15.6">
      <c r="A3735" s="356" t="s">
        <v>4342</v>
      </c>
      <c r="B3735" s="130">
        <v>174</v>
      </c>
    </row>
    <row r="3736" spans="1:2" ht="15.6">
      <c r="A3736" s="356" t="s">
        <v>4343</v>
      </c>
      <c r="B3736" s="130">
        <v>173</v>
      </c>
    </row>
    <row r="3737" spans="1:2" ht="15.6">
      <c r="A3737" s="356" t="s">
        <v>4344</v>
      </c>
      <c r="B3737" s="130">
        <v>174</v>
      </c>
    </row>
    <row r="3738" spans="1:2" ht="15.6">
      <c r="A3738" s="356" t="s">
        <v>4345</v>
      </c>
      <c r="B3738" s="130">
        <v>170</v>
      </c>
    </row>
    <row r="3739" spans="1:2" ht="15.6">
      <c r="A3739" s="356" t="s">
        <v>4346</v>
      </c>
      <c r="B3739" s="130">
        <v>168</v>
      </c>
    </row>
    <row r="3740" spans="1:2" ht="15.6">
      <c r="A3740" s="356" t="s">
        <v>4347</v>
      </c>
      <c r="B3740" s="130">
        <v>171</v>
      </c>
    </row>
    <row r="3741" spans="1:2" ht="15.6">
      <c r="A3741" s="356" t="s">
        <v>4348</v>
      </c>
      <c r="B3741" s="130">
        <v>169</v>
      </c>
    </row>
    <row r="3742" spans="1:2" ht="15.6">
      <c r="A3742" s="356" t="s">
        <v>4349</v>
      </c>
      <c r="B3742" s="130">
        <v>167</v>
      </c>
    </row>
    <row r="3743" spans="1:2" ht="15.6">
      <c r="A3743" s="356" t="s">
        <v>4350</v>
      </c>
      <c r="B3743" s="130">
        <v>167</v>
      </c>
    </row>
    <row r="3744" spans="1:2" ht="15.6">
      <c r="A3744" s="356" t="s">
        <v>4351</v>
      </c>
      <c r="B3744" s="130">
        <v>162</v>
      </c>
    </row>
    <row r="3745" spans="1:2" ht="15.6">
      <c r="A3745" s="356" t="s">
        <v>4352</v>
      </c>
      <c r="B3745" s="130">
        <v>170</v>
      </c>
    </row>
    <row r="3746" spans="1:2" ht="15.6">
      <c r="A3746" s="356" t="s">
        <v>4353</v>
      </c>
      <c r="B3746" s="130">
        <v>165</v>
      </c>
    </row>
    <row r="3747" spans="1:2" ht="15.6">
      <c r="A3747" s="356" t="s">
        <v>4354</v>
      </c>
      <c r="B3747" s="130">
        <v>159</v>
      </c>
    </row>
    <row r="3748" spans="1:2" ht="15.6">
      <c r="A3748" s="356" t="s">
        <v>4355</v>
      </c>
      <c r="B3748" s="130">
        <v>164</v>
      </c>
    </row>
    <row r="3749" spans="1:2" ht="15.6">
      <c r="A3749" s="356" t="s">
        <v>4356</v>
      </c>
      <c r="B3749" s="130">
        <v>164</v>
      </c>
    </row>
    <row r="3750" spans="1:2" ht="15.6">
      <c r="A3750" s="356" t="s">
        <v>4357</v>
      </c>
      <c r="B3750" s="130">
        <v>164</v>
      </c>
    </row>
    <row r="3751" spans="1:2" ht="15.6">
      <c r="A3751" s="356" t="s">
        <v>4358</v>
      </c>
      <c r="B3751" s="130">
        <v>171</v>
      </c>
    </row>
    <row r="3752" spans="1:2" ht="15.6">
      <c r="A3752" s="356" t="s">
        <v>4359</v>
      </c>
      <c r="B3752" s="130">
        <v>162</v>
      </c>
    </row>
    <row r="3753" spans="1:2" ht="15.6">
      <c r="A3753" s="356" t="s">
        <v>4360</v>
      </c>
      <c r="B3753" s="130">
        <v>163</v>
      </c>
    </row>
    <row r="3754" spans="1:2" ht="15.6">
      <c r="A3754" s="356" t="s">
        <v>4361</v>
      </c>
      <c r="B3754" s="130">
        <v>160</v>
      </c>
    </row>
    <row r="3755" spans="1:2" ht="15.6">
      <c r="A3755" s="356" t="s">
        <v>4362</v>
      </c>
      <c r="B3755" s="130">
        <v>164</v>
      </c>
    </row>
    <row r="3756" spans="1:2" ht="15.6">
      <c r="A3756" s="356" t="s">
        <v>4363</v>
      </c>
      <c r="B3756" s="130">
        <v>164</v>
      </c>
    </row>
    <row r="3757" spans="1:2" ht="15.6">
      <c r="A3757" s="356" t="s">
        <v>4364</v>
      </c>
      <c r="B3757" s="130">
        <v>164</v>
      </c>
    </row>
    <row r="3758" spans="1:2" ht="15.6">
      <c r="A3758" s="356" t="s">
        <v>4365</v>
      </c>
      <c r="B3758" s="130">
        <v>170</v>
      </c>
    </row>
    <row r="3759" spans="1:2" ht="15.6">
      <c r="A3759" s="356" t="s">
        <v>4366</v>
      </c>
      <c r="B3759" s="130">
        <v>170</v>
      </c>
    </row>
    <row r="3760" spans="1:2" ht="15.6">
      <c r="A3760" s="356" t="s">
        <v>4367</v>
      </c>
      <c r="B3760" s="130">
        <v>171</v>
      </c>
    </row>
    <row r="3761" spans="1:2" ht="15.6">
      <c r="A3761" s="356" t="s">
        <v>4368</v>
      </c>
      <c r="B3761" s="130">
        <v>174</v>
      </c>
    </row>
    <row r="3762" spans="1:2" ht="15.6">
      <c r="A3762" s="356" t="s">
        <v>4369</v>
      </c>
      <c r="B3762" s="130">
        <v>169</v>
      </c>
    </row>
    <row r="3763" spans="1:2" ht="15.6">
      <c r="A3763" s="356" t="s">
        <v>4370</v>
      </c>
      <c r="B3763" s="130">
        <v>164</v>
      </c>
    </row>
    <row r="3764" spans="1:2" ht="15.6">
      <c r="A3764" s="356" t="s">
        <v>4371</v>
      </c>
      <c r="B3764" s="130">
        <v>162</v>
      </c>
    </row>
    <row r="3765" spans="1:2" ht="15.6">
      <c r="A3765" s="356" t="s">
        <v>4372</v>
      </c>
      <c r="B3765" s="130">
        <v>169</v>
      </c>
    </row>
    <row r="3766" spans="1:2" ht="15.6">
      <c r="A3766" s="356" t="s">
        <v>4373</v>
      </c>
      <c r="B3766" s="130">
        <v>166</v>
      </c>
    </row>
    <row r="3767" spans="1:2" ht="15.6">
      <c r="A3767" s="356" t="s">
        <v>4374</v>
      </c>
      <c r="B3767" s="130">
        <v>172</v>
      </c>
    </row>
    <row r="3768" spans="1:2" ht="15.6">
      <c r="A3768" s="356" t="s">
        <v>4375</v>
      </c>
      <c r="B3768" s="130">
        <v>173</v>
      </c>
    </row>
    <row r="3769" spans="1:2" ht="15.6">
      <c r="A3769" s="356" t="s">
        <v>4376</v>
      </c>
      <c r="B3769" s="130">
        <v>177</v>
      </c>
    </row>
    <row r="3770" spans="1:2" ht="15.6">
      <c r="A3770" s="356" t="s">
        <v>4377</v>
      </c>
      <c r="B3770" s="130">
        <v>179</v>
      </c>
    </row>
    <row r="3771" spans="1:2" ht="15.6">
      <c r="A3771" s="356" t="s">
        <v>4378</v>
      </c>
      <c r="B3771" s="130">
        <v>179</v>
      </c>
    </row>
    <row r="3772" spans="1:2" ht="15.6">
      <c r="A3772" s="356" t="s">
        <v>4379</v>
      </c>
      <c r="B3772" s="130">
        <v>185</v>
      </c>
    </row>
    <row r="3773" spans="1:2" ht="15.6">
      <c r="A3773" s="356" t="s">
        <v>4380</v>
      </c>
      <c r="B3773" s="130">
        <v>191</v>
      </c>
    </row>
    <row r="3774" spans="1:2" ht="15.6">
      <c r="A3774" s="356" t="s">
        <v>4381</v>
      </c>
      <c r="B3774" s="130">
        <v>191</v>
      </c>
    </row>
    <row r="3775" spans="1:2" ht="15.6">
      <c r="A3775" s="356" t="s">
        <v>4382</v>
      </c>
      <c r="B3775" s="130">
        <v>179</v>
      </c>
    </row>
    <row r="3776" spans="1:2" ht="15.6">
      <c r="A3776" s="356" t="s">
        <v>4383</v>
      </c>
      <c r="B3776" s="130">
        <v>185</v>
      </c>
    </row>
    <row r="3777" spans="1:2" ht="15.6">
      <c r="A3777" s="356" t="s">
        <v>4384</v>
      </c>
      <c r="B3777" s="130">
        <v>176</v>
      </c>
    </row>
    <row r="3778" spans="1:2" ht="15.6">
      <c r="A3778" s="356" t="s">
        <v>4385</v>
      </c>
      <c r="B3778" s="130">
        <v>172</v>
      </c>
    </row>
    <row r="3779" spans="1:2" ht="15.6">
      <c r="A3779" s="356" t="s">
        <v>4386</v>
      </c>
      <c r="B3779" s="130">
        <v>176</v>
      </c>
    </row>
    <row r="3780" spans="1:2" ht="15.6">
      <c r="A3780" s="356" t="s">
        <v>4387</v>
      </c>
      <c r="B3780" s="130">
        <v>178</v>
      </c>
    </row>
    <row r="3781" spans="1:2" ht="15.6">
      <c r="A3781" s="356" t="s">
        <v>4388</v>
      </c>
      <c r="B3781" s="130">
        <v>172</v>
      </c>
    </row>
    <row r="3782" spans="1:2" ht="15.6">
      <c r="A3782" s="356" t="s">
        <v>4389</v>
      </c>
      <c r="B3782" s="130">
        <v>186</v>
      </c>
    </row>
    <row r="3783" spans="1:2" ht="15.6">
      <c r="A3783" s="356" t="s">
        <v>4390</v>
      </c>
      <c r="B3783" s="130">
        <v>182</v>
      </c>
    </row>
    <row r="3784" spans="1:2" ht="15.6">
      <c r="A3784" s="356" t="s">
        <v>4391</v>
      </c>
      <c r="B3784" s="130">
        <v>173</v>
      </c>
    </row>
    <row r="3785" spans="1:2" ht="15.6">
      <c r="A3785" s="356" t="s">
        <v>4392</v>
      </c>
      <c r="B3785" s="130">
        <v>173</v>
      </c>
    </row>
    <row r="3786" spans="1:2" ht="15.6">
      <c r="A3786" s="356" t="s">
        <v>4393</v>
      </c>
      <c r="B3786" s="130">
        <v>173</v>
      </c>
    </row>
    <row r="3787" spans="1:2" ht="15.6">
      <c r="A3787" s="356" t="s">
        <v>4394</v>
      </c>
      <c r="B3787" s="130">
        <v>187</v>
      </c>
    </row>
    <row r="3788" spans="1:2" ht="15.6">
      <c r="A3788" s="356" t="s">
        <v>4395</v>
      </c>
      <c r="B3788" s="130">
        <v>189</v>
      </c>
    </row>
    <row r="3789" spans="1:2" ht="15.6">
      <c r="A3789" s="356" t="s">
        <v>4396</v>
      </c>
      <c r="B3789" s="130">
        <v>190</v>
      </c>
    </row>
    <row r="3790" spans="1:2" ht="15.6">
      <c r="A3790" s="356" t="s">
        <v>4397</v>
      </c>
      <c r="B3790" s="130">
        <v>183</v>
      </c>
    </row>
    <row r="3791" spans="1:2" ht="15.6">
      <c r="A3791" s="356" t="s">
        <v>4398</v>
      </c>
      <c r="B3791" s="130">
        <v>174</v>
      </c>
    </row>
    <row r="3792" spans="1:2" ht="15.6">
      <c r="A3792" s="356" t="s">
        <v>4399</v>
      </c>
      <c r="B3792" s="130">
        <v>175</v>
      </c>
    </row>
    <row r="3793" spans="1:2" ht="15.6">
      <c r="A3793" s="356" t="s">
        <v>4400</v>
      </c>
      <c r="B3793" s="130">
        <v>176</v>
      </c>
    </row>
    <row r="3794" spans="1:2" ht="15.6">
      <c r="A3794" s="356" t="s">
        <v>4401</v>
      </c>
      <c r="B3794" s="130">
        <v>185</v>
      </c>
    </row>
    <row r="3795" spans="1:2" ht="15.6">
      <c r="A3795" s="356" t="s">
        <v>4402</v>
      </c>
      <c r="B3795" s="130">
        <v>185</v>
      </c>
    </row>
    <row r="3796" spans="1:2" ht="15.6">
      <c r="A3796" s="356" t="s">
        <v>4403</v>
      </c>
      <c r="B3796" s="130">
        <v>185</v>
      </c>
    </row>
    <row r="3797" spans="1:2" ht="15.6">
      <c r="A3797" s="356" t="s">
        <v>4404</v>
      </c>
      <c r="B3797" s="130">
        <v>183</v>
      </c>
    </row>
    <row r="3798" spans="1:2" ht="15.6">
      <c r="A3798" s="356" t="s">
        <v>4405</v>
      </c>
      <c r="B3798" s="130">
        <v>186</v>
      </c>
    </row>
    <row r="3799" spans="1:2" ht="15.6">
      <c r="A3799" s="356" t="s">
        <v>4406</v>
      </c>
      <c r="B3799" s="130">
        <v>190</v>
      </c>
    </row>
    <row r="3800" spans="1:2" ht="15.6">
      <c r="A3800" s="356" t="s">
        <v>4407</v>
      </c>
      <c r="B3800" s="130">
        <v>197</v>
      </c>
    </row>
    <row r="3801" spans="1:2" ht="15.6">
      <c r="A3801" s="356" t="s">
        <v>4408</v>
      </c>
      <c r="B3801" s="130">
        <v>200</v>
      </c>
    </row>
    <row r="3802" spans="1:2" ht="15.6">
      <c r="A3802" s="356" t="s">
        <v>4409</v>
      </c>
      <c r="B3802" s="130">
        <v>206</v>
      </c>
    </row>
    <row r="3803" spans="1:2" ht="15.6">
      <c r="A3803" s="356" t="s">
        <v>4410</v>
      </c>
      <c r="B3803" s="130">
        <v>202</v>
      </c>
    </row>
    <row r="3804" spans="1:2" ht="15.6">
      <c r="A3804" s="356" t="s">
        <v>4411</v>
      </c>
      <c r="B3804" s="130">
        <v>194</v>
      </c>
    </row>
    <row r="3805" spans="1:2" ht="15.6">
      <c r="A3805" s="356" t="s">
        <v>4412</v>
      </c>
      <c r="B3805" s="130">
        <v>192</v>
      </c>
    </row>
    <row r="3806" spans="1:2" ht="15.6">
      <c r="A3806" s="356" t="s">
        <v>4413</v>
      </c>
      <c r="B3806" s="130">
        <v>196</v>
      </c>
    </row>
    <row r="3807" spans="1:2" ht="15.6">
      <c r="A3807" s="356" t="s">
        <v>4414</v>
      </c>
      <c r="B3807" s="130">
        <v>200</v>
      </c>
    </row>
    <row r="3808" spans="1:2" ht="15.6">
      <c r="A3808" s="356" t="s">
        <v>4415</v>
      </c>
      <c r="B3808" s="130">
        <v>199</v>
      </c>
    </row>
    <row r="3809" spans="1:2" ht="15.6">
      <c r="A3809" s="356" t="s">
        <v>4416</v>
      </c>
      <c r="B3809" s="130">
        <v>197</v>
      </c>
    </row>
    <row r="3810" spans="1:2" ht="15.6">
      <c r="A3810" s="356" t="s">
        <v>4417</v>
      </c>
      <c r="B3810" s="130">
        <v>203</v>
      </c>
    </row>
    <row r="3811" spans="1:2" ht="15.6">
      <c r="A3811" s="356" t="s">
        <v>4418</v>
      </c>
      <c r="B3811" s="130">
        <v>207</v>
      </c>
    </row>
    <row r="3812" spans="1:2" ht="15.6">
      <c r="A3812" s="356" t="s">
        <v>4419</v>
      </c>
      <c r="B3812" s="130">
        <v>205</v>
      </c>
    </row>
    <row r="3813" spans="1:2" ht="15.6">
      <c r="A3813" s="356" t="s">
        <v>4420</v>
      </c>
      <c r="B3813" s="130">
        <v>211</v>
      </c>
    </row>
    <row r="3814" spans="1:2" ht="15.6">
      <c r="A3814" s="356" t="s">
        <v>4421</v>
      </c>
      <c r="B3814" s="130">
        <v>210</v>
      </c>
    </row>
    <row r="3815" spans="1:2" ht="15.6">
      <c r="A3815" s="356" t="s">
        <v>4422</v>
      </c>
      <c r="B3815" s="130">
        <v>206</v>
      </c>
    </row>
    <row r="3816" spans="1:2" ht="15.6">
      <c r="A3816" s="356" t="s">
        <v>4423</v>
      </c>
      <c r="B3816" s="130">
        <v>209</v>
      </c>
    </row>
    <row r="3817" spans="1:2" ht="15.6">
      <c r="A3817" s="356" t="s">
        <v>4424</v>
      </c>
      <c r="B3817" s="130">
        <v>212</v>
      </c>
    </row>
    <row r="3818" spans="1:2" ht="15.6">
      <c r="A3818" s="356" t="s">
        <v>4425</v>
      </c>
      <c r="B3818" s="130">
        <v>215</v>
      </c>
    </row>
    <row r="3819" spans="1:2" ht="15.6">
      <c r="A3819" s="356" t="s">
        <v>4426</v>
      </c>
      <c r="B3819" s="130">
        <v>223</v>
      </c>
    </row>
    <row r="3820" spans="1:2" ht="15.6">
      <c r="A3820" s="356" t="s">
        <v>4427</v>
      </c>
      <c r="B3820" s="130">
        <v>229</v>
      </c>
    </row>
    <row r="3821" spans="1:2" ht="15.6">
      <c r="A3821" s="356" t="s">
        <v>4428</v>
      </c>
      <c r="B3821" s="130">
        <v>236</v>
      </c>
    </row>
    <row r="3822" spans="1:2" ht="15.6">
      <c r="A3822" s="356" t="s">
        <v>4429</v>
      </c>
      <c r="B3822" s="130">
        <v>247</v>
      </c>
    </row>
    <row r="3823" spans="1:2" ht="15.6">
      <c r="A3823" s="356" t="s">
        <v>4430</v>
      </c>
      <c r="B3823" s="130">
        <v>237</v>
      </c>
    </row>
    <row r="3824" spans="1:2" ht="15.6">
      <c r="A3824" s="356" t="s">
        <v>4431</v>
      </c>
      <c r="B3824" s="130">
        <v>238</v>
      </c>
    </row>
    <row r="3825" spans="1:2" ht="15.6">
      <c r="A3825" s="356" t="s">
        <v>4432</v>
      </c>
      <c r="B3825" s="130">
        <v>231</v>
      </c>
    </row>
    <row r="3826" spans="1:2" ht="15.6">
      <c r="A3826" s="356" t="s">
        <v>4433</v>
      </c>
      <c r="B3826" s="130">
        <v>227</v>
      </c>
    </row>
    <row r="3827" spans="1:2" ht="15.6">
      <c r="A3827" s="356" t="s">
        <v>4434</v>
      </c>
      <c r="B3827" s="130">
        <v>225</v>
      </c>
    </row>
    <row r="3828" spans="1:2" ht="15.6">
      <c r="A3828" s="356" t="s">
        <v>4435</v>
      </c>
      <c r="B3828" s="130">
        <v>232</v>
      </c>
    </row>
    <row r="3829" spans="1:2" ht="15.6">
      <c r="A3829" s="356" t="s">
        <v>4436</v>
      </c>
      <c r="B3829" s="130">
        <v>232</v>
      </c>
    </row>
    <row r="3830" spans="1:2" ht="15.6">
      <c r="A3830" s="356" t="s">
        <v>4437</v>
      </c>
      <c r="B3830" s="130">
        <v>234</v>
      </c>
    </row>
    <row r="3831" spans="1:2" ht="15.6">
      <c r="A3831" s="356" t="s">
        <v>4438</v>
      </c>
      <c r="B3831" s="130">
        <v>239</v>
      </c>
    </row>
    <row r="3832" spans="1:2" ht="15.6">
      <c r="A3832" s="356" t="s">
        <v>4439</v>
      </c>
      <c r="B3832" s="130">
        <v>239</v>
      </c>
    </row>
    <row r="3833" spans="1:2" ht="15.6">
      <c r="A3833" s="356" t="s">
        <v>4440</v>
      </c>
      <c r="B3833" s="130">
        <v>231</v>
      </c>
    </row>
    <row r="3834" spans="1:2" ht="15.6">
      <c r="A3834" s="356" t="s">
        <v>4441</v>
      </c>
      <c r="B3834" s="130">
        <v>227</v>
      </c>
    </row>
    <row r="3835" spans="1:2" ht="15.6">
      <c r="A3835" s="356" t="s">
        <v>4442</v>
      </c>
      <c r="B3835" s="130">
        <v>226</v>
      </c>
    </row>
    <row r="3836" spans="1:2" ht="15.6">
      <c r="A3836" s="356" t="s">
        <v>4443</v>
      </c>
      <c r="B3836" s="130">
        <v>232</v>
      </c>
    </row>
    <row r="3837" spans="1:2" ht="15.6">
      <c r="A3837" s="356" t="s">
        <v>4444</v>
      </c>
      <c r="B3837" s="130">
        <v>231</v>
      </c>
    </row>
    <row r="3838" spans="1:2" ht="15.6">
      <c r="A3838" s="356" t="s">
        <v>4445</v>
      </c>
      <c r="B3838" s="130">
        <v>218</v>
      </c>
    </row>
    <row r="3839" spans="1:2" ht="15.6">
      <c r="A3839" s="356" t="s">
        <v>4446</v>
      </c>
      <c r="B3839" s="130">
        <v>216</v>
      </c>
    </row>
    <row r="3840" spans="1:2" ht="15.6">
      <c r="A3840" s="356" t="s">
        <v>4447</v>
      </c>
      <c r="B3840" s="130">
        <v>220</v>
      </c>
    </row>
    <row r="3841" spans="1:2" ht="15.6">
      <c r="A3841" s="356" t="s">
        <v>4448</v>
      </c>
      <c r="B3841" s="130">
        <v>221</v>
      </c>
    </row>
    <row r="3842" spans="1:2" ht="15.6">
      <c r="A3842" s="356" t="s">
        <v>4449</v>
      </c>
      <c r="B3842" s="130">
        <v>218</v>
      </c>
    </row>
    <row r="3843" spans="1:2" ht="15.6">
      <c r="A3843" s="356" t="s">
        <v>4450</v>
      </c>
      <c r="B3843" s="130">
        <v>232</v>
      </c>
    </row>
    <row r="3844" spans="1:2" ht="15.6">
      <c r="A3844" s="356" t="s">
        <v>4451</v>
      </c>
      <c r="B3844" s="130">
        <v>231</v>
      </c>
    </row>
    <row r="3845" spans="1:2" ht="15.6">
      <c r="A3845" s="356" t="s">
        <v>4452</v>
      </c>
      <c r="B3845" s="130">
        <v>245</v>
      </c>
    </row>
    <row r="3846" spans="1:2" ht="15.6">
      <c r="A3846" s="356" t="s">
        <v>4453</v>
      </c>
      <c r="B3846" s="130">
        <v>245</v>
      </c>
    </row>
    <row r="3847" spans="1:2" ht="15.6">
      <c r="A3847" s="356" t="s">
        <v>4454</v>
      </c>
      <c r="B3847" s="130">
        <v>261</v>
      </c>
    </row>
    <row r="3848" spans="1:2" ht="15.6">
      <c r="A3848" s="356" t="s">
        <v>4455</v>
      </c>
      <c r="B3848" s="130">
        <v>266</v>
      </c>
    </row>
    <row r="3849" spans="1:2" ht="15.6">
      <c r="A3849" s="356" t="s">
        <v>4456</v>
      </c>
      <c r="B3849" s="130">
        <v>258</v>
      </c>
    </row>
    <row r="3850" spans="1:2" ht="15.6">
      <c r="A3850" s="356" t="s">
        <v>4457</v>
      </c>
      <c r="B3850" s="130">
        <v>256</v>
      </c>
    </row>
    <row r="3851" spans="1:2" ht="15.6">
      <c r="A3851" s="356" t="s">
        <v>4458</v>
      </c>
      <c r="B3851" s="130">
        <v>249</v>
      </c>
    </row>
    <row r="3852" spans="1:2" ht="15.6">
      <c r="A3852" s="356" t="s">
        <v>4459</v>
      </c>
      <c r="B3852" s="130">
        <v>231</v>
      </c>
    </row>
    <row r="3853" spans="1:2" ht="15.6">
      <c r="A3853" s="356" t="s">
        <v>4460</v>
      </c>
      <c r="B3853" s="130">
        <v>231</v>
      </c>
    </row>
    <row r="3854" spans="1:2" ht="15.6">
      <c r="A3854" s="356" t="s">
        <v>4461</v>
      </c>
      <c r="B3854" s="130">
        <v>229</v>
      </c>
    </row>
    <row r="3855" spans="1:2" ht="15.6">
      <c r="A3855" s="356" t="s">
        <v>4462</v>
      </c>
      <c r="B3855" s="130">
        <v>224</v>
      </c>
    </row>
    <row r="3856" spans="1:2" ht="15.6">
      <c r="A3856" s="356" t="s">
        <v>4463</v>
      </c>
      <c r="B3856" s="130">
        <v>222</v>
      </c>
    </row>
    <row r="3857" spans="1:2" ht="15.6">
      <c r="A3857" s="356" t="s">
        <v>4464</v>
      </c>
      <c r="B3857" s="130">
        <v>222</v>
      </c>
    </row>
    <row r="3858" spans="1:2" ht="15.6">
      <c r="A3858" s="356" t="s">
        <v>4465</v>
      </c>
      <c r="B3858" s="130">
        <v>229</v>
      </c>
    </row>
    <row r="3859" spans="1:2" ht="15.6">
      <c r="A3859" s="356" t="s">
        <v>4466</v>
      </c>
      <c r="B3859" s="130">
        <v>233</v>
      </c>
    </row>
    <row r="3860" spans="1:2" ht="15.6">
      <c r="A3860" s="356" t="s">
        <v>4467</v>
      </c>
      <c r="B3860" s="130">
        <v>226</v>
      </c>
    </row>
    <row r="3861" spans="1:2" ht="15.6">
      <c r="A3861" s="356" t="s">
        <v>4468</v>
      </c>
      <c r="B3861" s="130">
        <v>219</v>
      </c>
    </row>
    <row r="3862" spans="1:2" ht="15.6">
      <c r="A3862" s="356" t="s">
        <v>4469</v>
      </c>
      <c r="B3862" s="130">
        <v>222</v>
      </c>
    </row>
    <row r="3863" spans="1:2" ht="15.6">
      <c r="A3863" s="356" t="s">
        <v>4470</v>
      </c>
      <c r="B3863" s="130">
        <v>225</v>
      </c>
    </row>
    <row r="3864" spans="1:2" ht="15.6">
      <c r="A3864" s="356" t="s">
        <v>4471</v>
      </c>
      <c r="B3864" s="130">
        <v>225</v>
      </c>
    </row>
    <row r="3865" spans="1:2" ht="15.6">
      <c r="A3865" s="356" t="s">
        <v>4472</v>
      </c>
      <c r="B3865" s="130">
        <v>224</v>
      </c>
    </row>
    <row r="3866" spans="1:2" ht="15.6">
      <c r="A3866" s="356" t="s">
        <v>4473</v>
      </c>
      <c r="B3866" s="130">
        <v>216</v>
      </c>
    </row>
    <row r="3867" spans="1:2" ht="15.6">
      <c r="A3867" s="356" t="s">
        <v>4474</v>
      </c>
      <c r="B3867" s="130">
        <v>216</v>
      </c>
    </row>
    <row r="3868" spans="1:2" ht="15.6">
      <c r="A3868" s="356" t="s">
        <v>4475</v>
      </c>
      <c r="B3868" s="130">
        <v>221</v>
      </c>
    </row>
    <row r="3869" spans="1:2" ht="15.6">
      <c r="A3869" s="356" t="s">
        <v>4476</v>
      </c>
      <c r="B3869" s="130">
        <v>217</v>
      </c>
    </row>
    <row r="3870" spans="1:2" ht="15.6">
      <c r="A3870" s="356" t="s">
        <v>4477</v>
      </c>
      <c r="B3870" s="130">
        <v>213</v>
      </c>
    </row>
    <row r="3871" spans="1:2" ht="15.6">
      <c r="A3871" s="356" t="s">
        <v>4478</v>
      </c>
      <c r="B3871" s="130">
        <v>220</v>
      </c>
    </row>
    <row r="3872" spans="1:2" ht="15.6">
      <c r="A3872" s="356" t="s">
        <v>4479</v>
      </c>
      <c r="B3872" s="130">
        <v>214</v>
      </c>
    </row>
    <row r="3873" spans="1:2" ht="15.6">
      <c r="A3873" s="356" t="s">
        <v>4480</v>
      </c>
      <c r="B3873" s="130">
        <v>206</v>
      </c>
    </row>
    <row r="3874" spans="1:2" ht="15.6">
      <c r="A3874" s="356" t="s">
        <v>4481</v>
      </c>
      <c r="B3874" s="130">
        <v>208</v>
      </c>
    </row>
    <row r="3875" spans="1:2" ht="15.6">
      <c r="A3875" s="356" t="s">
        <v>4482</v>
      </c>
      <c r="B3875" s="130">
        <v>210</v>
      </c>
    </row>
    <row r="3876" spans="1:2" ht="15.6">
      <c r="A3876" s="356" t="s">
        <v>4483</v>
      </c>
      <c r="B3876" s="130">
        <v>209</v>
      </c>
    </row>
    <row r="3877" spans="1:2" ht="15.6">
      <c r="A3877" s="356" t="s">
        <v>4484</v>
      </c>
      <c r="B3877" s="130">
        <v>213</v>
      </c>
    </row>
    <row r="3878" spans="1:2" ht="15.6">
      <c r="A3878" s="356" t="s">
        <v>4485</v>
      </c>
      <c r="B3878" s="130">
        <v>218</v>
      </c>
    </row>
    <row r="3879" spans="1:2" ht="15.6">
      <c r="A3879" s="356" t="s">
        <v>4486</v>
      </c>
      <c r="B3879" s="130">
        <v>218</v>
      </c>
    </row>
    <row r="3880" spans="1:2" ht="15.6">
      <c r="A3880" s="356" t="s">
        <v>4487</v>
      </c>
      <c r="B3880" s="130">
        <v>222</v>
      </c>
    </row>
    <row r="3881" spans="1:2" ht="15.6">
      <c r="A3881" s="356" t="s">
        <v>4488</v>
      </c>
      <c r="B3881" s="130">
        <v>226</v>
      </c>
    </row>
    <row r="3882" spans="1:2" ht="15.6">
      <c r="A3882" s="356" t="s">
        <v>4489</v>
      </c>
      <c r="B3882" s="130">
        <v>224</v>
      </c>
    </row>
    <row r="3883" spans="1:2" ht="15.6">
      <c r="A3883" s="356" t="s">
        <v>4490</v>
      </c>
      <c r="B3883" s="130">
        <v>226</v>
      </c>
    </row>
    <row r="3884" spans="1:2" ht="15.6">
      <c r="A3884" s="356" t="s">
        <v>4491</v>
      </c>
      <c r="B3884" s="130">
        <v>224</v>
      </c>
    </row>
    <row r="3885" spans="1:2" ht="15.6">
      <c r="A3885" s="356" t="s">
        <v>4492</v>
      </c>
      <c r="B3885" s="130">
        <v>223</v>
      </c>
    </row>
    <row r="3886" spans="1:2" ht="15.6">
      <c r="A3886" s="356" t="s">
        <v>4493</v>
      </c>
      <c r="B3886" s="130">
        <v>221</v>
      </c>
    </row>
    <row r="3887" spans="1:2" ht="15.6">
      <c r="A3887" s="356" t="s">
        <v>4494</v>
      </c>
      <c r="B3887" s="130">
        <v>220</v>
      </c>
    </row>
    <row r="3888" spans="1:2" ht="15.6">
      <c r="A3888" s="356" t="s">
        <v>4495</v>
      </c>
      <c r="B3888" s="130">
        <v>221</v>
      </c>
    </row>
    <row r="3889" spans="1:2" ht="15.6">
      <c r="A3889" s="356" t="s">
        <v>4496</v>
      </c>
      <c r="B3889" s="130">
        <v>223</v>
      </c>
    </row>
    <row r="3890" spans="1:2" ht="15.6">
      <c r="A3890" s="356" t="s">
        <v>4497</v>
      </c>
      <c r="B3890" s="130">
        <v>223</v>
      </c>
    </row>
    <row r="3891" spans="1:2" ht="15.6">
      <c r="A3891" s="356" t="s">
        <v>4498</v>
      </c>
      <c r="B3891" s="130">
        <v>224</v>
      </c>
    </row>
    <row r="3892" spans="1:2" ht="15.6">
      <c r="A3892" s="356" t="s">
        <v>4499</v>
      </c>
      <c r="B3892" s="130">
        <v>224</v>
      </c>
    </row>
    <row r="3893" spans="1:2" ht="15.6">
      <c r="A3893" s="356" t="s">
        <v>4500</v>
      </c>
      <c r="B3893" s="130">
        <v>230</v>
      </c>
    </row>
    <row r="3894" spans="1:2" ht="15.6">
      <c r="A3894" s="356" t="s">
        <v>4501</v>
      </c>
      <c r="B3894" s="130">
        <v>228</v>
      </c>
    </row>
    <row r="3895" spans="1:2" ht="15.6">
      <c r="A3895" s="356" t="s">
        <v>4502</v>
      </c>
      <c r="B3895" s="130">
        <v>220</v>
      </c>
    </row>
    <row r="3896" spans="1:2" ht="15.6">
      <c r="A3896" s="356" t="s">
        <v>4503</v>
      </c>
      <c r="B3896" s="130">
        <v>221</v>
      </c>
    </row>
    <row r="3897" spans="1:2" ht="15.6">
      <c r="A3897" s="356" t="s">
        <v>4504</v>
      </c>
      <c r="B3897" s="130">
        <v>230</v>
      </c>
    </row>
    <row r="3898" spans="1:2" ht="15.6">
      <c r="A3898" s="356" t="s">
        <v>4505</v>
      </c>
      <c r="B3898" s="130">
        <v>232</v>
      </c>
    </row>
    <row r="3899" spans="1:2" ht="15.6">
      <c r="A3899" s="356" t="s">
        <v>4506</v>
      </c>
      <c r="B3899" s="130">
        <v>233</v>
      </c>
    </row>
    <row r="3900" spans="1:2" ht="15.6">
      <c r="A3900" s="356" t="s">
        <v>4507</v>
      </c>
      <c r="B3900" s="130">
        <v>233</v>
      </c>
    </row>
    <row r="3901" spans="1:2" ht="15.6">
      <c r="A3901" s="356" t="s">
        <v>4508</v>
      </c>
      <c r="B3901" s="130">
        <v>250</v>
      </c>
    </row>
    <row r="3902" spans="1:2" ht="15.6">
      <c r="A3902" s="356" t="s">
        <v>4509</v>
      </c>
      <c r="B3902" s="130">
        <v>242</v>
      </c>
    </row>
    <row r="3903" spans="1:2" ht="15.6">
      <c r="A3903" s="356" t="s">
        <v>4510</v>
      </c>
      <c r="B3903" s="130">
        <v>236</v>
      </c>
    </row>
    <row r="3904" spans="1:2" ht="15.6">
      <c r="A3904" s="356" t="s">
        <v>4511</v>
      </c>
      <c r="B3904" s="130">
        <v>237</v>
      </c>
    </row>
    <row r="3905" spans="1:2" ht="15.6">
      <c r="A3905" s="356" t="s">
        <v>4512</v>
      </c>
      <c r="B3905" s="130">
        <v>238</v>
      </c>
    </row>
    <row r="3906" spans="1:2" ht="15.6">
      <c r="A3906" s="356" t="s">
        <v>4513</v>
      </c>
      <c r="B3906" s="130">
        <v>246</v>
      </c>
    </row>
    <row r="3907" spans="1:2" ht="15.6">
      <c r="A3907" s="356" t="s">
        <v>4514</v>
      </c>
      <c r="B3907" s="130">
        <v>246</v>
      </c>
    </row>
    <row r="3908" spans="1:2" ht="15.6">
      <c r="A3908" s="356" t="s">
        <v>4515</v>
      </c>
      <c r="B3908" s="130">
        <v>243</v>
      </c>
    </row>
    <row r="3909" spans="1:2" ht="15.6">
      <c r="A3909" s="356" t="s">
        <v>4516</v>
      </c>
      <c r="B3909" s="130">
        <v>240</v>
      </c>
    </row>
    <row r="3910" spans="1:2" ht="15.6">
      <c r="A3910" s="356" t="s">
        <v>4517</v>
      </c>
      <c r="B3910" s="130">
        <v>242</v>
      </c>
    </row>
    <row r="3911" spans="1:2" ht="15.6">
      <c r="A3911" s="356" t="s">
        <v>4518</v>
      </c>
      <c r="B3911" s="130">
        <v>242</v>
      </c>
    </row>
    <row r="3912" spans="1:2" ht="15.6">
      <c r="A3912" s="356" t="s">
        <v>4519</v>
      </c>
      <c r="B3912" s="130">
        <v>244</v>
      </c>
    </row>
    <row r="3913" spans="1:2" ht="15.6">
      <c r="A3913" s="356" t="s">
        <v>4520</v>
      </c>
      <c r="B3913" s="130">
        <v>233</v>
      </c>
    </row>
    <row r="3914" spans="1:2" ht="15.6">
      <c r="A3914" s="356" t="s">
        <v>4521</v>
      </c>
      <c r="B3914" s="130">
        <v>237</v>
      </c>
    </row>
    <row r="3915" spans="1:2" ht="15.6">
      <c r="A3915" s="356" t="s">
        <v>4522</v>
      </c>
      <c r="B3915" s="130">
        <v>240</v>
      </c>
    </row>
    <row r="3916" spans="1:2" ht="15.6">
      <c r="A3916" s="356" t="s">
        <v>4523</v>
      </c>
      <c r="B3916" s="130" t="s">
        <v>4524</v>
      </c>
    </row>
    <row r="3917" spans="1:2" ht="15.6">
      <c r="A3917" s="356" t="s">
        <v>4525</v>
      </c>
      <c r="B3917" s="130">
        <v>244</v>
      </c>
    </row>
    <row r="3918" spans="1:2" ht="15.6">
      <c r="A3918" s="356" t="s">
        <v>4526</v>
      </c>
      <c r="B3918" s="130">
        <v>236</v>
      </c>
    </row>
    <row r="3919" spans="1:2" ht="15.6">
      <c r="A3919" s="356" t="s">
        <v>4527</v>
      </c>
      <c r="B3919" s="130">
        <v>243</v>
      </c>
    </row>
    <row r="3920" spans="1:2" ht="15.6">
      <c r="A3920" s="356" t="s">
        <v>4528</v>
      </c>
      <c r="B3920" s="130">
        <v>247</v>
      </c>
    </row>
    <row r="3921" spans="1:2" ht="15.6">
      <c r="A3921" s="356" t="s">
        <v>4529</v>
      </c>
      <c r="B3921" s="130">
        <v>254</v>
      </c>
    </row>
    <row r="3922" spans="1:2" ht="15.6">
      <c r="A3922" s="356" t="s">
        <v>4530</v>
      </c>
      <c r="B3922" s="130">
        <v>257</v>
      </c>
    </row>
    <row r="3923" spans="1:2" ht="15.6">
      <c r="A3923" s="356" t="s">
        <v>4531</v>
      </c>
      <c r="B3923" s="130">
        <v>265</v>
      </c>
    </row>
    <row r="3924" spans="1:2" ht="15.6">
      <c r="A3924" s="356" t="s">
        <v>4532</v>
      </c>
      <c r="B3924" s="130">
        <v>274</v>
      </c>
    </row>
    <row r="3925" spans="1:2" ht="15.6">
      <c r="A3925" s="356" t="s">
        <v>4533</v>
      </c>
      <c r="B3925" s="130">
        <v>268</v>
      </c>
    </row>
    <row r="3926" spans="1:2" ht="15.6">
      <c r="A3926" s="356" t="s">
        <v>4534</v>
      </c>
      <c r="B3926" s="130">
        <v>281</v>
      </c>
    </row>
    <row r="3927" spans="1:2" ht="15.6">
      <c r="A3927" s="356" t="s">
        <v>4535</v>
      </c>
      <c r="B3927" s="130">
        <v>281</v>
      </c>
    </row>
    <row r="3928" spans="1:2" ht="15.6">
      <c r="A3928" s="356" t="s">
        <v>4536</v>
      </c>
      <c r="B3928" s="130">
        <v>284</v>
      </c>
    </row>
    <row r="3929" spans="1:2" ht="15.6">
      <c r="A3929" s="356" t="s">
        <v>4537</v>
      </c>
      <c r="B3929" s="130">
        <v>288</v>
      </c>
    </row>
    <row r="3930" spans="1:2" ht="15.6">
      <c r="A3930" s="356" t="s">
        <v>4538</v>
      </c>
      <c r="B3930" s="130">
        <v>283</v>
      </c>
    </row>
    <row r="3931" spans="1:2" ht="15.6">
      <c r="A3931" s="356" t="s">
        <v>4539</v>
      </c>
      <c r="B3931" s="130">
        <v>273</v>
      </c>
    </row>
    <row r="3932" spans="1:2" ht="15.6">
      <c r="A3932" s="356" t="s">
        <v>4540</v>
      </c>
      <c r="B3932" s="130">
        <v>276</v>
      </c>
    </row>
    <row r="3933" spans="1:2" ht="15.6">
      <c r="A3933" s="356" t="s">
        <v>4541</v>
      </c>
      <c r="B3933" s="130">
        <v>275</v>
      </c>
    </row>
    <row r="3934" spans="1:2" ht="15.6">
      <c r="A3934" s="356" t="s">
        <v>4542</v>
      </c>
      <c r="B3934" s="130">
        <v>270</v>
      </c>
    </row>
    <row r="3935" spans="1:2" ht="15.6">
      <c r="A3935" s="356" t="s">
        <v>4543</v>
      </c>
      <c r="B3935" s="130">
        <v>269</v>
      </c>
    </row>
    <row r="3936" spans="1:2" ht="15.6">
      <c r="A3936" s="356" t="s">
        <v>4544</v>
      </c>
      <c r="B3936" s="130">
        <v>273</v>
      </c>
    </row>
    <row r="3937" spans="1:2" ht="15.6">
      <c r="A3937" s="356" t="s">
        <v>4545</v>
      </c>
      <c r="B3937" s="130">
        <v>271</v>
      </c>
    </row>
    <row r="3938" spans="1:2" ht="15.6">
      <c r="A3938" s="356" t="s">
        <v>4546</v>
      </c>
      <c r="B3938" s="130">
        <v>285</v>
      </c>
    </row>
    <row r="3939" spans="1:2" ht="15.6">
      <c r="A3939" s="356" t="s">
        <v>4547</v>
      </c>
      <c r="B3939" s="130">
        <v>281</v>
      </c>
    </row>
    <row r="3940" spans="1:2" ht="15.6">
      <c r="A3940" s="356" t="s">
        <v>4548</v>
      </c>
      <c r="B3940" s="130">
        <v>281</v>
      </c>
    </row>
    <row r="3941" spans="1:2" ht="15.6">
      <c r="A3941" s="356" t="s">
        <v>4549</v>
      </c>
      <c r="B3941" s="130">
        <v>281</v>
      </c>
    </row>
    <row r="3942" spans="1:2" ht="15.6">
      <c r="A3942" s="356" t="s">
        <v>4550</v>
      </c>
      <c r="B3942" s="130">
        <v>298</v>
      </c>
    </row>
    <row r="3943" spans="1:2" ht="15.6">
      <c r="A3943" s="356" t="s">
        <v>4551</v>
      </c>
      <c r="B3943" s="130">
        <v>296</v>
      </c>
    </row>
    <row r="3944" spans="1:2" ht="15.6">
      <c r="A3944" s="356" t="s">
        <v>4552</v>
      </c>
      <c r="B3944" s="130">
        <v>299</v>
      </c>
    </row>
    <row r="3945" spans="1:2" ht="15.6">
      <c r="A3945" s="356" t="s">
        <v>4553</v>
      </c>
      <c r="B3945" s="130">
        <v>313</v>
      </c>
    </row>
    <row r="3946" spans="1:2" ht="15.6">
      <c r="A3946" s="356" t="s">
        <v>4554</v>
      </c>
      <c r="B3946" s="130">
        <v>296</v>
      </c>
    </row>
    <row r="3947" spans="1:2" ht="15.6">
      <c r="A3947" s="356" t="s">
        <v>4555</v>
      </c>
      <c r="B3947" s="130">
        <v>296</v>
      </c>
    </row>
    <row r="3948" spans="1:2" ht="15.6">
      <c r="A3948" s="356" t="s">
        <v>4556</v>
      </c>
      <c r="B3948" s="130">
        <v>289</v>
      </c>
    </row>
    <row r="3949" spans="1:2" ht="15.6">
      <c r="A3949" s="356" t="s">
        <v>4557</v>
      </c>
      <c r="B3949" s="130">
        <v>276</v>
      </c>
    </row>
    <row r="3950" spans="1:2" ht="15.6">
      <c r="A3950" s="356" t="s">
        <v>4558</v>
      </c>
      <c r="B3950" s="130">
        <v>281</v>
      </c>
    </row>
    <row r="3951" spans="1:2" ht="15.6">
      <c r="A3951" s="356" t="s">
        <v>4559</v>
      </c>
      <c r="B3951" s="130">
        <v>277</v>
      </c>
    </row>
    <row r="3952" spans="1:2" ht="15.6">
      <c r="A3952" s="356" t="s">
        <v>4560</v>
      </c>
      <c r="B3952" s="130">
        <v>275</v>
      </c>
    </row>
    <row r="3953" spans="1:2" ht="15.6">
      <c r="A3953" s="356" t="s">
        <v>4561</v>
      </c>
      <c r="B3953" s="130">
        <v>276</v>
      </c>
    </row>
    <row r="3954" spans="1:2" ht="15.6">
      <c r="A3954" s="356" t="s">
        <v>4562</v>
      </c>
      <c r="B3954" s="130">
        <v>270</v>
      </c>
    </row>
    <row r="3955" spans="1:2" ht="15.6">
      <c r="A3955" s="356" t="s">
        <v>4563</v>
      </c>
      <c r="B3955" s="130">
        <v>268</v>
      </c>
    </row>
    <row r="3956" spans="1:2" ht="15.6">
      <c r="A3956" s="356" t="s">
        <v>4564</v>
      </c>
      <c r="B3956" s="130">
        <v>261</v>
      </c>
    </row>
    <row r="3957" spans="1:2" ht="15.6">
      <c r="A3957" s="356" t="s">
        <v>4565</v>
      </c>
      <c r="B3957" s="130">
        <v>260</v>
      </c>
    </row>
    <row r="3958" spans="1:2" ht="15.6">
      <c r="A3958" s="356" t="s">
        <v>4566</v>
      </c>
      <c r="B3958" s="130">
        <v>244</v>
      </c>
    </row>
    <row r="3959" spans="1:2" ht="15.6">
      <c r="A3959" s="356" t="s">
        <v>4567</v>
      </c>
      <c r="B3959" s="130">
        <v>240</v>
      </c>
    </row>
    <row r="3960" spans="1:2" ht="15.6">
      <c r="A3960" s="356" t="s">
        <v>4568</v>
      </c>
      <c r="B3960" s="130">
        <v>238</v>
      </c>
    </row>
    <row r="3961" spans="1:2" ht="15.6">
      <c r="A3961" s="356" t="s">
        <v>4569</v>
      </c>
      <c r="B3961" s="130">
        <v>234</v>
      </c>
    </row>
    <row r="3962" spans="1:2" ht="15.6">
      <c r="A3962" s="356" t="s">
        <v>4570</v>
      </c>
      <c r="B3962" s="130">
        <v>234</v>
      </c>
    </row>
    <row r="3963" spans="1:2" ht="15.6">
      <c r="A3963" s="356" t="s">
        <v>4571</v>
      </c>
      <c r="B3963" s="130">
        <v>238</v>
      </c>
    </row>
    <row r="3964" spans="1:2" ht="15.6">
      <c r="A3964" s="356" t="s">
        <v>4572</v>
      </c>
      <c r="B3964" s="130">
        <v>227</v>
      </c>
    </row>
    <row r="3965" spans="1:2" ht="15.6">
      <c r="A3965" s="356" t="s">
        <v>4573</v>
      </c>
      <c r="B3965" s="130">
        <v>226</v>
      </c>
    </row>
    <row r="3966" spans="1:2" ht="15.6">
      <c r="A3966" s="356" t="s">
        <v>4574</v>
      </c>
      <c r="B3966" s="130">
        <v>218</v>
      </c>
    </row>
    <row r="3967" spans="1:2" ht="15.6">
      <c r="A3967" s="356" t="s">
        <v>4575</v>
      </c>
      <c r="B3967" s="130">
        <v>223</v>
      </c>
    </row>
    <row r="3968" spans="1:2" ht="15.6">
      <c r="A3968" s="356" t="s">
        <v>4576</v>
      </c>
      <c r="B3968" s="130">
        <v>226</v>
      </c>
    </row>
    <row r="3969" spans="1:2" ht="15.6">
      <c r="A3969" s="356" t="s">
        <v>4577</v>
      </c>
      <c r="B3969" s="130">
        <v>225</v>
      </c>
    </row>
    <row r="3970" spans="1:2" ht="15.6">
      <c r="A3970" s="356" t="s">
        <v>4578</v>
      </c>
      <c r="B3970" s="130">
        <v>218</v>
      </c>
    </row>
    <row r="3971" spans="1:2" ht="15.6">
      <c r="A3971" s="356" t="s">
        <v>4579</v>
      </c>
      <c r="B3971" s="130">
        <v>215</v>
      </c>
    </row>
    <row r="3972" spans="1:2" ht="15.6">
      <c r="A3972" s="356" t="s">
        <v>4580</v>
      </c>
      <c r="B3972" s="130">
        <v>213</v>
      </c>
    </row>
    <row r="3973" spans="1:2" ht="15.6">
      <c r="A3973" s="356" t="s">
        <v>4581</v>
      </c>
      <c r="B3973" s="130">
        <v>213</v>
      </c>
    </row>
    <row r="3974" spans="1:2" ht="15.6">
      <c r="A3974" s="356" t="s">
        <v>4582</v>
      </c>
      <c r="B3974" s="130">
        <v>224</v>
      </c>
    </row>
    <row r="3975" spans="1:2" ht="15.6">
      <c r="A3975" s="356" t="s">
        <v>4583</v>
      </c>
      <c r="B3975" s="130">
        <v>225</v>
      </c>
    </row>
    <row r="3976" spans="1:2" ht="15.6">
      <c r="A3976" s="356" t="s">
        <v>4584</v>
      </c>
      <c r="B3976" s="130">
        <v>225</v>
      </c>
    </row>
    <row r="3977" spans="1:2" ht="15.6">
      <c r="A3977" s="356" t="s">
        <v>4585</v>
      </c>
      <c r="B3977" s="130">
        <v>228</v>
      </c>
    </row>
    <row r="3978" spans="1:2" ht="15.6">
      <c r="A3978" s="356" t="s">
        <v>4586</v>
      </c>
      <c r="B3978" s="130">
        <v>232</v>
      </c>
    </row>
    <row r="3979" spans="1:2" ht="15.6">
      <c r="A3979" s="356" t="s">
        <v>4587</v>
      </c>
      <c r="B3979" s="130">
        <v>225</v>
      </c>
    </row>
    <row r="3980" spans="1:2" ht="15.6">
      <c r="A3980" s="356" t="s">
        <v>4588</v>
      </c>
      <c r="B3980" s="130">
        <v>226</v>
      </c>
    </row>
    <row r="3981" spans="1:2" ht="15.6">
      <c r="A3981" s="356" t="s">
        <v>4589</v>
      </c>
      <c r="B3981" s="130">
        <v>224</v>
      </c>
    </row>
    <row r="3982" spans="1:2" ht="15.6">
      <c r="A3982" s="356" t="s">
        <v>4590</v>
      </c>
      <c r="B3982" s="130">
        <v>227</v>
      </c>
    </row>
    <row r="3983" spans="1:2" ht="15.6">
      <c r="A3983" s="356" t="s">
        <v>4591</v>
      </c>
      <c r="B3983" s="130">
        <v>237</v>
      </c>
    </row>
    <row r="3984" spans="1:2" ht="15.6">
      <c r="A3984" s="356" t="s">
        <v>4592</v>
      </c>
      <c r="B3984" s="130">
        <v>232</v>
      </c>
    </row>
    <row r="3985" spans="1:2" ht="15.6">
      <c r="A3985" s="356" t="s">
        <v>4593</v>
      </c>
      <c r="B3985" s="130">
        <v>240</v>
      </c>
    </row>
    <row r="3986" spans="1:2" ht="15.6">
      <c r="A3986" s="356" t="s">
        <v>4594</v>
      </c>
      <c r="B3986" s="130">
        <v>237</v>
      </c>
    </row>
    <row r="3987" spans="1:2" ht="15.6">
      <c r="A3987" s="356" t="s">
        <v>4595</v>
      </c>
      <c r="B3987" s="130">
        <v>224</v>
      </c>
    </row>
    <row r="3988" spans="1:2" ht="15.6">
      <c r="A3988" s="356" t="s">
        <v>4596</v>
      </c>
      <c r="B3988" s="130">
        <v>214</v>
      </c>
    </row>
    <row r="3989" spans="1:2" ht="15.6">
      <c r="A3989" s="356" t="s">
        <v>4597</v>
      </c>
      <c r="B3989" s="130">
        <v>210</v>
      </c>
    </row>
    <row r="3990" spans="1:2" ht="15.6">
      <c r="A3990" s="356" t="s">
        <v>4598</v>
      </c>
      <c r="B3990" s="130">
        <v>204</v>
      </c>
    </row>
    <row r="3991" spans="1:2" ht="15.6">
      <c r="A3991" s="356" t="s">
        <v>4599</v>
      </c>
      <c r="B3991" s="130">
        <v>207</v>
      </c>
    </row>
    <row r="3992" spans="1:2" ht="15.6">
      <c r="A3992" s="356" t="s">
        <v>4600</v>
      </c>
      <c r="B3992" s="130">
        <v>204</v>
      </c>
    </row>
    <row r="3993" spans="1:2" ht="15.6">
      <c r="A3993" s="356" t="s">
        <v>4601</v>
      </c>
      <c r="B3993" s="130">
        <v>200</v>
      </c>
    </row>
    <row r="3994" spans="1:2" ht="15.6">
      <c r="A3994" s="356" t="s">
        <v>4602</v>
      </c>
      <c r="B3994" s="130">
        <v>191</v>
      </c>
    </row>
    <row r="3995" spans="1:2" ht="15.6">
      <c r="A3995" s="356" t="s">
        <v>4603</v>
      </c>
      <c r="B3995" s="130">
        <v>190</v>
      </c>
    </row>
    <row r="3996" spans="1:2" ht="15.6">
      <c r="A3996" s="356" t="s">
        <v>4604</v>
      </c>
      <c r="B3996" s="130">
        <v>194</v>
      </c>
    </row>
    <row r="3997" spans="1:2" ht="15.6">
      <c r="A3997" s="356" t="s">
        <v>4605</v>
      </c>
      <c r="B3997" s="130">
        <v>194</v>
      </c>
    </row>
    <row r="3998" spans="1:2" ht="15.6">
      <c r="A3998" s="356" t="s">
        <v>4606</v>
      </c>
      <c r="B3998" s="130">
        <v>193</v>
      </c>
    </row>
    <row r="3999" spans="1:2" ht="15.6">
      <c r="A3999" s="356" t="s">
        <v>4607</v>
      </c>
      <c r="B3999" s="130">
        <v>195</v>
      </c>
    </row>
    <row r="4000" spans="1:2" ht="15.6">
      <c r="A4000" s="356" t="s">
        <v>4608</v>
      </c>
      <c r="B4000" s="130">
        <v>196</v>
      </c>
    </row>
    <row r="4001" spans="1:2" ht="15.6">
      <c r="A4001" s="356" t="s">
        <v>4609</v>
      </c>
      <c r="B4001" s="130">
        <v>198</v>
      </c>
    </row>
    <row r="4002" spans="1:2" ht="15.6">
      <c r="A4002" s="356" t="s">
        <v>4610</v>
      </c>
      <c r="B4002" s="130">
        <v>196</v>
      </c>
    </row>
    <row r="4003" spans="1:2" ht="15.6">
      <c r="A4003" s="356" t="s">
        <v>4611</v>
      </c>
      <c r="B4003" s="130">
        <v>202</v>
      </c>
    </row>
    <row r="4004" spans="1:2" ht="15.6">
      <c r="A4004" s="356" t="s">
        <v>4612</v>
      </c>
      <c r="B4004" s="130">
        <v>205</v>
      </c>
    </row>
    <row r="4005" spans="1:2" ht="15.6">
      <c r="A4005" s="356" t="s">
        <v>4613</v>
      </c>
      <c r="B4005" s="130">
        <v>206</v>
      </c>
    </row>
    <row r="4006" spans="1:2" ht="15.6">
      <c r="A4006" s="356" t="s">
        <v>4614</v>
      </c>
      <c r="B4006" s="130">
        <v>202</v>
      </c>
    </row>
    <row r="4007" spans="1:2" ht="15.6">
      <c r="A4007" s="356" t="s">
        <v>4615</v>
      </c>
      <c r="B4007" s="130">
        <v>204</v>
      </c>
    </row>
    <row r="4008" spans="1:2" ht="15.6">
      <c r="A4008" s="356" t="s">
        <v>4616</v>
      </c>
      <c r="B4008" s="130">
        <v>205</v>
      </c>
    </row>
    <row r="4009" spans="1:2" ht="15.6">
      <c r="A4009" s="356" t="s">
        <v>4617</v>
      </c>
      <c r="B4009" s="130">
        <v>205</v>
      </c>
    </row>
    <row r="4010" spans="1:2" ht="15.6">
      <c r="A4010" s="356" t="s">
        <v>4618</v>
      </c>
      <c r="B4010" s="130">
        <v>204</v>
      </c>
    </row>
    <row r="4011" spans="1:2" ht="15.6">
      <c r="A4011" s="356" t="s">
        <v>4619</v>
      </c>
      <c r="B4011" s="130">
        <v>210</v>
      </c>
    </row>
    <row r="4012" spans="1:2" ht="15.6">
      <c r="A4012" s="356" t="s">
        <v>4620</v>
      </c>
      <c r="B4012" s="130">
        <v>204</v>
      </c>
    </row>
    <row r="4013" spans="1:2" ht="15.6">
      <c r="A4013" s="356" t="s">
        <v>4621</v>
      </c>
      <c r="B4013" s="130">
        <v>205</v>
      </c>
    </row>
    <row r="4014" spans="1:2" ht="15.6">
      <c r="A4014" s="356" t="s">
        <v>4622</v>
      </c>
      <c r="B4014" s="130">
        <v>201</v>
      </c>
    </row>
    <row r="4015" spans="1:2" ht="15.6">
      <c r="A4015" s="356" t="s">
        <v>4623</v>
      </c>
      <c r="B4015" s="130">
        <v>218</v>
      </c>
    </row>
    <row r="4016" spans="1:2" ht="15.6">
      <c r="A4016" s="356" t="s">
        <v>4624</v>
      </c>
      <c r="B4016" s="130">
        <v>215</v>
      </c>
    </row>
    <row r="4017" spans="1:2" ht="15.6">
      <c r="A4017" s="356" t="s">
        <v>4625</v>
      </c>
      <c r="B4017" s="130">
        <v>219</v>
      </c>
    </row>
    <row r="4018" spans="1:2" ht="15.6">
      <c r="A4018" s="356" t="s">
        <v>4626</v>
      </c>
      <c r="B4018" s="130">
        <v>216</v>
      </c>
    </row>
    <row r="4019" spans="1:2" ht="15.6">
      <c r="A4019" s="356" t="s">
        <v>4627</v>
      </c>
      <c r="B4019" s="130">
        <v>213</v>
      </c>
    </row>
    <row r="4020" spans="1:2" ht="15.6">
      <c r="A4020" s="356" t="s">
        <v>4628</v>
      </c>
      <c r="B4020" s="130">
        <v>214</v>
      </c>
    </row>
    <row r="4021" spans="1:2" ht="15.6">
      <c r="A4021" s="356" t="s">
        <v>4629</v>
      </c>
      <c r="B4021" s="130">
        <v>209</v>
      </c>
    </row>
    <row r="4022" spans="1:2" ht="15.6">
      <c r="A4022" s="356" t="s">
        <v>4630</v>
      </c>
      <c r="B4022" s="130">
        <v>209</v>
      </c>
    </row>
    <row r="4023" spans="1:2" ht="15.6">
      <c r="A4023" s="356" t="s">
        <v>4631</v>
      </c>
      <c r="B4023" s="130">
        <v>213</v>
      </c>
    </row>
    <row r="4024" spans="1:2" ht="15.6">
      <c r="A4024" s="356" t="s">
        <v>4632</v>
      </c>
      <c r="B4024" s="130">
        <v>211</v>
      </c>
    </row>
    <row r="4025" spans="1:2" ht="15.6">
      <c r="A4025" s="356" t="s">
        <v>4633</v>
      </c>
      <c r="B4025" s="130">
        <v>211</v>
      </c>
    </row>
    <row r="4026" spans="1:2" ht="15.6">
      <c r="A4026" s="356" t="s">
        <v>4634</v>
      </c>
      <c r="B4026" s="130">
        <v>212</v>
      </c>
    </row>
    <row r="4027" spans="1:2" ht="15.6">
      <c r="A4027" s="356" t="s">
        <v>4635</v>
      </c>
      <c r="B4027" s="130">
        <v>205</v>
      </c>
    </row>
    <row r="4028" spans="1:2" ht="15.6">
      <c r="A4028" s="356" t="s">
        <v>4636</v>
      </c>
      <c r="B4028" s="130">
        <v>203</v>
      </c>
    </row>
    <row r="4029" spans="1:2" ht="15.6">
      <c r="A4029" s="356" t="s">
        <v>4637</v>
      </c>
      <c r="B4029" s="130">
        <v>204</v>
      </c>
    </row>
    <row r="4030" spans="1:2" ht="15.6">
      <c r="A4030" s="356" t="s">
        <v>4638</v>
      </c>
      <c r="B4030" s="130">
        <v>207</v>
      </c>
    </row>
    <row r="4031" spans="1:2" ht="15.6">
      <c r="A4031" s="356" t="s">
        <v>4639</v>
      </c>
      <c r="B4031" s="130">
        <v>213</v>
      </c>
    </row>
    <row r="4032" spans="1:2" ht="15.6">
      <c r="A4032" s="356" t="s">
        <v>4640</v>
      </c>
      <c r="B4032" s="130">
        <v>216</v>
      </c>
    </row>
    <row r="4033" spans="1:2" ht="15.6">
      <c r="A4033" s="356" t="s">
        <v>4641</v>
      </c>
      <c r="B4033" s="130">
        <v>220</v>
      </c>
    </row>
    <row r="4034" spans="1:2" ht="15.6">
      <c r="A4034" s="356" t="s">
        <v>4642</v>
      </c>
      <c r="B4034" s="130">
        <v>216</v>
      </c>
    </row>
    <row r="4035" spans="1:2" ht="15.6">
      <c r="A4035" s="356" t="s">
        <v>4643</v>
      </c>
      <c r="B4035" s="130">
        <v>218</v>
      </c>
    </row>
    <row r="4036" spans="1:2" ht="15.6">
      <c r="A4036" s="356" t="s">
        <v>4644</v>
      </c>
      <c r="B4036" s="130">
        <v>212</v>
      </c>
    </row>
    <row r="4037" spans="1:2" ht="15.6">
      <c r="A4037" s="356" t="s">
        <v>4645</v>
      </c>
      <c r="B4037" s="130">
        <v>205</v>
      </c>
    </row>
    <row r="4038" spans="1:2" ht="15.6">
      <c r="A4038" s="356" t="s">
        <v>4646</v>
      </c>
      <c r="B4038" s="130">
        <v>202</v>
      </c>
    </row>
    <row r="4039" spans="1:2" ht="15.6">
      <c r="A4039" s="356" t="s">
        <v>4647</v>
      </c>
      <c r="B4039" s="130">
        <v>203</v>
      </c>
    </row>
    <row r="4040" spans="1:2" ht="15.6">
      <c r="A4040" s="356" t="s">
        <v>4648</v>
      </c>
      <c r="B4040" s="130">
        <v>198</v>
      </c>
    </row>
    <row r="4041" spans="1:2" ht="15.6">
      <c r="A4041" s="356" t="s">
        <v>4649</v>
      </c>
      <c r="B4041" s="130">
        <v>214</v>
      </c>
    </row>
    <row r="4042" spans="1:2" ht="15.6">
      <c r="A4042" s="356" t="s">
        <v>4650</v>
      </c>
      <c r="B4042" s="130">
        <v>225</v>
      </c>
    </row>
    <row r="4043" spans="1:2" ht="15.6">
      <c r="A4043" s="356" t="s">
        <v>4651</v>
      </c>
      <c r="B4043" s="130">
        <v>218</v>
      </c>
    </row>
    <row r="4044" spans="1:2" ht="15.6">
      <c r="A4044" s="356" t="s">
        <v>4652</v>
      </c>
      <c r="B4044" s="130">
        <v>205</v>
      </c>
    </row>
    <row r="4045" spans="1:2" ht="15.6">
      <c r="A4045" s="356" t="s">
        <v>4653</v>
      </c>
      <c r="B4045" s="130">
        <v>200</v>
      </c>
    </row>
    <row r="4046" spans="1:2" ht="15.6">
      <c r="A4046" s="356" t="s">
        <v>4654</v>
      </c>
      <c r="B4046" s="130">
        <v>193</v>
      </c>
    </row>
    <row r="4047" spans="1:2" ht="15.6">
      <c r="A4047" s="356" t="s">
        <v>4655</v>
      </c>
      <c r="B4047" s="130">
        <v>193</v>
      </c>
    </row>
    <row r="4048" spans="1:2" ht="15.6">
      <c r="A4048" s="356" t="s">
        <v>4656</v>
      </c>
      <c r="B4048" s="130">
        <v>199</v>
      </c>
    </row>
    <row r="4049" spans="1:2" ht="15.6">
      <c r="A4049" s="356" t="s">
        <v>4657</v>
      </c>
      <c r="B4049" s="130">
        <v>196</v>
      </c>
    </row>
    <row r="4050" spans="1:2" ht="15.6">
      <c r="A4050" s="356" t="s">
        <v>4658</v>
      </c>
      <c r="B4050" s="130">
        <v>195</v>
      </c>
    </row>
    <row r="4051" spans="1:2" ht="15.6">
      <c r="A4051" s="356" t="s">
        <v>4659</v>
      </c>
      <c r="B4051" s="130">
        <v>191</v>
      </c>
    </row>
    <row r="4052" spans="1:2" ht="15.6">
      <c r="A4052" s="356" t="s">
        <v>4660</v>
      </c>
      <c r="B4052" s="130">
        <v>184</v>
      </c>
    </row>
    <row r="4053" spans="1:2" ht="15.6">
      <c r="A4053" s="356" t="s">
        <v>4661</v>
      </c>
      <c r="B4053" s="130">
        <v>177</v>
      </c>
    </row>
    <row r="4054" spans="1:2" ht="15.6">
      <c r="A4054" s="356" t="s">
        <v>4662</v>
      </c>
      <c r="B4054" s="130">
        <v>181</v>
      </c>
    </row>
    <row r="4055" spans="1:2" ht="15.6">
      <c r="A4055" s="356" t="s">
        <v>4663</v>
      </c>
      <c r="B4055" s="130">
        <v>177</v>
      </c>
    </row>
    <row r="4056" spans="1:2" ht="15.6">
      <c r="A4056" s="356" t="s">
        <v>4664</v>
      </c>
      <c r="B4056" s="130">
        <v>172</v>
      </c>
    </row>
    <row r="4057" spans="1:2" ht="15.6">
      <c r="A4057" s="356" t="s">
        <v>4665</v>
      </c>
      <c r="B4057" s="130">
        <v>171</v>
      </c>
    </row>
    <row r="4058" spans="1:2" ht="15.6">
      <c r="A4058" s="356" t="s">
        <v>4666</v>
      </c>
      <c r="B4058" s="130">
        <v>176</v>
      </c>
    </row>
    <row r="4059" spans="1:2" ht="15.6">
      <c r="A4059" s="356" t="s">
        <v>4667</v>
      </c>
      <c r="B4059" s="130">
        <v>173</v>
      </c>
    </row>
    <row r="4060" spans="1:2" ht="15.6">
      <c r="A4060" s="356" t="s">
        <v>4668</v>
      </c>
      <c r="B4060" s="130">
        <v>176</v>
      </c>
    </row>
    <row r="4061" spans="1:2" ht="15.6">
      <c r="A4061" s="356" t="s">
        <v>4669</v>
      </c>
      <c r="B4061" s="130">
        <v>178</v>
      </c>
    </row>
    <row r="4062" spans="1:2" ht="15.6">
      <c r="A4062" s="356" t="s">
        <v>4670</v>
      </c>
      <c r="B4062" s="130">
        <v>180</v>
      </c>
    </row>
    <row r="4063" spans="1:2" ht="15.6">
      <c r="A4063" s="356" t="s">
        <v>4671</v>
      </c>
      <c r="B4063" s="130">
        <v>185</v>
      </c>
    </row>
    <row r="4064" spans="1:2" ht="15.6">
      <c r="A4064" s="356" t="s">
        <v>4672</v>
      </c>
      <c r="B4064" s="130">
        <v>188</v>
      </c>
    </row>
    <row r="4065" spans="1:2" ht="15.6">
      <c r="A4065" s="356" t="s">
        <v>4673</v>
      </c>
      <c r="B4065" s="130">
        <v>189</v>
      </c>
    </row>
    <row r="4066" spans="1:2" ht="15.6">
      <c r="A4066" s="356" t="s">
        <v>4674</v>
      </c>
      <c r="B4066" s="130">
        <v>194</v>
      </c>
    </row>
    <row r="4067" spans="1:2" ht="15.6">
      <c r="A4067" s="356" t="s">
        <v>4675</v>
      </c>
      <c r="B4067" s="130">
        <v>191</v>
      </c>
    </row>
    <row r="4068" spans="1:2" ht="15.6">
      <c r="A4068" s="356" t="s">
        <v>4676</v>
      </c>
      <c r="B4068" s="130">
        <v>187</v>
      </c>
    </row>
    <row r="4069" spans="1:2" ht="15.6">
      <c r="A4069" s="356" t="s">
        <v>4677</v>
      </c>
      <c r="B4069" s="130">
        <v>184</v>
      </c>
    </row>
    <row r="4070" spans="1:2" ht="15.6">
      <c r="A4070" s="356" t="s">
        <v>4678</v>
      </c>
      <c r="B4070" s="130">
        <v>185</v>
      </c>
    </row>
    <row r="4071" spans="1:2" ht="15.6">
      <c r="A4071" s="356" t="s">
        <v>4679</v>
      </c>
      <c r="B4071" s="130">
        <v>174</v>
      </c>
    </row>
    <row r="4072" spans="1:2" ht="15.6">
      <c r="A4072" s="356" t="s">
        <v>4680</v>
      </c>
      <c r="B4072" s="130">
        <v>175</v>
      </c>
    </row>
    <row r="4073" spans="1:2" ht="15.6">
      <c r="A4073" s="356" t="s">
        <v>4681</v>
      </c>
      <c r="B4073" s="130">
        <v>178</v>
      </c>
    </row>
    <row r="4074" spans="1:2" ht="15.6">
      <c r="A4074" s="356" t="s">
        <v>4682</v>
      </c>
      <c r="B4074" s="130">
        <v>178</v>
      </c>
    </row>
    <row r="4075" spans="1:2" ht="15.6">
      <c r="A4075" s="356" t="s">
        <v>4683</v>
      </c>
      <c r="B4075" s="130">
        <v>170</v>
      </c>
    </row>
    <row r="4076" spans="1:2" ht="15.6">
      <c r="A4076" s="356" t="s">
        <v>4684</v>
      </c>
      <c r="B4076" s="130">
        <v>173</v>
      </c>
    </row>
    <row r="4077" spans="1:2" ht="15.6">
      <c r="A4077" s="356" t="s">
        <v>4685</v>
      </c>
      <c r="B4077" s="130">
        <v>167</v>
      </c>
    </row>
    <row r="4078" spans="1:2" ht="15.6">
      <c r="A4078" s="356" t="s">
        <v>4686</v>
      </c>
      <c r="B4078" s="130">
        <v>163</v>
      </c>
    </row>
    <row r="4079" spans="1:2" ht="15.6">
      <c r="A4079" s="356" t="s">
        <v>4687</v>
      </c>
      <c r="B4079" s="130">
        <v>163</v>
      </c>
    </row>
    <row r="4080" spans="1:2" ht="15.6">
      <c r="A4080" s="356" t="s">
        <v>4688</v>
      </c>
      <c r="B4080" s="130">
        <v>163</v>
      </c>
    </row>
    <row r="4081" spans="1:2" ht="15.6">
      <c r="A4081" s="356" t="s">
        <v>4689</v>
      </c>
      <c r="B4081" s="130">
        <v>160</v>
      </c>
    </row>
    <row r="4082" spans="1:2" ht="15.6">
      <c r="A4082" s="356" t="s">
        <v>4690</v>
      </c>
      <c r="B4082" s="130">
        <v>164</v>
      </c>
    </row>
    <row r="4083" spans="1:2" ht="15.6">
      <c r="A4083" s="356" t="s">
        <v>4691</v>
      </c>
      <c r="B4083" s="130">
        <v>163</v>
      </c>
    </row>
    <row r="4084" spans="1:2" ht="15.6">
      <c r="A4084" s="356" t="s">
        <v>4692</v>
      </c>
      <c r="B4084" s="130">
        <v>161</v>
      </c>
    </row>
    <row r="4085" spans="1:2" ht="15.6">
      <c r="A4085" s="356" t="s">
        <v>4693</v>
      </c>
      <c r="B4085" s="130">
        <v>161</v>
      </c>
    </row>
    <row r="4086" spans="1:2" ht="15.6">
      <c r="A4086" s="356" t="s">
        <v>4694</v>
      </c>
      <c r="B4086" s="130">
        <v>156</v>
      </c>
    </row>
    <row r="4087" spans="1:2" ht="15.6">
      <c r="A4087" s="356" t="s">
        <v>4695</v>
      </c>
      <c r="B4087" s="130">
        <v>161</v>
      </c>
    </row>
    <row r="4088" spans="1:2" ht="15.6">
      <c r="A4088" s="356" t="s">
        <v>4696</v>
      </c>
      <c r="B4088" s="130">
        <v>162</v>
      </c>
    </row>
    <row r="4089" spans="1:2" ht="15.6">
      <c r="A4089" s="356" t="s">
        <v>4697</v>
      </c>
      <c r="B4089" s="130">
        <v>162</v>
      </c>
    </row>
    <row r="4090" spans="1:2" ht="15.6">
      <c r="A4090" s="356" t="s">
        <v>4698</v>
      </c>
      <c r="B4090" s="130">
        <v>165</v>
      </c>
    </row>
    <row r="4091" spans="1:2" ht="15.6">
      <c r="A4091" s="356" t="s">
        <v>4699</v>
      </c>
      <c r="B4091" s="130">
        <v>160</v>
      </c>
    </row>
    <row r="4092" spans="1:2" ht="15.6">
      <c r="A4092" s="356" t="s">
        <v>4700</v>
      </c>
      <c r="B4092" s="130">
        <v>160</v>
      </c>
    </row>
    <row r="4093" spans="1:2" ht="15.6">
      <c r="A4093" s="356" t="s">
        <v>4701</v>
      </c>
      <c r="B4093" s="130">
        <v>164</v>
      </c>
    </row>
    <row r="4094" spans="1:2" ht="15.6">
      <c r="A4094" s="356" t="s">
        <v>4702</v>
      </c>
      <c r="B4094" s="130">
        <v>158</v>
      </c>
    </row>
    <row r="4095" spans="1:2" ht="15.6">
      <c r="A4095" s="356" t="s">
        <v>4703</v>
      </c>
      <c r="B4095" s="130">
        <v>151</v>
      </c>
    </row>
    <row r="4096" spans="1:2" ht="15.6">
      <c r="A4096" s="356" t="s">
        <v>4704</v>
      </c>
      <c r="B4096" s="130">
        <v>159</v>
      </c>
    </row>
    <row r="4097" spans="1:2" ht="15.6">
      <c r="A4097" s="356" t="s">
        <v>4705</v>
      </c>
      <c r="B4097" s="130">
        <v>160</v>
      </c>
    </row>
    <row r="4098" spans="1:2" ht="15.6">
      <c r="A4098" s="356" t="s">
        <v>4706</v>
      </c>
      <c r="B4098" s="130">
        <v>156</v>
      </c>
    </row>
    <row r="4099" spans="1:2" ht="15.6">
      <c r="A4099" s="356" t="s">
        <v>4707</v>
      </c>
      <c r="B4099" s="130">
        <v>164</v>
      </c>
    </row>
    <row r="4100" spans="1:2" ht="15.6">
      <c r="A4100" s="356" t="s">
        <v>4708</v>
      </c>
      <c r="B4100" s="130">
        <v>169</v>
      </c>
    </row>
    <row r="4101" spans="1:2" ht="15.6">
      <c r="A4101" s="356" t="s">
        <v>4709</v>
      </c>
      <c r="B4101" s="130">
        <v>175</v>
      </c>
    </row>
    <row r="4102" spans="1:2" ht="15.6">
      <c r="A4102" s="356" t="s">
        <v>4710</v>
      </c>
      <c r="B4102" s="130">
        <v>173</v>
      </c>
    </row>
    <row r="4103" spans="1:2" ht="15.6">
      <c r="A4103" s="356" t="s">
        <v>4711</v>
      </c>
      <c r="B4103" s="130">
        <v>169</v>
      </c>
    </row>
    <row r="4104" spans="1:2" ht="15.6">
      <c r="A4104" s="356" t="s">
        <v>4712</v>
      </c>
      <c r="B4104" s="130">
        <v>160</v>
      </c>
    </row>
    <row r="4105" spans="1:2" ht="15.6">
      <c r="A4105" s="356" t="s">
        <v>4713</v>
      </c>
      <c r="B4105" s="130">
        <v>154</v>
      </c>
    </row>
    <row r="4106" spans="1:2" ht="15.6">
      <c r="A4106" s="356" t="s">
        <v>4714</v>
      </c>
      <c r="B4106" s="130">
        <v>157</v>
      </c>
    </row>
    <row r="4107" spans="1:2" ht="15.6">
      <c r="A4107" s="356" t="s">
        <v>4715</v>
      </c>
      <c r="B4107" s="130">
        <v>166</v>
      </c>
    </row>
    <row r="4108" spans="1:2" ht="15.6">
      <c r="A4108" s="356" t="s">
        <v>4716</v>
      </c>
      <c r="B4108" s="130">
        <v>168</v>
      </c>
    </row>
    <row r="4109" spans="1:2" ht="15.6">
      <c r="A4109" s="356" t="s">
        <v>4717</v>
      </c>
      <c r="B4109" s="130">
        <v>159</v>
      </c>
    </row>
    <row r="4110" spans="1:2" ht="15.6">
      <c r="A4110" s="356" t="s">
        <v>4718</v>
      </c>
      <c r="B4110" s="130">
        <v>158</v>
      </c>
    </row>
    <row r="4111" spans="1:2" ht="15.6">
      <c r="A4111" s="356" t="s">
        <v>4719</v>
      </c>
      <c r="B4111" s="130">
        <v>154</v>
      </c>
    </row>
    <row r="4112" spans="1:2" ht="15.6">
      <c r="A4112" s="356" t="s">
        <v>4720</v>
      </c>
      <c r="B4112" s="130">
        <v>152</v>
      </c>
    </row>
    <row r="4113" spans="1:2" ht="15.6">
      <c r="A4113" s="356" t="s">
        <v>4721</v>
      </c>
      <c r="B4113" s="130">
        <v>148</v>
      </c>
    </row>
    <row r="4114" spans="1:2" ht="15.6">
      <c r="A4114" s="356" t="s">
        <v>4722</v>
      </c>
      <c r="B4114" s="130">
        <v>146</v>
      </c>
    </row>
    <row r="4115" spans="1:2" ht="15.6">
      <c r="A4115" s="356" t="s">
        <v>4723</v>
      </c>
      <c r="B4115" s="130">
        <v>146</v>
      </c>
    </row>
    <row r="4116" spans="1:2" ht="15.6">
      <c r="A4116" s="356" t="s">
        <v>4724</v>
      </c>
      <c r="B4116" s="130">
        <v>145</v>
      </c>
    </row>
    <row r="4117" spans="1:2" ht="15.6">
      <c r="A4117" s="356" t="s">
        <v>4725</v>
      </c>
      <c r="B4117" s="130">
        <v>145</v>
      </c>
    </row>
    <row r="4118" spans="1:2" ht="15.6">
      <c r="A4118" s="356" t="s">
        <v>4726</v>
      </c>
      <c r="B4118" s="130">
        <v>146</v>
      </c>
    </row>
    <row r="4119" spans="1:2" ht="15.6">
      <c r="A4119" s="356" t="s">
        <v>4727</v>
      </c>
      <c r="B4119" s="130">
        <v>143</v>
      </c>
    </row>
    <row r="4120" spans="1:2" ht="15.6">
      <c r="A4120" s="356" t="s">
        <v>4728</v>
      </c>
      <c r="B4120" s="130">
        <v>145</v>
      </c>
    </row>
    <row r="4121" spans="1:2" ht="15.6">
      <c r="A4121" s="356" t="s">
        <v>4729</v>
      </c>
      <c r="B4121" s="130">
        <v>144</v>
      </c>
    </row>
    <row r="4122" spans="1:2" ht="15.6">
      <c r="A4122" s="356" t="s">
        <v>4730</v>
      </c>
      <c r="B4122" s="130">
        <v>146</v>
      </c>
    </row>
    <row r="4123" spans="1:2" ht="15.6">
      <c r="A4123" s="356" t="s">
        <v>4731</v>
      </c>
      <c r="B4123" s="130">
        <v>147</v>
      </c>
    </row>
    <row r="4124" spans="1:2" ht="15.6">
      <c r="A4124" s="356" t="s">
        <v>4732</v>
      </c>
      <c r="B4124" s="130">
        <v>145</v>
      </c>
    </row>
    <row r="4125" spans="1:2" ht="15.6">
      <c r="A4125" s="356" t="s">
        <v>4733</v>
      </c>
      <c r="B4125" s="130">
        <v>144</v>
      </c>
    </row>
    <row r="4126" spans="1:2" ht="15.6">
      <c r="A4126" s="356" t="s">
        <v>4734</v>
      </c>
      <c r="B4126" s="130">
        <v>146</v>
      </c>
    </row>
    <row r="4127" spans="1:2" ht="15.6">
      <c r="A4127" s="356" t="s">
        <v>4735</v>
      </c>
      <c r="B4127" s="130">
        <v>144</v>
      </c>
    </row>
    <row r="4128" spans="1:2" ht="15.6">
      <c r="A4128" s="356" t="s">
        <v>4736</v>
      </c>
      <c r="B4128" s="130">
        <v>148</v>
      </c>
    </row>
    <row r="4129" spans="1:2" ht="15.6">
      <c r="A4129" s="356" t="s">
        <v>4737</v>
      </c>
      <c r="B4129" s="130">
        <v>147</v>
      </c>
    </row>
    <row r="4130" spans="1:2" ht="15.6">
      <c r="A4130" s="356" t="s">
        <v>4738</v>
      </c>
      <c r="B4130" s="130">
        <v>147</v>
      </c>
    </row>
    <row r="4131" spans="1:2" ht="15.6">
      <c r="A4131" s="356" t="s">
        <v>4739</v>
      </c>
      <c r="B4131" s="130">
        <v>148</v>
      </c>
    </row>
    <row r="4132" spans="1:2" ht="15.6">
      <c r="A4132" s="356" t="s">
        <v>4740</v>
      </c>
      <c r="B4132" s="130">
        <v>155</v>
      </c>
    </row>
    <row r="4133" spans="1:2" ht="15.6">
      <c r="A4133" s="356" t="s">
        <v>4741</v>
      </c>
      <c r="B4133" s="130">
        <v>161</v>
      </c>
    </row>
    <row r="4134" spans="1:2" ht="15.6">
      <c r="A4134" s="356" t="s">
        <v>4742</v>
      </c>
      <c r="B4134" s="130">
        <v>165</v>
      </c>
    </row>
    <row r="4135" spans="1:2" ht="15.6">
      <c r="A4135" s="356" t="s">
        <v>4743</v>
      </c>
      <c r="B4135" s="130">
        <v>161</v>
      </c>
    </row>
    <row r="4136" spans="1:2" ht="15.6">
      <c r="A4136" s="356" t="s">
        <v>4744</v>
      </c>
      <c r="B4136" s="130">
        <v>165</v>
      </c>
    </row>
    <row r="4137" spans="1:2" ht="15.6">
      <c r="A4137" s="356" t="s">
        <v>4745</v>
      </c>
      <c r="B4137" s="130">
        <v>157</v>
      </c>
    </row>
    <row r="4138" spans="1:2" ht="15.6">
      <c r="A4138" s="356" t="s">
        <v>4746</v>
      </c>
      <c r="B4138" s="130">
        <v>153</v>
      </c>
    </row>
    <row r="4139" spans="1:2" ht="15.6">
      <c r="A4139" s="356" t="s">
        <v>4747</v>
      </c>
      <c r="B4139" s="130">
        <v>151</v>
      </c>
    </row>
    <row r="4140" spans="1:2" ht="15.6">
      <c r="A4140" s="356" t="s">
        <v>4748</v>
      </c>
      <c r="B4140" s="130">
        <v>163</v>
      </c>
    </row>
    <row r="4141" spans="1:2" ht="15.6">
      <c r="A4141" s="356" t="s">
        <v>4749</v>
      </c>
      <c r="B4141" s="130">
        <v>163</v>
      </c>
    </row>
    <row r="4142" spans="1:2" ht="15.6">
      <c r="A4142" s="356" t="s">
        <v>4750</v>
      </c>
      <c r="B4142" s="130">
        <v>182</v>
      </c>
    </row>
    <row r="4143" spans="1:2" ht="15.6">
      <c r="A4143" s="356" t="s">
        <v>4751</v>
      </c>
      <c r="B4143" s="130">
        <v>162</v>
      </c>
    </row>
    <row r="4144" spans="1:2" ht="15.6">
      <c r="A4144" s="356" t="s">
        <v>4752</v>
      </c>
      <c r="B4144" s="130">
        <v>171</v>
      </c>
    </row>
    <row r="4145" spans="1:2" ht="15.6">
      <c r="A4145" s="356" t="s">
        <v>4753</v>
      </c>
      <c r="B4145" s="130">
        <v>170</v>
      </c>
    </row>
    <row r="4146" spans="1:2" ht="15.6">
      <c r="A4146" s="356" t="s">
        <v>4754</v>
      </c>
      <c r="B4146" s="130">
        <v>168</v>
      </c>
    </row>
    <row r="4147" spans="1:2" ht="15.6">
      <c r="A4147" s="356" t="s">
        <v>4755</v>
      </c>
      <c r="B4147" s="130">
        <v>171</v>
      </c>
    </row>
    <row r="4148" spans="1:2" ht="15.6">
      <c r="A4148" s="356" t="s">
        <v>4756</v>
      </c>
      <c r="B4148" s="130">
        <v>173</v>
      </c>
    </row>
    <row r="4149" spans="1:2" ht="15.6">
      <c r="A4149" s="356" t="s">
        <v>4757</v>
      </c>
      <c r="B4149" s="130">
        <v>176</v>
      </c>
    </row>
    <row r="4150" spans="1:2" ht="15.6">
      <c r="A4150" s="356" t="s">
        <v>4758</v>
      </c>
      <c r="B4150" s="130">
        <v>176</v>
      </c>
    </row>
    <row r="4151" spans="1:2" ht="15.6">
      <c r="A4151" s="356" t="s">
        <v>4759</v>
      </c>
      <c r="B4151" s="130">
        <v>176</v>
      </c>
    </row>
    <row r="4152" spans="1:2" ht="15.6">
      <c r="A4152" s="356" t="s">
        <v>4760</v>
      </c>
      <c r="B4152" s="130">
        <v>177</v>
      </c>
    </row>
    <row r="4153" spans="1:2" ht="15.6">
      <c r="A4153" s="356" t="s">
        <v>4761</v>
      </c>
      <c r="B4153" s="130">
        <v>178</v>
      </c>
    </row>
    <row r="4154" spans="1:2" ht="15.6">
      <c r="A4154" s="356" t="s">
        <v>4762</v>
      </c>
      <c r="B4154" s="130">
        <v>173</v>
      </c>
    </row>
    <row r="4155" spans="1:2" ht="15.6">
      <c r="A4155" s="356" t="s">
        <v>4763</v>
      </c>
      <c r="B4155" s="130">
        <v>172</v>
      </c>
    </row>
    <row r="4156" spans="1:2" ht="15.6">
      <c r="A4156" s="356" t="s">
        <v>4764</v>
      </c>
      <c r="B4156" s="130">
        <v>174</v>
      </c>
    </row>
    <row r="4157" spans="1:2" ht="15.6">
      <c r="A4157" s="356" t="s">
        <v>4765</v>
      </c>
      <c r="B4157" s="130">
        <v>173</v>
      </c>
    </row>
    <row r="4158" spans="1:2" ht="15.6">
      <c r="A4158" s="356" t="s">
        <v>4766</v>
      </c>
      <c r="B4158" s="130">
        <v>169</v>
      </c>
    </row>
    <row r="4159" spans="1:2" ht="15.6">
      <c r="A4159" s="356" t="s">
        <v>4767</v>
      </c>
      <c r="B4159" s="130">
        <v>166</v>
      </c>
    </row>
    <row r="4160" spans="1:2" ht="15.6">
      <c r="A4160" s="356" t="s">
        <v>4768</v>
      </c>
      <c r="B4160" s="130">
        <v>163</v>
      </c>
    </row>
    <row r="4161" spans="1:2" ht="15.6">
      <c r="A4161" s="356" t="s">
        <v>4769</v>
      </c>
      <c r="B4161" s="130">
        <v>159</v>
      </c>
    </row>
    <row r="4162" spans="1:2" ht="15.6">
      <c r="A4162" s="356" t="s">
        <v>4770</v>
      </c>
      <c r="B4162" s="130">
        <v>164</v>
      </c>
    </row>
    <row r="4163" spans="1:2" ht="15.6">
      <c r="A4163" s="356" t="s">
        <v>4771</v>
      </c>
      <c r="B4163" s="130">
        <v>164</v>
      </c>
    </row>
    <row r="4164" spans="1:2" ht="15.6">
      <c r="A4164" s="356" t="s">
        <v>4772</v>
      </c>
      <c r="B4164" s="130">
        <v>161</v>
      </c>
    </row>
    <row r="4165" spans="1:2" ht="15.6">
      <c r="A4165" s="356" t="s">
        <v>4773</v>
      </c>
      <c r="B4165" s="130">
        <v>161</v>
      </c>
    </row>
    <row r="4166" spans="1:2" ht="15.6">
      <c r="A4166" s="356" t="s">
        <v>4774</v>
      </c>
      <c r="B4166" s="130">
        <v>159</v>
      </c>
    </row>
    <row r="4167" spans="1:2" ht="15.6">
      <c r="A4167" s="356" t="s">
        <v>4775</v>
      </c>
      <c r="B4167" s="130">
        <v>164</v>
      </c>
    </row>
    <row r="4168" spans="1:2" ht="15.6">
      <c r="A4168" s="356" t="s">
        <v>4776</v>
      </c>
      <c r="B4168" s="130">
        <v>161</v>
      </c>
    </row>
    <row r="4169" spans="1:2" ht="15.6">
      <c r="A4169" s="356" t="s">
        <v>4777</v>
      </c>
      <c r="B4169" s="130">
        <v>162</v>
      </c>
    </row>
    <row r="4170" spans="1:2" ht="15.6">
      <c r="A4170" s="356" t="s">
        <v>4778</v>
      </c>
      <c r="B4170" s="130">
        <v>163</v>
      </c>
    </row>
    <row r="4171" spans="1:2" ht="15.6">
      <c r="A4171" s="356" t="s">
        <v>4779</v>
      </c>
      <c r="B4171" s="130">
        <v>163</v>
      </c>
    </row>
    <row r="4172" spans="1:2" ht="15.6">
      <c r="A4172" s="356" t="s">
        <v>4780</v>
      </c>
      <c r="B4172" s="130">
        <v>163</v>
      </c>
    </row>
    <row r="4173" spans="1:2" ht="15.6">
      <c r="A4173" s="356" t="s">
        <v>4781</v>
      </c>
      <c r="B4173" s="130">
        <v>160</v>
      </c>
    </row>
    <row r="4174" spans="1:2" ht="15.6">
      <c r="A4174" s="356" t="s">
        <v>4782</v>
      </c>
      <c r="B4174" s="130">
        <v>165</v>
      </c>
    </row>
    <row r="4175" spans="1:2" ht="15.6">
      <c r="A4175" s="356" t="s">
        <v>4783</v>
      </c>
      <c r="B4175" s="130">
        <v>168</v>
      </c>
    </row>
    <row r="4176" spans="1:2" ht="15.6">
      <c r="A4176" s="356" t="s">
        <v>4784</v>
      </c>
      <c r="B4176" s="130">
        <v>170</v>
      </c>
    </row>
    <row r="4177" spans="1:2" ht="15.6">
      <c r="A4177" s="356" t="s">
        <v>4785</v>
      </c>
      <c r="B4177" s="130">
        <v>170</v>
      </c>
    </row>
    <row r="4178" spans="1:2" ht="15.6">
      <c r="A4178" s="356" t="s">
        <v>4786</v>
      </c>
      <c r="B4178" s="130">
        <v>171</v>
      </c>
    </row>
    <row r="4179" spans="1:2" ht="15.6">
      <c r="A4179" s="356" t="s">
        <v>4787</v>
      </c>
      <c r="B4179" s="130">
        <v>167</v>
      </c>
    </row>
    <row r="4180" spans="1:2" ht="15.6">
      <c r="A4180" s="356" t="s">
        <v>4788</v>
      </c>
      <c r="B4180" s="130">
        <v>164</v>
      </c>
    </row>
    <row r="4181" spans="1:2" ht="15.6">
      <c r="A4181" s="356" t="s">
        <v>4789</v>
      </c>
      <c r="B4181" s="130">
        <v>160</v>
      </c>
    </row>
    <row r="4182" spans="1:2" ht="15.6">
      <c r="A4182" s="356" t="s">
        <v>4790</v>
      </c>
      <c r="B4182" s="130">
        <v>163</v>
      </c>
    </row>
    <row r="4183" spans="1:2" ht="15.6">
      <c r="A4183" s="356" t="s">
        <v>4791</v>
      </c>
      <c r="B4183" s="130">
        <v>162</v>
      </c>
    </row>
    <row r="4184" spans="1:2" ht="15.6">
      <c r="A4184" s="356" t="s">
        <v>4792</v>
      </c>
      <c r="B4184" s="130">
        <v>161</v>
      </c>
    </row>
    <row r="4185" spans="1:2" ht="15.6">
      <c r="A4185" s="356" t="s">
        <v>4793</v>
      </c>
      <c r="B4185" s="130">
        <v>156</v>
      </c>
    </row>
    <row r="4186" spans="1:2" ht="15.6">
      <c r="A4186" s="356" t="s">
        <v>4794</v>
      </c>
      <c r="B4186" s="130">
        <v>151</v>
      </c>
    </row>
    <row r="4187" spans="1:2" ht="15.6">
      <c r="A4187" s="356" t="s">
        <v>4795</v>
      </c>
      <c r="B4187" s="130">
        <v>151</v>
      </c>
    </row>
    <row r="4188" spans="1:2" ht="15.6">
      <c r="A4188" s="356" t="s">
        <v>4796</v>
      </c>
      <c r="B4188" s="130">
        <v>152</v>
      </c>
    </row>
    <row r="4189" spans="1:2" ht="15.6">
      <c r="A4189" s="356" t="s">
        <v>4797</v>
      </c>
      <c r="B4189" s="130">
        <v>148</v>
      </c>
    </row>
    <row r="4190" spans="1:2" ht="15.6">
      <c r="A4190" s="356" t="s">
        <v>4798</v>
      </c>
      <c r="B4190" s="130">
        <v>151</v>
      </c>
    </row>
    <row r="4191" spans="1:2" ht="15.6">
      <c r="A4191" s="356" t="s">
        <v>4799</v>
      </c>
      <c r="B4191" s="130">
        <v>152</v>
      </c>
    </row>
    <row r="4192" spans="1:2" ht="15.6">
      <c r="A4192" s="356" t="s">
        <v>4800</v>
      </c>
      <c r="B4192" s="130">
        <v>157</v>
      </c>
    </row>
    <row r="4193" spans="1:2" ht="15.6">
      <c r="A4193" s="356" t="s">
        <v>4801</v>
      </c>
      <c r="B4193" s="130">
        <v>154</v>
      </c>
    </row>
    <row r="4194" spans="1:2" ht="15.6">
      <c r="A4194" s="356" t="s">
        <v>4802</v>
      </c>
      <c r="B4194" s="130">
        <v>151</v>
      </c>
    </row>
    <row r="4195" spans="1:2" ht="15.6">
      <c r="A4195" s="356" t="s">
        <v>4803</v>
      </c>
      <c r="B4195" s="130">
        <v>156</v>
      </c>
    </row>
    <row r="4196" spans="1:2" ht="15.6">
      <c r="A4196" s="356" t="s">
        <v>4804</v>
      </c>
      <c r="B4196" s="130">
        <v>155</v>
      </c>
    </row>
    <row r="4197" spans="1:2" ht="15.6">
      <c r="A4197" s="356" t="s">
        <v>4805</v>
      </c>
      <c r="B4197" s="130">
        <v>156</v>
      </c>
    </row>
    <row r="4198" spans="1:2" ht="15.6">
      <c r="A4198" s="356" t="s">
        <v>4806</v>
      </c>
      <c r="B4198" s="130">
        <v>159</v>
      </c>
    </row>
    <row r="4199" spans="1:2" ht="15.6">
      <c r="A4199" s="356" t="s">
        <v>4807</v>
      </c>
      <c r="B4199" s="130">
        <v>154</v>
      </c>
    </row>
    <row r="4200" spans="1:2" ht="15.6">
      <c r="A4200" s="356" t="s">
        <v>4808</v>
      </c>
      <c r="B4200" s="130">
        <v>152</v>
      </c>
    </row>
    <row r="4201" spans="1:2" ht="15.6">
      <c r="A4201" s="356" t="s">
        <v>4809</v>
      </c>
      <c r="B4201" s="130">
        <v>148</v>
      </c>
    </row>
    <row r="4202" spans="1:2" ht="15.6">
      <c r="A4202" s="356" t="s">
        <v>4810</v>
      </c>
      <c r="B4202" s="130">
        <v>152</v>
      </c>
    </row>
    <row r="4203" spans="1:2" ht="15.6">
      <c r="A4203" s="356" t="s">
        <v>4811</v>
      </c>
      <c r="B4203" s="130">
        <v>155</v>
      </c>
    </row>
    <row r="4204" spans="1:2" ht="15.6">
      <c r="A4204" s="356" t="s">
        <v>4812</v>
      </c>
      <c r="B4204" s="130">
        <v>157</v>
      </c>
    </row>
    <row r="4205" spans="1:2" ht="15.6">
      <c r="A4205" s="356" t="s">
        <v>4813</v>
      </c>
      <c r="B4205" s="130">
        <v>149</v>
      </c>
    </row>
    <row r="4206" spans="1:2" ht="15.6">
      <c r="A4206" s="356" t="s">
        <v>4814</v>
      </c>
      <c r="B4206" s="130">
        <v>148</v>
      </c>
    </row>
    <row r="4207" spans="1:2" ht="15.6">
      <c r="A4207" s="356" t="s">
        <v>4815</v>
      </c>
      <c r="B4207" s="130">
        <v>146</v>
      </c>
    </row>
    <row r="4208" spans="1:2" ht="15.6">
      <c r="A4208" s="356" t="s">
        <v>4816</v>
      </c>
      <c r="B4208" s="130">
        <v>147</v>
      </c>
    </row>
    <row r="4209" spans="1:2" ht="15.6">
      <c r="A4209" s="356" t="s">
        <v>4817</v>
      </c>
      <c r="B4209" s="130">
        <v>148</v>
      </c>
    </row>
    <row r="4210" spans="1:2" ht="15.6">
      <c r="A4210" s="356" t="s">
        <v>4818</v>
      </c>
      <c r="B4210" s="130">
        <v>154</v>
      </c>
    </row>
    <row r="4211" spans="1:2" ht="15.6">
      <c r="A4211" s="356" t="s">
        <v>4819</v>
      </c>
      <c r="B4211" s="130">
        <v>155</v>
      </c>
    </row>
    <row r="4212" spans="1:2" ht="15.6">
      <c r="A4212" s="356" t="s">
        <v>4820</v>
      </c>
      <c r="B4212" s="130">
        <v>155</v>
      </c>
    </row>
    <row r="4213" spans="1:2" ht="15.6">
      <c r="A4213" s="356" t="s">
        <v>4821</v>
      </c>
      <c r="B4213" s="130">
        <v>154</v>
      </c>
    </row>
    <row r="4214" spans="1:2" ht="15.6">
      <c r="A4214" s="356" t="s">
        <v>4822</v>
      </c>
      <c r="B4214" s="130">
        <v>154</v>
      </c>
    </row>
    <row r="4215" spans="1:2" ht="15.6">
      <c r="A4215" s="356" t="s">
        <v>4823</v>
      </c>
      <c r="B4215" s="130">
        <v>155</v>
      </c>
    </row>
    <row r="4216" spans="1:2" ht="15.6">
      <c r="A4216" s="356" t="s">
        <v>4824</v>
      </c>
      <c r="B4216" s="130">
        <v>158</v>
      </c>
    </row>
    <row r="4217" spans="1:2" ht="15.6">
      <c r="A4217" s="356" t="s">
        <v>4825</v>
      </c>
      <c r="B4217" s="130">
        <v>152</v>
      </c>
    </row>
    <row r="4218" spans="1:2" ht="15.6">
      <c r="A4218" s="356" t="s">
        <v>4826</v>
      </c>
      <c r="B4218" s="130">
        <v>152</v>
      </c>
    </row>
    <row r="4219" spans="1:2" ht="15.6">
      <c r="A4219" s="356" t="s">
        <v>4827</v>
      </c>
      <c r="B4219" s="130">
        <v>144</v>
      </c>
    </row>
    <row r="4220" spans="1:2" ht="15.6">
      <c r="A4220" s="356" t="s">
        <v>4828</v>
      </c>
      <c r="B4220" s="130">
        <v>143</v>
      </c>
    </row>
    <row r="4221" spans="1:2" ht="15.6">
      <c r="A4221" s="356" t="s">
        <v>4829</v>
      </c>
      <c r="B4221" s="130">
        <v>143</v>
      </c>
    </row>
    <row r="4222" spans="1:2" ht="15.6">
      <c r="A4222" s="356" t="s">
        <v>4830</v>
      </c>
      <c r="B4222" s="130">
        <v>141</v>
      </c>
    </row>
    <row r="4223" spans="1:2" ht="15.6">
      <c r="A4223" s="356" t="s">
        <v>4831</v>
      </c>
      <c r="B4223" s="130">
        <v>139</v>
      </c>
    </row>
    <row r="4224" spans="1:2" ht="15.6">
      <c r="A4224" s="356" t="s">
        <v>4832</v>
      </c>
      <c r="B4224" s="130">
        <v>141</v>
      </c>
    </row>
    <row r="4225" spans="1:2" ht="15.6">
      <c r="A4225" s="356" t="s">
        <v>4833</v>
      </c>
      <c r="B4225" s="130">
        <v>143</v>
      </c>
    </row>
    <row r="4226" spans="1:2" ht="15.6">
      <c r="A4226" s="356" t="s">
        <v>4834</v>
      </c>
      <c r="B4226" s="130">
        <v>141</v>
      </c>
    </row>
    <row r="4227" spans="1:2" ht="15.6">
      <c r="A4227" s="356" t="s">
        <v>4835</v>
      </c>
      <c r="B4227" s="130">
        <v>141</v>
      </c>
    </row>
    <row r="4228" spans="1:2" ht="15.6">
      <c r="A4228" s="356" t="s">
        <v>4836</v>
      </c>
      <c r="B4228" s="130">
        <v>143</v>
      </c>
    </row>
    <row r="4229" spans="1:2" ht="15.6">
      <c r="A4229" s="356" t="s">
        <v>4837</v>
      </c>
      <c r="B4229" s="130">
        <v>140</v>
      </c>
    </row>
    <row r="4230" spans="1:2" ht="15.6">
      <c r="A4230" s="356" t="s">
        <v>4838</v>
      </c>
      <c r="B4230" s="130">
        <v>135</v>
      </c>
    </row>
    <row r="4231" spans="1:2" ht="15.6">
      <c r="A4231" s="356" t="s">
        <v>4839</v>
      </c>
      <c r="B4231" s="130">
        <v>136</v>
      </c>
    </row>
    <row r="4232" spans="1:2" ht="15.6">
      <c r="A4232" s="356" t="s">
        <v>4840</v>
      </c>
      <c r="B4232" s="130">
        <v>138</v>
      </c>
    </row>
    <row r="4233" spans="1:2" ht="15.6">
      <c r="A4233" s="356" t="s">
        <v>4841</v>
      </c>
      <c r="B4233" s="130">
        <v>141</v>
      </c>
    </row>
    <row r="4234" spans="1:2" ht="15.6">
      <c r="A4234" s="356" t="s">
        <v>4842</v>
      </c>
      <c r="B4234" s="130">
        <v>144</v>
      </c>
    </row>
    <row r="4235" spans="1:2" ht="15.6">
      <c r="A4235" s="356" t="s">
        <v>4843</v>
      </c>
      <c r="B4235" s="130">
        <v>142</v>
      </c>
    </row>
    <row r="4236" spans="1:2" ht="15.6">
      <c r="A4236" s="356" t="s">
        <v>4844</v>
      </c>
      <c r="B4236" s="130">
        <v>141</v>
      </c>
    </row>
    <row r="4237" spans="1:2" ht="15.6">
      <c r="A4237" s="356" t="s">
        <v>4845</v>
      </c>
      <c r="B4237" s="130">
        <v>142</v>
      </c>
    </row>
    <row r="4238" spans="1:2" ht="15.6">
      <c r="A4238" s="356" t="s">
        <v>4846</v>
      </c>
      <c r="B4238" s="130">
        <v>139</v>
      </c>
    </row>
    <row r="4239" spans="1:2" ht="15.6">
      <c r="A4239" s="356" t="s">
        <v>4847</v>
      </c>
      <c r="B4239" s="130">
        <v>142</v>
      </c>
    </row>
    <row r="4240" spans="1:2" ht="15.6">
      <c r="A4240" s="356" t="s">
        <v>4848</v>
      </c>
      <c r="B4240" s="130">
        <v>140</v>
      </c>
    </row>
    <row r="4241" spans="1:2" ht="15.6">
      <c r="A4241" s="356" t="s">
        <v>4849</v>
      </c>
      <c r="B4241" s="130">
        <v>146</v>
      </c>
    </row>
    <row r="4242" spans="1:2" ht="15.6">
      <c r="A4242" s="356" t="s">
        <v>4850</v>
      </c>
      <c r="B4242" s="130">
        <v>149</v>
      </c>
    </row>
    <row r="4243" spans="1:2" ht="15.6">
      <c r="A4243" s="356" t="s">
        <v>4851</v>
      </c>
      <c r="B4243" s="130">
        <v>146</v>
      </c>
    </row>
    <row r="4244" spans="1:2" ht="15.6">
      <c r="A4244" s="356" t="s">
        <v>4852</v>
      </c>
      <c r="B4244" s="130">
        <v>147</v>
      </c>
    </row>
    <row r="4245" spans="1:2" ht="15.6">
      <c r="A4245" s="356" t="s">
        <v>4853</v>
      </c>
      <c r="B4245" s="130">
        <v>148</v>
      </c>
    </row>
    <row r="4246" spans="1:2" ht="15.6">
      <c r="A4246" s="356" t="s">
        <v>4854</v>
      </c>
      <c r="B4246" s="130">
        <v>146</v>
      </c>
    </row>
    <row r="4247" spans="1:2" ht="15.6">
      <c r="A4247" s="356" t="s">
        <v>4855</v>
      </c>
      <c r="B4247" s="130">
        <v>146</v>
      </c>
    </row>
    <row r="4248" spans="1:2" ht="15.6">
      <c r="A4248" s="356" t="s">
        <v>4856</v>
      </c>
      <c r="B4248" s="130">
        <v>152</v>
      </c>
    </row>
    <row r="4249" spans="1:2" ht="15.6">
      <c r="A4249" s="356" t="s">
        <v>4857</v>
      </c>
      <c r="B4249" s="130">
        <v>150</v>
      </c>
    </row>
    <row r="4250" spans="1:2" ht="15.6">
      <c r="A4250" s="356" t="s">
        <v>4858</v>
      </c>
      <c r="B4250" s="130">
        <v>154</v>
      </c>
    </row>
    <row r="4251" spans="1:2" ht="15.6">
      <c r="A4251" s="356" t="s">
        <v>4859</v>
      </c>
      <c r="B4251" s="130">
        <v>154</v>
      </c>
    </row>
    <row r="4252" spans="1:2" ht="15.6">
      <c r="A4252" s="356" t="s">
        <v>4860</v>
      </c>
      <c r="B4252" s="130">
        <v>153</v>
      </c>
    </row>
    <row r="4253" spans="1:2" ht="15.6">
      <c r="A4253" s="356" t="s">
        <v>4861</v>
      </c>
      <c r="B4253" s="130">
        <v>159</v>
      </c>
    </row>
    <row r="4254" spans="1:2" ht="15.6">
      <c r="A4254" s="356" t="s">
        <v>4862</v>
      </c>
      <c r="B4254" s="130">
        <v>155</v>
      </c>
    </row>
    <row r="4255" spans="1:2" ht="15.6">
      <c r="A4255" s="356" t="s">
        <v>4863</v>
      </c>
      <c r="B4255" s="130">
        <v>154</v>
      </c>
    </row>
    <row r="4256" spans="1:2" ht="15.6">
      <c r="A4256" s="356" t="s">
        <v>4864</v>
      </c>
      <c r="B4256" s="130">
        <v>153</v>
      </c>
    </row>
    <row r="4257" spans="1:2" ht="15.6">
      <c r="A4257" s="356" t="s">
        <v>4865</v>
      </c>
      <c r="B4257" s="130">
        <v>146</v>
      </c>
    </row>
    <row r="4258" spans="1:2" ht="15.6">
      <c r="A4258" s="356" t="s">
        <v>4866</v>
      </c>
      <c r="B4258" s="130">
        <v>143</v>
      </c>
    </row>
    <row r="4259" spans="1:2" ht="15.6">
      <c r="A4259" s="356" t="s">
        <v>4867</v>
      </c>
      <c r="B4259" s="130">
        <v>144</v>
      </c>
    </row>
    <row r="4260" spans="1:2" ht="15.6">
      <c r="A4260" s="356" t="s">
        <v>4868</v>
      </c>
      <c r="B4260" s="130">
        <v>145</v>
      </c>
    </row>
    <row r="4261" spans="1:2" ht="15.6">
      <c r="A4261" s="356" t="s">
        <v>4869</v>
      </c>
      <c r="B4261" s="130">
        <v>144</v>
      </c>
    </row>
    <row r="4262" spans="1:2" ht="15.6">
      <c r="A4262" s="356" t="s">
        <v>4870</v>
      </c>
      <c r="B4262" s="130">
        <v>141</v>
      </c>
    </row>
    <row r="4263" spans="1:2" ht="15.6">
      <c r="A4263" s="356" t="s">
        <v>4871</v>
      </c>
      <c r="B4263" s="130">
        <v>143</v>
      </c>
    </row>
    <row r="4264" spans="1:2" ht="15.6">
      <c r="A4264" s="356" t="s">
        <v>4872</v>
      </c>
      <c r="B4264" s="130">
        <v>140</v>
      </c>
    </row>
    <row r="4265" spans="1:2" ht="15.6">
      <c r="A4265" s="356" t="s">
        <v>4873</v>
      </c>
      <c r="B4265" s="130">
        <v>140</v>
      </c>
    </row>
    <row r="4266" spans="1:2" ht="15.6">
      <c r="A4266" s="356" t="s">
        <v>4874</v>
      </c>
      <c r="B4266" s="130">
        <v>141</v>
      </c>
    </row>
    <row r="4267" spans="1:2" ht="15.6">
      <c r="A4267" s="356" t="s">
        <v>4875</v>
      </c>
      <c r="B4267" s="130">
        <v>138</v>
      </c>
    </row>
    <row r="4268" spans="1:2" ht="15.6">
      <c r="A4268" s="356" t="s">
        <v>4876</v>
      </c>
      <c r="B4268" s="130">
        <v>138</v>
      </c>
    </row>
    <row r="4269" spans="1:2" ht="15.6">
      <c r="A4269" s="356" t="s">
        <v>4877</v>
      </c>
      <c r="B4269" s="130">
        <v>136</v>
      </c>
    </row>
    <row r="4270" spans="1:2" ht="15.6">
      <c r="A4270" s="356" t="s">
        <v>4878</v>
      </c>
      <c r="B4270" s="130">
        <v>135</v>
      </c>
    </row>
    <row r="4271" spans="1:2" ht="15.6">
      <c r="A4271" s="356" t="s">
        <v>4879</v>
      </c>
      <c r="B4271" s="130">
        <v>139</v>
      </c>
    </row>
    <row r="4272" spans="1:2" ht="15.6">
      <c r="A4272" s="356" t="s">
        <v>4880</v>
      </c>
      <c r="B4272" s="130">
        <v>139</v>
      </c>
    </row>
    <row r="4273" spans="1:2" ht="15.6">
      <c r="A4273" s="356" t="s">
        <v>4881</v>
      </c>
      <c r="B4273" s="130">
        <v>139</v>
      </c>
    </row>
    <row r="4274" spans="1:2" ht="15.6">
      <c r="A4274" s="356" t="s">
        <v>4882</v>
      </c>
      <c r="B4274" s="130">
        <v>147</v>
      </c>
    </row>
    <row r="4275" spans="1:2" ht="15.6">
      <c r="A4275" s="356" t="s">
        <v>4883</v>
      </c>
      <c r="B4275" s="130">
        <v>148</v>
      </c>
    </row>
    <row r="4276" spans="1:2" ht="15.6">
      <c r="A4276" s="356" t="s">
        <v>4884</v>
      </c>
      <c r="B4276" s="130">
        <v>147</v>
      </c>
    </row>
    <row r="4277" spans="1:2" ht="15.6">
      <c r="A4277" s="356" t="s">
        <v>4885</v>
      </c>
      <c r="B4277" s="130">
        <v>147</v>
      </c>
    </row>
    <row r="4278" spans="1:2" ht="15.6">
      <c r="A4278" s="356" t="s">
        <v>4886</v>
      </c>
      <c r="B4278" s="130">
        <v>141</v>
      </c>
    </row>
    <row r="4279" spans="1:2" ht="15.6">
      <c r="A4279" s="356" t="s">
        <v>4887</v>
      </c>
      <c r="B4279" s="130">
        <v>137</v>
      </c>
    </row>
    <row r="4280" spans="1:2" ht="15.6">
      <c r="A4280" s="356" t="s">
        <v>4888</v>
      </c>
      <c r="B4280" s="130">
        <v>141</v>
      </c>
    </row>
    <row r="4281" spans="1:2" ht="15.6">
      <c r="A4281" s="356" t="s">
        <v>4889</v>
      </c>
      <c r="B4281" s="130">
        <v>140</v>
      </c>
    </row>
    <row r="4282" spans="1:2" ht="15.6">
      <c r="A4282" s="356" t="s">
        <v>4890</v>
      </c>
      <c r="B4282" s="130">
        <v>140</v>
      </c>
    </row>
    <row r="4283" spans="1:2" ht="15.6">
      <c r="A4283" s="356" t="s">
        <v>4891</v>
      </c>
      <c r="B4283" s="130">
        <v>144</v>
      </c>
    </row>
    <row r="4284" spans="1:2" ht="15.6">
      <c r="A4284" s="356" t="s">
        <v>4892</v>
      </c>
      <c r="B4284" s="130">
        <v>145</v>
      </c>
    </row>
    <row r="4285" spans="1:2" ht="15.6">
      <c r="A4285" s="356" t="s">
        <v>4893</v>
      </c>
      <c r="B4285" s="130">
        <v>144</v>
      </c>
    </row>
    <row r="4286" spans="1:2" ht="15.6">
      <c r="A4286" s="356" t="s">
        <v>4894</v>
      </c>
      <c r="B4286" s="130">
        <v>144</v>
      </c>
    </row>
    <row r="4287" spans="1:2" ht="15.6">
      <c r="A4287" s="356" t="s">
        <v>4895</v>
      </c>
      <c r="B4287" s="130">
        <v>139</v>
      </c>
    </row>
    <row r="4288" spans="1:2" ht="15.6">
      <c r="A4288" s="356" t="s">
        <v>4896</v>
      </c>
      <c r="B4288" s="130">
        <v>139</v>
      </c>
    </row>
    <row r="4289" spans="1:2" ht="15.6">
      <c r="A4289" s="356" t="s">
        <v>4897</v>
      </c>
      <c r="B4289" s="130">
        <v>136</v>
      </c>
    </row>
    <row r="4290" spans="1:2" ht="15.6">
      <c r="A4290" s="356" t="s">
        <v>4898</v>
      </c>
      <c r="B4290" s="130">
        <v>137</v>
      </c>
    </row>
    <row r="4291" spans="1:2" ht="15.6">
      <c r="A4291" s="356" t="s">
        <v>4899</v>
      </c>
      <c r="B4291" s="130">
        <v>137</v>
      </c>
    </row>
    <row r="4292" spans="1:2" ht="15.6">
      <c r="A4292" s="356" t="s">
        <v>4900</v>
      </c>
      <c r="B4292" s="130">
        <v>137</v>
      </c>
    </row>
    <row r="4293" spans="1:2" ht="15.6">
      <c r="A4293" s="356" t="s">
        <v>4901</v>
      </c>
      <c r="B4293" s="130">
        <v>136</v>
      </c>
    </row>
    <row r="4294" spans="1:2" ht="15.6">
      <c r="A4294" s="356" t="s">
        <v>4902</v>
      </c>
      <c r="B4294" s="130">
        <v>142</v>
      </c>
    </row>
    <row r="4295" spans="1:2" ht="15.6">
      <c r="A4295" s="356" t="s">
        <v>4903</v>
      </c>
      <c r="B4295" s="130">
        <v>143</v>
      </c>
    </row>
    <row r="4296" spans="1:2" ht="15.6">
      <c r="A4296" s="356" t="s">
        <v>4904</v>
      </c>
      <c r="B4296" s="130">
        <v>145</v>
      </c>
    </row>
    <row r="4297" spans="1:2" ht="15.6">
      <c r="A4297" s="356" t="s">
        <v>4905</v>
      </c>
      <c r="B4297" s="130">
        <v>142</v>
      </c>
    </row>
    <row r="4298" spans="1:2" ht="15.6">
      <c r="A4298" s="356" t="s">
        <v>4906</v>
      </c>
      <c r="B4298" s="130">
        <v>148</v>
      </c>
    </row>
    <row r="4299" spans="1:2" ht="15.6">
      <c r="A4299" s="356" t="s">
        <v>4907</v>
      </c>
      <c r="B4299" s="130">
        <v>150</v>
      </c>
    </row>
    <row r="4300" spans="1:2" ht="15.6">
      <c r="A4300" s="356" t="s">
        <v>4908</v>
      </c>
      <c r="B4300" s="130">
        <v>151</v>
      </c>
    </row>
    <row r="4301" spans="1:2" ht="15.6">
      <c r="A4301" s="356" t="s">
        <v>4909</v>
      </c>
      <c r="B4301" s="130">
        <v>151</v>
      </c>
    </row>
    <row r="4302" spans="1:2" ht="15.6">
      <c r="A4302" s="356" t="s">
        <v>4910</v>
      </c>
      <c r="B4302" s="130">
        <v>150</v>
      </c>
    </row>
    <row r="4303" spans="1:2" ht="15.6">
      <c r="A4303" s="356" t="s">
        <v>4911</v>
      </c>
      <c r="B4303" s="130">
        <v>146</v>
      </c>
    </row>
    <row r="4304" spans="1:2" ht="15.6">
      <c r="A4304" s="356" t="s">
        <v>4912</v>
      </c>
      <c r="B4304" s="130">
        <v>146</v>
      </c>
    </row>
    <row r="4305" spans="1:2" ht="15.6">
      <c r="A4305" s="356" t="s">
        <v>4913</v>
      </c>
      <c r="B4305" s="130">
        <v>149</v>
      </c>
    </row>
    <row r="4306" spans="1:2" ht="15.6">
      <c r="A4306" s="356" t="s">
        <v>4914</v>
      </c>
      <c r="B4306" s="130">
        <v>145</v>
      </c>
    </row>
    <row r="4307" spans="1:2" ht="15.6">
      <c r="A4307" s="356" t="s">
        <v>4915</v>
      </c>
      <c r="B4307" s="130">
        <v>142</v>
      </c>
    </row>
    <row r="4308" spans="1:2" ht="15.6">
      <c r="A4308" s="356" t="s">
        <v>4916</v>
      </c>
      <c r="B4308" s="130">
        <v>142</v>
      </c>
    </row>
    <row r="4309" spans="1:2" ht="15.6">
      <c r="A4309" s="356" t="s">
        <v>4917</v>
      </c>
      <c r="B4309" s="130">
        <v>143</v>
      </c>
    </row>
    <row r="4310" spans="1:2" ht="15.6">
      <c r="A4310" s="356" t="s">
        <v>4918</v>
      </c>
      <c r="B4310" s="130">
        <v>145</v>
      </c>
    </row>
    <row r="4311" spans="1:2" ht="15.6">
      <c r="A4311" s="356" t="s">
        <v>4919</v>
      </c>
      <c r="B4311" s="130">
        <v>144</v>
      </c>
    </row>
    <row r="4312" spans="1:2" ht="15.6">
      <c r="A4312" s="356" t="s">
        <v>4920</v>
      </c>
      <c r="B4312" s="130">
        <v>143</v>
      </c>
    </row>
    <row r="4313" spans="1:2" ht="15.6">
      <c r="A4313" s="356" t="s">
        <v>4921</v>
      </c>
      <c r="B4313" s="130">
        <v>143</v>
      </c>
    </row>
    <row r="4314" spans="1:2" ht="15.6">
      <c r="A4314" s="356" t="s">
        <v>4922</v>
      </c>
      <c r="B4314" s="130">
        <v>144</v>
      </c>
    </row>
    <row r="4315" spans="1:2" ht="15.6">
      <c r="A4315" s="356" t="s">
        <v>4923</v>
      </c>
      <c r="B4315" s="130">
        <v>141</v>
      </c>
    </row>
    <row r="4316" spans="1:2" ht="15.6">
      <c r="A4316" s="356" t="s">
        <v>4924</v>
      </c>
      <c r="B4316" s="130">
        <v>142</v>
      </c>
    </row>
    <row r="4317" spans="1:2" ht="15.6">
      <c r="A4317" s="356" t="s">
        <v>4925</v>
      </c>
      <c r="B4317" s="130">
        <v>142</v>
      </c>
    </row>
    <row r="4318" spans="1:2" ht="15.6">
      <c r="A4318" s="356" t="s">
        <v>4926</v>
      </c>
      <c r="B4318" s="130">
        <v>142</v>
      </c>
    </row>
    <row r="4319" spans="1:2" ht="15.6">
      <c r="A4319" s="356" t="s">
        <v>4927</v>
      </c>
      <c r="B4319" s="130">
        <v>141</v>
      </c>
    </row>
    <row r="4320" spans="1:2" ht="15.6">
      <c r="A4320" s="356" t="s">
        <v>4928</v>
      </c>
      <c r="B4320" s="130">
        <v>141</v>
      </c>
    </row>
    <row r="4321" spans="1:2" ht="15.6">
      <c r="A4321" s="356" t="s">
        <v>4929</v>
      </c>
      <c r="B4321" s="130">
        <v>142</v>
      </c>
    </row>
    <row r="4322" spans="1:2" ht="15.6">
      <c r="A4322" s="356" t="s">
        <v>4930</v>
      </c>
      <c r="B4322" s="130">
        <v>141</v>
      </c>
    </row>
    <row r="4323" spans="1:2" ht="15.6">
      <c r="A4323" s="356" t="s">
        <v>4931</v>
      </c>
      <c r="B4323" s="130">
        <v>139</v>
      </c>
    </row>
    <row r="4324" spans="1:2" ht="15.6">
      <c r="A4324" s="356" t="s">
        <v>4932</v>
      </c>
      <c r="B4324" s="130">
        <v>138</v>
      </c>
    </row>
    <row r="4325" spans="1:2" ht="15.6">
      <c r="A4325" s="356" t="s">
        <v>4933</v>
      </c>
      <c r="B4325" s="130">
        <v>135</v>
      </c>
    </row>
    <row r="4326" spans="1:2" ht="15.6">
      <c r="A4326" s="356" t="s">
        <v>4934</v>
      </c>
      <c r="B4326" s="130">
        <v>138</v>
      </c>
    </row>
    <row r="4327" spans="1:2" ht="15.6">
      <c r="A4327" s="356" t="s">
        <v>4935</v>
      </c>
      <c r="B4327" s="130">
        <v>152</v>
      </c>
    </row>
    <row r="4328" spans="1:2" ht="15.6">
      <c r="A4328" s="356" t="s">
        <v>4936</v>
      </c>
      <c r="B4328" s="130">
        <v>152</v>
      </c>
    </row>
    <row r="4329" spans="1:2" ht="15.6">
      <c r="A4329" s="356" t="s">
        <v>4937</v>
      </c>
      <c r="B4329" s="130">
        <v>152</v>
      </c>
    </row>
    <row r="4330" spans="1:2" ht="15.6">
      <c r="A4330" s="356" t="s">
        <v>4938</v>
      </c>
      <c r="B4330" s="130">
        <v>153</v>
      </c>
    </row>
    <row r="4331" spans="1:2" ht="15.6">
      <c r="A4331" s="356" t="s">
        <v>4939</v>
      </c>
      <c r="B4331" s="130">
        <v>150</v>
      </c>
    </row>
    <row r="4332" spans="1:2" ht="15.6">
      <c r="A4332" s="356" t="s">
        <v>4940</v>
      </c>
      <c r="B4332" s="130">
        <v>151</v>
      </c>
    </row>
    <row r="4333" spans="1:2" ht="15.6">
      <c r="A4333" s="356" t="s">
        <v>4941</v>
      </c>
      <c r="B4333" s="130">
        <v>149</v>
      </c>
    </row>
    <row r="4334" spans="1:2" ht="15.6">
      <c r="A4334" s="356" t="s">
        <v>4942</v>
      </c>
      <c r="B4334" s="130">
        <v>154</v>
      </c>
    </row>
    <row r="4335" spans="1:2" ht="15.6">
      <c r="A4335" s="356" t="s">
        <v>4943</v>
      </c>
      <c r="B4335" s="130">
        <v>160</v>
      </c>
    </row>
    <row r="4336" spans="1:2" ht="15.6">
      <c r="A4336" s="356" t="s">
        <v>4944</v>
      </c>
      <c r="B4336" s="130">
        <v>161</v>
      </c>
    </row>
    <row r="4337" spans="1:2" ht="15.6">
      <c r="A4337" s="356" t="s">
        <v>4945</v>
      </c>
      <c r="B4337" s="130">
        <v>156</v>
      </c>
    </row>
    <row r="4338" spans="1:2" ht="15.6">
      <c r="A4338" s="356" t="s">
        <v>4946</v>
      </c>
      <c r="B4338" s="130">
        <v>153</v>
      </c>
    </row>
    <row r="4339" spans="1:2" ht="15.6">
      <c r="A4339" s="356" t="s">
        <v>4947</v>
      </c>
      <c r="B4339" s="130">
        <v>156</v>
      </c>
    </row>
    <row r="4340" spans="1:2" ht="15.6">
      <c r="A4340" s="356" t="s">
        <v>4948</v>
      </c>
      <c r="B4340" s="130">
        <v>160</v>
      </c>
    </row>
    <row r="4341" spans="1:2" ht="15.6">
      <c r="A4341" s="356" t="s">
        <v>4949</v>
      </c>
      <c r="B4341" s="130">
        <v>160</v>
      </c>
    </row>
    <row r="4342" spans="1:2" ht="15.6">
      <c r="A4342" s="356" t="s">
        <v>4950</v>
      </c>
      <c r="B4342" s="130">
        <v>161</v>
      </c>
    </row>
    <row r="4343" spans="1:2" ht="15.6">
      <c r="A4343" s="356" t="s">
        <v>4951</v>
      </c>
      <c r="B4343" s="130">
        <v>158</v>
      </c>
    </row>
    <row r="4344" spans="1:2" ht="15.6">
      <c r="A4344" s="356" t="s">
        <v>4952</v>
      </c>
      <c r="B4344" s="130">
        <v>161</v>
      </c>
    </row>
    <row r="4345" spans="1:2" ht="15.6">
      <c r="A4345" s="356" t="s">
        <v>4953</v>
      </c>
      <c r="B4345" s="130">
        <v>156</v>
      </c>
    </row>
    <row r="4346" spans="1:2" ht="15.6">
      <c r="A4346" s="356" t="s">
        <v>4954</v>
      </c>
      <c r="B4346" s="130">
        <v>155</v>
      </c>
    </row>
    <row r="4347" spans="1:2" ht="15.6">
      <c r="A4347" s="356" t="s">
        <v>4955</v>
      </c>
      <c r="B4347" s="130">
        <v>155</v>
      </c>
    </row>
    <row r="4348" spans="1:2" ht="15.6">
      <c r="A4348" s="356" t="s">
        <v>4956</v>
      </c>
      <c r="B4348" s="130">
        <v>155</v>
      </c>
    </row>
    <row r="4349" spans="1:2" ht="15.6">
      <c r="A4349" s="356" t="s">
        <v>4957</v>
      </c>
      <c r="B4349" s="130">
        <v>153</v>
      </c>
    </row>
    <row r="4350" spans="1:2" ht="15.6">
      <c r="A4350" s="356" t="s">
        <v>4958</v>
      </c>
      <c r="B4350" s="130">
        <v>153</v>
      </c>
    </row>
    <row r="4351" spans="1:2" ht="15.6">
      <c r="A4351" s="356" t="s">
        <v>4959</v>
      </c>
      <c r="B4351" s="130">
        <v>149</v>
      </c>
    </row>
    <row r="4352" spans="1:2" ht="15.6">
      <c r="A4352" s="356" t="s">
        <v>4960</v>
      </c>
      <c r="B4352" s="130">
        <v>149</v>
      </c>
    </row>
    <row r="4353" spans="1:2" ht="15.6">
      <c r="A4353" s="356" t="s">
        <v>4961</v>
      </c>
      <c r="B4353" s="130">
        <v>153</v>
      </c>
    </row>
    <row r="4354" spans="1:2" ht="15.6">
      <c r="A4354" s="356" t="s">
        <v>4962</v>
      </c>
      <c r="B4354" s="130">
        <v>151</v>
      </c>
    </row>
    <row r="4355" spans="1:2" ht="15.6">
      <c r="A4355" s="356" t="s">
        <v>4963</v>
      </c>
      <c r="B4355" s="130">
        <v>150</v>
      </c>
    </row>
    <row r="4356" spans="1:2" ht="15.6">
      <c r="A4356" s="356" t="s">
        <v>4964</v>
      </c>
      <c r="B4356" s="130">
        <v>150</v>
      </c>
    </row>
    <row r="4357" spans="1:2" ht="15.6">
      <c r="A4357" s="356" t="s">
        <v>4965</v>
      </c>
      <c r="B4357" s="130">
        <v>144</v>
      </c>
    </row>
    <row r="4358" spans="1:2" ht="15.6">
      <c r="A4358" s="356" t="s">
        <v>4966</v>
      </c>
      <c r="B4358" s="130">
        <v>143</v>
      </c>
    </row>
    <row r="4359" spans="1:2" ht="15.6">
      <c r="A4359" s="356" t="s">
        <v>4967</v>
      </c>
      <c r="B4359" s="130">
        <v>139</v>
      </c>
    </row>
    <row r="4360" spans="1:2" ht="15.6">
      <c r="A4360" s="356" t="s">
        <v>4968</v>
      </c>
      <c r="B4360" s="130">
        <v>140</v>
      </c>
    </row>
    <row r="4361" spans="1:2" ht="15.6">
      <c r="A4361" s="356" t="s">
        <v>4969</v>
      </c>
      <c r="B4361" s="130">
        <v>141</v>
      </c>
    </row>
    <row r="4362" spans="1:2" ht="15.6">
      <c r="A4362" s="356" t="s">
        <v>4970</v>
      </c>
      <c r="B4362" s="130">
        <v>139</v>
      </c>
    </row>
    <row r="4363" spans="1:2" ht="15.6">
      <c r="A4363" s="356" t="s">
        <v>4971</v>
      </c>
      <c r="B4363" s="130">
        <v>139</v>
      </c>
    </row>
    <row r="4364" spans="1:2" ht="15.6">
      <c r="A4364" s="356" t="s">
        <v>4972</v>
      </c>
      <c r="B4364" s="130">
        <v>139</v>
      </c>
    </row>
    <row r="4365" spans="1:2" ht="15.6">
      <c r="A4365" s="356" t="s">
        <v>4973</v>
      </c>
      <c r="B4365" s="130">
        <v>144</v>
      </c>
    </row>
    <row r="4366" spans="1:2" ht="15.6">
      <c r="A4366" s="356" t="s">
        <v>4974</v>
      </c>
      <c r="B4366" s="130">
        <v>143</v>
      </c>
    </row>
    <row r="4367" spans="1:2" ht="15.6">
      <c r="A4367" s="356" t="s">
        <v>4975</v>
      </c>
      <c r="B4367" s="130">
        <v>146</v>
      </c>
    </row>
    <row r="4368" spans="1:2" ht="15.6">
      <c r="A4368" s="356" t="s">
        <v>4976</v>
      </c>
      <c r="B4368" s="130">
        <v>145</v>
      </c>
    </row>
    <row r="4369" spans="1:2" ht="15.6">
      <c r="A4369" s="356" t="s">
        <v>4977</v>
      </c>
      <c r="B4369" s="130">
        <v>143</v>
      </c>
    </row>
    <row r="4370" spans="1:2" ht="15.6">
      <c r="A4370" s="356" t="s">
        <v>4978</v>
      </c>
      <c r="B4370" s="130">
        <v>142</v>
      </c>
    </row>
    <row r="4371" spans="1:2" ht="15.6">
      <c r="A4371" s="356" t="s">
        <v>4979</v>
      </c>
      <c r="B4371" s="130">
        <v>140</v>
      </c>
    </row>
    <row r="4372" spans="1:2" ht="15.6">
      <c r="A4372" s="356" t="s">
        <v>4980</v>
      </c>
      <c r="B4372" s="130">
        <v>140</v>
      </c>
    </row>
    <row r="4373" spans="1:2" ht="15.6">
      <c r="A4373" s="356" t="s">
        <v>4981</v>
      </c>
      <c r="B4373" s="130">
        <v>140</v>
      </c>
    </row>
    <row r="4374" spans="1:2" ht="15.6">
      <c r="A4374" s="356" t="s">
        <v>4982</v>
      </c>
      <c r="B4374" s="130">
        <v>140</v>
      </c>
    </row>
    <row r="4375" spans="1:2" ht="15.6">
      <c r="A4375" s="356" t="s">
        <v>4983</v>
      </c>
      <c r="B4375" s="130">
        <v>140</v>
      </c>
    </row>
    <row r="4376" spans="1:2" ht="15.6">
      <c r="A4376" s="356" t="s">
        <v>4984</v>
      </c>
      <c r="B4376" s="130">
        <v>140</v>
      </c>
    </row>
    <row r="4377" spans="1:2" ht="15.6">
      <c r="A4377" s="356" t="s">
        <v>4985</v>
      </c>
      <c r="B4377" s="130">
        <v>140</v>
      </c>
    </row>
    <row r="4378" spans="1:2" ht="15.6">
      <c r="A4378" s="356" t="s">
        <v>4986</v>
      </c>
      <c r="B4378" s="130">
        <v>142</v>
      </c>
    </row>
    <row r="4379" spans="1:2" ht="15.6">
      <c r="A4379" s="356" t="s">
        <v>4987</v>
      </c>
      <c r="B4379" s="130">
        <v>142</v>
      </c>
    </row>
    <row r="4380" spans="1:2" ht="15.6">
      <c r="A4380" s="356" t="s">
        <v>4988</v>
      </c>
      <c r="B4380" s="130">
        <v>143</v>
      </c>
    </row>
    <row r="4381" spans="1:2" ht="15.6">
      <c r="A4381" s="356" t="s">
        <v>4989</v>
      </c>
      <c r="B4381" s="130">
        <v>146</v>
      </c>
    </row>
    <row r="4382" spans="1:2" ht="15.6">
      <c r="A4382" s="356" t="s">
        <v>4990</v>
      </c>
      <c r="B4382" s="130">
        <v>143</v>
      </c>
    </row>
    <row r="4383" spans="1:2" ht="15.6">
      <c r="A4383" s="356" t="s">
        <v>4991</v>
      </c>
      <c r="B4383" s="130">
        <v>144</v>
      </c>
    </row>
    <row r="4384" spans="1:2" ht="15.6">
      <c r="A4384" s="356" t="s">
        <v>4992</v>
      </c>
      <c r="B4384" s="130">
        <v>140</v>
      </c>
    </row>
    <row r="4385" spans="1:2" ht="15.6">
      <c r="A4385" s="356" t="s">
        <v>4993</v>
      </c>
      <c r="B4385" s="130">
        <v>141</v>
      </c>
    </row>
    <row r="4386" spans="1:2" ht="15.6">
      <c r="A4386" s="356" t="s">
        <v>4994</v>
      </c>
      <c r="B4386" s="130">
        <v>138</v>
      </c>
    </row>
    <row r="4387" spans="1:2" ht="15.6">
      <c r="A4387" s="356" t="s">
        <v>4995</v>
      </c>
      <c r="B4387" s="130">
        <v>137</v>
      </c>
    </row>
    <row r="4388" spans="1:2" ht="15.6">
      <c r="A4388" s="356" t="s">
        <v>4996</v>
      </c>
      <c r="B4388" s="130">
        <v>135</v>
      </c>
    </row>
    <row r="4389" spans="1:2" ht="15.6">
      <c r="A4389" s="356" t="s">
        <v>4997</v>
      </c>
      <c r="B4389" s="130">
        <v>136</v>
      </c>
    </row>
    <row r="4390" spans="1:2" ht="15.6">
      <c r="A4390" s="356" t="s">
        <v>4998</v>
      </c>
      <c r="B4390" s="130">
        <v>135</v>
      </c>
    </row>
    <row r="4391" spans="1:2" ht="15.6">
      <c r="A4391" s="356" t="s">
        <v>4999</v>
      </c>
      <c r="B4391" s="130">
        <v>136</v>
      </c>
    </row>
    <row r="4392" spans="1:2" ht="15.6">
      <c r="A4392" s="356" t="s">
        <v>5000</v>
      </c>
      <c r="B4392" s="130">
        <v>138</v>
      </c>
    </row>
    <row r="4393" spans="1:2" ht="15.6">
      <c r="A4393" s="356" t="s">
        <v>5001</v>
      </c>
      <c r="B4393" s="130">
        <v>136</v>
      </c>
    </row>
    <row r="4394" spans="1:2" ht="15.6">
      <c r="A4394" s="356" t="s">
        <v>5002</v>
      </c>
      <c r="B4394" s="130">
        <v>137</v>
      </c>
    </row>
    <row r="4395" spans="1:2" ht="15.6">
      <c r="A4395" s="356" t="s">
        <v>5003</v>
      </c>
      <c r="B4395" s="130">
        <v>138</v>
      </c>
    </row>
    <row r="4396" spans="1:2" ht="15.6">
      <c r="A4396" s="356" t="s">
        <v>5004</v>
      </c>
      <c r="B4396" s="130">
        <v>140</v>
      </c>
    </row>
    <row r="4397" spans="1:2" ht="15.6">
      <c r="A4397" s="356" t="s">
        <v>5005</v>
      </c>
      <c r="B4397" s="130">
        <v>141</v>
      </c>
    </row>
    <row r="4398" spans="1:2" ht="15.6">
      <c r="A4398" s="356" t="s">
        <v>5006</v>
      </c>
      <c r="B4398" s="130">
        <v>142</v>
      </c>
    </row>
    <row r="4399" spans="1:2" ht="15.6">
      <c r="A4399" s="356" t="s">
        <v>5007</v>
      </c>
      <c r="B4399" s="130">
        <v>141</v>
      </c>
    </row>
    <row r="4400" spans="1:2" ht="15.6">
      <c r="A4400" s="356" t="s">
        <v>5008</v>
      </c>
      <c r="B4400" s="130">
        <v>141</v>
      </c>
    </row>
    <row r="4401" spans="1:2" ht="15.6">
      <c r="A4401" s="356" t="s">
        <v>5009</v>
      </c>
      <c r="B4401" s="130">
        <v>137</v>
      </c>
    </row>
    <row r="4402" spans="1:2" ht="15.6">
      <c r="A4402" s="356" t="s">
        <v>5010</v>
      </c>
      <c r="B4402" s="130">
        <v>137</v>
      </c>
    </row>
    <row r="4403" spans="1:2" ht="15.6">
      <c r="A4403" s="356" t="s">
        <v>5011</v>
      </c>
      <c r="B4403" s="130">
        <v>139</v>
      </c>
    </row>
    <row r="4404" spans="1:2" ht="15.6">
      <c r="A4404" s="356" t="s">
        <v>5012</v>
      </c>
      <c r="B4404" s="130">
        <v>144</v>
      </c>
    </row>
    <row r="4405" spans="1:2" ht="15.6">
      <c r="A4405" s="356" t="s">
        <v>5013</v>
      </c>
      <c r="B4405" s="130">
        <v>140</v>
      </c>
    </row>
    <row r="4406" spans="1:2" ht="15.6">
      <c r="A4406" s="356" t="s">
        <v>5014</v>
      </c>
      <c r="B4406" s="130">
        <v>140</v>
      </c>
    </row>
    <row r="4407" spans="1:2" ht="15.6">
      <c r="A4407" s="356" t="s">
        <v>5015</v>
      </c>
      <c r="B4407" s="130">
        <v>140</v>
      </c>
    </row>
    <row r="4408" spans="1:2" ht="15.6">
      <c r="A4408" s="356" t="s">
        <v>5016</v>
      </c>
      <c r="B4408" s="130">
        <v>140</v>
      </c>
    </row>
    <row r="4409" spans="1:2" ht="15.6">
      <c r="A4409" s="356" t="s">
        <v>5017</v>
      </c>
      <c r="B4409" s="130">
        <v>140</v>
      </c>
    </row>
    <row r="4410" spans="1:2" ht="15.6">
      <c r="A4410" s="356" t="s">
        <v>5018</v>
      </c>
      <c r="B4410" s="130">
        <v>140</v>
      </c>
    </row>
    <row r="4411" spans="1:2" ht="15.6">
      <c r="A4411" s="356" t="s">
        <v>5019</v>
      </c>
      <c r="B4411" s="130">
        <v>139</v>
      </c>
    </row>
    <row r="4412" spans="1:2" ht="15.6">
      <c r="A4412" s="356" t="s">
        <v>5020</v>
      </c>
      <c r="B4412" s="130">
        <v>137</v>
      </c>
    </row>
    <row r="4413" spans="1:2" ht="15.6">
      <c r="A4413" s="356" t="s">
        <v>5021</v>
      </c>
      <c r="B4413" s="130">
        <v>135</v>
      </c>
    </row>
    <row r="4414" spans="1:2" ht="15.6">
      <c r="A4414" s="356" t="s">
        <v>5022</v>
      </c>
      <c r="B4414" s="130">
        <v>134</v>
      </c>
    </row>
    <row r="4415" spans="1:2" ht="15.6">
      <c r="A4415" s="356" t="s">
        <v>5023</v>
      </c>
      <c r="B4415" s="130">
        <v>133</v>
      </c>
    </row>
    <row r="4416" spans="1:2" ht="15.6">
      <c r="A4416" s="356" t="s">
        <v>5024</v>
      </c>
      <c r="B4416" s="130">
        <v>137</v>
      </c>
    </row>
    <row r="4417" spans="1:2" ht="15.6">
      <c r="A4417" s="356" t="s">
        <v>5025</v>
      </c>
      <c r="B4417" s="130">
        <v>135</v>
      </c>
    </row>
    <row r="4418" spans="1:2" ht="15.6">
      <c r="A4418" s="356" t="s">
        <v>5026</v>
      </c>
      <c r="B4418" s="130">
        <v>138</v>
      </c>
    </row>
    <row r="4419" spans="1:2" ht="15.6">
      <c r="A4419" s="356" t="s">
        <v>5027</v>
      </c>
      <c r="B4419" s="130">
        <v>139</v>
      </c>
    </row>
    <row r="4420" spans="1:2" ht="15.6">
      <c r="A4420" s="356" t="s">
        <v>5028</v>
      </c>
      <c r="B4420" s="130">
        <v>137</v>
      </c>
    </row>
    <row r="4421" spans="1:2" ht="15.6">
      <c r="A4421" s="356" t="s">
        <v>5029</v>
      </c>
      <c r="B4421" s="130">
        <v>135</v>
      </c>
    </row>
    <row r="4422" spans="1:2" ht="15.6">
      <c r="A4422" s="356" t="s">
        <v>5030</v>
      </c>
      <c r="B4422" s="130">
        <v>136</v>
      </c>
    </row>
    <row r="4423" spans="1:2" ht="15.6">
      <c r="A4423" s="356" t="s">
        <v>5031</v>
      </c>
      <c r="B4423" s="130">
        <v>135</v>
      </c>
    </row>
    <row r="4424" spans="1:2" ht="15.6">
      <c r="A4424" s="356" t="s">
        <v>5032</v>
      </c>
      <c r="B4424" s="130">
        <v>137</v>
      </c>
    </row>
    <row r="4425" spans="1:2" ht="15.6">
      <c r="A4425" s="356" t="s">
        <v>5033</v>
      </c>
      <c r="B4425" s="130">
        <v>138</v>
      </c>
    </row>
    <row r="4426" spans="1:2" ht="15.6">
      <c r="A4426" s="356" t="s">
        <v>5034</v>
      </c>
      <c r="B4426" s="130">
        <v>144</v>
      </c>
    </row>
    <row r="4427" spans="1:2" ht="15.6">
      <c r="A4427" s="356" t="s">
        <v>5035</v>
      </c>
      <c r="B4427" s="130">
        <v>140</v>
      </c>
    </row>
    <row r="4428" spans="1:2" ht="15.6">
      <c r="A4428" s="356" t="s">
        <v>5036</v>
      </c>
      <c r="B4428" s="130">
        <v>135</v>
      </c>
    </row>
    <row r="4429" spans="1:2" ht="15.6">
      <c r="A4429" s="356" t="s">
        <v>5037</v>
      </c>
      <c r="B4429" s="130">
        <v>132</v>
      </c>
    </row>
    <row r="4430" spans="1:2" ht="15.6">
      <c r="A4430" s="356" t="s">
        <v>5038</v>
      </c>
      <c r="B4430" s="130">
        <v>135</v>
      </c>
    </row>
    <row r="4431" spans="1:2" ht="15.6">
      <c r="A4431" s="356" t="s">
        <v>5039</v>
      </c>
      <c r="B4431" s="130">
        <v>131</v>
      </c>
    </row>
    <row r="4432" spans="1:2" ht="15.6">
      <c r="A4432" s="356" t="s">
        <v>5040</v>
      </c>
      <c r="B4432" s="130">
        <v>131</v>
      </c>
    </row>
    <row r="4433" spans="1:2" ht="15.6">
      <c r="A4433" s="356" t="s">
        <v>5041</v>
      </c>
      <c r="B4433" s="130">
        <v>132</v>
      </c>
    </row>
    <row r="4434" spans="1:2" ht="15.6">
      <c r="A4434" s="356" t="s">
        <v>5042</v>
      </c>
      <c r="B4434" s="130">
        <v>136</v>
      </c>
    </row>
    <row r="4435" spans="1:2" ht="15.6">
      <c r="A4435" s="356" t="s">
        <v>5043</v>
      </c>
      <c r="B4435" s="130">
        <v>135</v>
      </c>
    </row>
    <row r="4436" spans="1:2" ht="15.6">
      <c r="A4436" s="356" t="s">
        <v>5044</v>
      </c>
      <c r="B4436" s="130">
        <v>136</v>
      </c>
    </row>
    <row r="4437" spans="1:2" ht="15.6">
      <c r="A4437" s="356" t="s">
        <v>5045</v>
      </c>
      <c r="B4437" s="130">
        <v>136</v>
      </c>
    </row>
    <row r="4438" spans="1:2" ht="15.6">
      <c r="A4438" s="356" t="s">
        <v>5046</v>
      </c>
      <c r="B4438" s="130">
        <v>132</v>
      </c>
    </row>
    <row r="4439" spans="1:2" ht="15.6">
      <c r="A4439" s="356" t="s">
        <v>5047</v>
      </c>
      <c r="B4439" s="130">
        <v>131</v>
      </c>
    </row>
    <row r="4440" spans="1:2" ht="15.6">
      <c r="A4440" s="356" t="s">
        <v>5048</v>
      </c>
      <c r="B4440" s="130">
        <v>129</v>
      </c>
    </row>
    <row r="4441" spans="1:2" ht="15.6">
      <c r="A4441" s="356" t="s">
        <v>5049</v>
      </c>
      <c r="B4441" s="130">
        <v>125</v>
      </c>
    </row>
    <row r="4442" spans="1:2" ht="15.6">
      <c r="A4442" s="356" t="s">
        <v>5050</v>
      </c>
      <c r="B4442" s="130">
        <v>123</v>
      </c>
    </row>
    <row r="4443" spans="1:2" ht="15.6">
      <c r="A4443" s="356" t="s">
        <v>5051</v>
      </c>
      <c r="B4443" s="130">
        <v>118</v>
      </c>
    </row>
    <row r="4444" spans="1:2" ht="15.6">
      <c r="A4444" s="356" t="s">
        <v>5052</v>
      </c>
      <c r="B4444" s="130">
        <v>121</v>
      </c>
    </row>
    <row r="4445" spans="1:2" ht="15.6">
      <c r="A4445" s="356" t="s">
        <v>5053</v>
      </c>
      <c r="B4445" s="130">
        <v>121</v>
      </c>
    </row>
    <row r="4446" spans="1:2" ht="15.6">
      <c r="A4446" s="356" t="s">
        <v>5054</v>
      </c>
      <c r="B4446" s="130">
        <v>121</v>
      </c>
    </row>
    <row r="4447" spans="1:2" ht="15.6">
      <c r="A4447" s="356" t="s">
        <v>5055</v>
      </c>
      <c r="B4447" s="130">
        <v>121</v>
      </c>
    </row>
    <row r="4448" spans="1:2" ht="15.6">
      <c r="A4448" s="356" t="s">
        <v>5056</v>
      </c>
      <c r="B4448" s="130">
        <v>121</v>
      </c>
    </row>
    <row r="4449" spans="1:2" ht="15.6">
      <c r="A4449" s="356" t="s">
        <v>5057</v>
      </c>
      <c r="B4449" s="130">
        <v>122</v>
      </c>
    </row>
    <row r="4450" spans="1:2" ht="15.6">
      <c r="A4450" s="356" t="s">
        <v>5058</v>
      </c>
      <c r="B4450" s="130">
        <v>119</v>
      </c>
    </row>
    <row r="4451" spans="1:2" ht="15.6">
      <c r="A4451" s="356" t="s">
        <v>5059</v>
      </c>
      <c r="B4451" s="130">
        <v>120</v>
      </c>
    </row>
    <row r="4452" spans="1:2" ht="15.6">
      <c r="A4452" s="356" t="s">
        <v>5060</v>
      </c>
      <c r="B4452" s="130">
        <v>118</v>
      </c>
    </row>
    <row r="4453" spans="1:2" ht="15.6">
      <c r="A4453" s="356" t="s">
        <v>5061</v>
      </c>
      <c r="B4453" s="130">
        <v>120</v>
      </c>
    </row>
    <row r="4454" spans="1:2" ht="15.6">
      <c r="A4454" s="356" t="s">
        <v>5062</v>
      </c>
      <c r="B4454" s="130">
        <v>120</v>
      </c>
    </row>
    <row r="4455" spans="1:2" ht="15.6">
      <c r="A4455" s="356" t="s">
        <v>5063</v>
      </c>
      <c r="B4455" s="130">
        <v>122</v>
      </c>
    </row>
    <row r="4456" spans="1:2" ht="15.6">
      <c r="A4456" s="356" t="s">
        <v>5064</v>
      </c>
      <c r="B4456" s="130">
        <v>119</v>
      </c>
    </row>
    <row r="4457" spans="1:2" ht="15.6">
      <c r="A4457" s="356" t="s">
        <v>5065</v>
      </c>
      <c r="B4457" s="130">
        <v>119</v>
      </c>
    </row>
    <row r="4458" spans="1:2" ht="15.6">
      <c r="A4458" s="356" t="s">
        <v>5066</v>
      </c>
      <c r="B4458" s="130">
        <v>120</v>
      </c>
    </row>
    <row r="4459" spans="1:2" ht="15.6">
      <c r="A4459" s="356" t="s">
        <v>5067</v>
      </c>
      <c r="B4459" s="130">
        <v>119</v>
      </c>
    </row>
    <row r="4460" spans="1:2" ht="15.6">
      <c r="A4460" s="356" t="s">
        <v>5068</v>
      </c>
      <c r="B4460" s="130">
        <v>119</v>
      </c>
    </row>
    <row r="4461" spans="1:2" ht="15.6">
      <c r="A4461" s="356" t="s">
        <v>5069</v>
      </c>
      <c r="B4461" s="130">
        <v>119</v>
      </c>
    </row>
    <row r="4462" spans="1:2" ht="15.6">
      <c r="A4462" s="356" t="s">
        <v>5070</v>
      </c>
      <c r="B4462" s="130">
        <v>131</v>
      </c>
    </row>
    <row r="4463" spans="1:2" ht="15.6">
      <c r="A4463" s="356" t="s">
        <v>5071</v>
      </c>
      <c r="B4463" s="130">
        <v>126</v>
      </c>
    </row>
    <row r="4464" spans="1:2" ht="15.6">
      <c r="A4464" s="356" t="s">
        <v>5072</v>
      </c>
      <c r="B4464" s="130">
        <v>119</v>
      </c>
    </row>
    <row r="4465" spans="1:2" ht="15.6">
      <c r="A4465" s="356" t="s">
        <v>5073</v>
      </c>
      <c r="B4465" s="130">
        <v>126</v>
      </c>
    </row>
    <row r="4466" spans="1:2" ht="15.6">
      <c r="A4466" s="356" t="s">
        <v>5074</v>
      </c>
      <c r="B4466" s="130">
        <v>138</v>
      </c>
    </row>
    <row r="4467" spans="1:2" ht="15.6">
      <c r="A4467" s="356" t="s">
        <v>5075</v>
      </c>
      <c r="B4467" s="130">
        <v>137</v>
      </c>
    </row>
    <row r="4468" spans="1:2" ht="15.6">
      <c r="A4468" s="356" t="s">
        <v>5076</v>
      </c>
      <c r="B4468" s="130">
        <v>142</v>
      </c>
    </row>
    <row r="4469" spans="1:2" ht="15.6">
      <c r="A4469" s="356" t="s">
        <v>5077</v>
      </c>
      <c r="B4469" s="130">
        <v>142</v>
      </c>
    </row>
    <row r="4470" spans="1:2" ht="15.6">
      <c r="A4470" s="356" t="s">
        <v>5078</v>
      </c>
      <c r="B4470" s="130">
        <v>136</v>
      </c>
    </row>
    <row r="4471" spans="1:2" ht="15.6">
      <c r="A4471" s="356" t="s">
        <v>5079</v>
      </c>
      <c r="B4471" s="130">
        <v>133</v>
      </c>
    </row>
    <row r="4472" spans="1:2" ht="15.6">
      <c r="A4472" s="356" t="s">
        <v>5080</v>
      </c>
      <c r="B4472" s="130">
        <v>133</v>
      </c>
    </row>
    <row r="4473" spans="1:2" ht="15.6">
      <c r="A4473" s="356" t="s">
        <v>5081</v>
      </c>
      <c r="B4473" s="130">
        <v>134</v>
      </c>
    </row>
    <row r="4474" spans="1:2" ht="15.6">
      <c r="A4474" s="356" t="s">
        <v>5082</v>
      </c>
      <c r="B4474" s="130">
        <v>133</v>
      </c>
    </row>
    <row r="4475" spans="1:2" ht="15.6">
      <c r="A4475" s="356" t="s">
        <v>5083</v>
      </c>
      <c r="B4475" s="130">
        <v>136</v>
      </c>
    </row>
    <row r="4476" spans="1:2" ht="15.6">
      <c r="A4476" s="356" t="s">
        <v>5084</v>
      </c>
      <c r="B4476" s="130">
        <v>137</v>
      </c>
    </row>
    <row r="4477" spans="1:2" ht="15.6">
      <c r="A4477" s="356" t="s">
        <v>5085</v>
      </c>
      <c r="B4477" s="130">
        <v>134</v>
      </c>
    </row>
    <row r="4478" spans="1:2" ht="15.6">
      <c r="A4478" s="356" t="s">
        <v>5086</v>
      </c>
      <c r="B4478" s="130">
        <v>131</v>
      </c>
    </row>
    <row r="4479" spans="1:2" ht="15.6">
      <c r="A4479" s="356" t="s">
        <v>5087</v>
      </c>
      <c r="B4479" s="130">
        <v>137</v>
      </c>
    </row>
    <row r="4480" spans="1:2" ht="15.6">
      <c r="A4480" s="356" t="s">
        <v>5088</v>
      </c>
      <c r="B4480" s="130">
        <v>146</v>
      </c>
    </row>
    <row r="4481" spans="1:2" ht="15.6">
      <c r="A4481" s="356" t="s">
        <v>5089</v>
      </c>
      <c r="B4481" s="130">
        <v>143</v>
      </c>
    </row>
    <row r="4482" spans="1:2" ht="15.6">
      <c r="A4482" s="356" t="s">
        <v>5090</v>
      </c>
      <c r="B4482" s="130">
        <v>139</v>
      </c>
    </row>
    <row r="4483" spans="1:2" ht="15.6">
      <c r="A4483" s="356" t="s">
        <v>5091</v>
      </c>
      <c r="B4483" s="130">
        <v>138</v>
      </c>
    </row>
    <row r="4484" spans="1:2" ht="15.6">
      <c r="A4484" s="356" t="s">
        <v>5092</v>
      </c>
      <c r="B4484" s="130">
        <v>139</v>
      </c>
    </row>
    <row r="4485" spans="1:2" ht="15.6">
      <c r="A4485" s="356" t="s">
        <v>5093</v>
      </c>
      <c r="B4485" s="130">
        <v>142</v>
      </c>
    </row>
    <row r="4486" spans="1:2" ht="15.6">
      <c r="A4486" s="356" t="s">
        <v>5094</v>
      </c>
      <c r="B4486" s="130">
        <v>139</v>
      </c>
    </row>
    <row r="4487" spans="1:2" ht="15.6">
      <c r="A4487" s="356" t="s">
        <v>5095</v>
      </c>
      <c r="B4487" s="130">
        <v>140</v>
      </c>
    </row>
    <row r="4488" spans="1:2" ht="15.6">
      <c r="A4488" s="356" t="s">
        <v>5096</v>
      </c>
      <c r="B4488" s="130">
        <v>143</v>
      </c>
    </row>
    <row r="4489" spans="1:2" ht="15.6">
      <c r="A4489" s="356" t="s">
        <v>5097</v>
      </c>
      <c r="B4489" s="130">
        <v>146</v>
      </c>
    </row>
    <row r="4490" spans="1:2" ht="15.6">
      <c r="A4490" s="356" t="s">
        <v>5098</v>
      </c>
      <c r="B4490" s="130">
        <v>147</v>
      </c>
    </row>
    <row r="4491" spans="1:2" ht="15.6">
      <c r="A4491" s="356" t="s">
        <v>5099</v>
      </c>
      <c r="B4491" s="130">
        <v>146</v>
      </c>
    </row>
    <row r="4492" spans="1:2" ht="15.6">
      <c r="A4492" s="356" t="s">
        <v>5100</v>
      </c>
      <c r="B4492" s="130">
        <v>150</v>
      </c>
    </row>
    <row r="4493" spans="1:2" ht="15.6">
      <c r="A4493" s="356" t="s">
        <v>5101</v>
      </c>
      <c r="B4493" s="130">
        <v>149</v>
      </c>
    </row>
    <row r="4494" spans="1:2" ht="15.6">
      <c r="A4494" s="356" t="s">
        <v>5102</v>
      </c>
      <c r="B4494" s="130">
        <v>147</v>
      </c>
    </row>
    <row r="4495" spans="1:2" ht="15.6">
      <c r="A4495" s="356" t="s">
        <v>5103</v>
      </c>
      <c r="B4495" s="130">
        <v>151</v>
      </c>
    </row>
    <row r="4496" spans="1:2" ht="15.6">
      <c r="A4496" s="356" t="s">
        <v>5104</v>
      </c>
      <c r="B4496" s="130">
        <v>156</v>
      </c>
    </row>
    <row r="4497" spans="1:2" ht="15.6">
      <c r="A4497" s="356" t="s">
        <v>5105</v>
      </c>
      <c r="B4497" s="130">
        <v>153</v>
      </c>
    </row>
    <row r="4498" spans="1:2" ht="15.6">
      <c r="A4498" s="356" t="s">
        <v>5106</v>
      </c>
      <c r="B4498" s="130">
        <v>154</v>
      </c>
    </row>
    <row r="4499" spans="1:2" ht="15.6">
      <c r="A4499" s="356" t="s">
        <v>5107</v>
      </c>
      <c r="B4499" s="130">
        <v>155</v>
      </c>
    </row>
    <row r="4500" spans="1:2" ht="15.6">
      <c r="A4500" s="356" t="s">
        <v>5108</v>
      </c>
      <c r="B4500" s="130">
        <v>156</v>
      </c>
    </row>
    <row r="4501" spans="1:2" ht="15.6">
      <c r="A4501" s="356" t="s">
        <v>5109</v>
      </c>
      <c r="B4501" s="130">
        <v>156</v>
      </c>
    </row>
    <row r="4502" spans="1:2" ht="15.6">
      <c r="A4502" s="356" t="s">
        <v>5110</v>
      </c>
      <c r="B4502" s="130">
        <v>155</v>
      </c>
    </row>
    <row r="4503" spans="1:2" ht="15.6">
      <c r="A4503" s="356" t="s">
        <v>5111</v>
      </c>
      <c r="B4503" s="130">
        <v>149</v>
      </c>
    </row>
    <row r="4504" spans="1:2" ht="15.6">
      <c r="A4504" s="356" t="s">
        <v>5112</v>
      </c>
      <c r="B4504" s="130">
        <v>147</v>
      </c>
    </row>
    <row r="4505" spans="1:2" ht="15.6">
      <c r="A4505" s="356" t="s">
        <v>5113</v>
      </c>
      <c r="B4505" s="130">
        <v>142</v>
      </c>
    </row>
    <row r="4506" spans="1:2" ht="15.6">
      <c r="A4506" s="356" t="s">
        <v>5114</v>
      </c>
      <c r="B4506" s="130">
        <v>146</v>
      </c>
    </row>
    <row r="4507" spans="1:2" ht="15.6">
      <c r="A4507" s="356" t="s">
        <v>5115</v>
      </c>
      <c r="B4507" s="130">
        <v>147</v>
      </c>
    </row>
    <row r="4508" spans="1:2" ht="15.6">
      <c r="A4508" s="356" t="s">
        <v>5116</v>
      </c>
      <c r="B4508" s="130">
        <v>147</v>
      </c>
    </row>
    <row r="4509" spans="1:2" ht="15.6">
      <c r="A4509" s="356" t="s">
        <v>5117</v>
      </c>
      <c r="B4509" s="130">
        <v>146</v>
      </c>
    </row>
    <row r="4510" spans="1:2" ht="15.6">
      <c r="A4510" s="356" t="s">
        <v>5118</v>
      </c>
      <c r="B4510" s="130">
        <v>143</v>
      </c>
    </row>
    <row r="4511" spans="1:2" ht="15.6">
      <c r="A4511" s="356" t="s">
        <v>5119</v>
      </c>
      <c r="B4511" s="130">
        <v>143</v>
      </c>
    </row>
    <row r="4512" spans="1:2" ht="15.6">
      <c r="A4512" s="356" t="s">
        <v>5120</v>
      </c>
      <c r="B4512" s="130">
        <v>143</v>
      </c>
    </row>
    <row r="4513" spans="1:2" ht="15.6">
      <c r="A4513" s="356" t="s">
        <v>5121</v>
      </c>
      <c r="B4513" s="130">
        <v>145</v>
      </c>
    </row>
    <row r="4514" spans="1:2" ht="15.6">
      <c r="A4514" s="356" t="s">
        <v>5122</v>
      </c>
      <c r="B4514" s="130">
        <v>141</v>
      </c>
    </row>
    <row r="4515" spans="1:2" ht="15.6">
      <c r="A4515" s="356" t="s">
        <v>5123</v>
      </c>
      <c r="B4515" s="130">
        <v>143</v>
      </c>
    </row>
    <row r="4516" spans="1:2" ht="15.6">
      <c r="A4516" s="356" t="s">
        <v>5124</v>
      </c>
      <c r="B4516" s="130">
        <v>141</v>
      </c>
    </row>
    <row r="4517" spans="1:2" ht="15.6">
      <c r="A4517" s="356" t="s">
        <v>5125</v>
      </c>
      <c r="B4517" s="130">
        <v>141</v>
      </c>
    </row>
    <row r="4518" spans="1:2" ht="15.6">
      <c r="A4518" s="356" t="s">
        <v>5126</v>
      </c>
      <c r="B4518" s="130">
        <v>141</v>
      </c>
    </row>
    <row r="4519" spans="1:2" ht="15.6">
      <c r="A4519" s="356" t="s">
        <v>5127</v>
      </c>
      <c r="B4519" s="130">
        <v>142</v>
      </c>
    </row>
    <row r="4520" spans="1:2" ht="15.6">
      <c r="A4520" s="356" t="s">
        <v>5128</v>
      </c>
      <c r="B4520" s="130">
        <v>146</v>
      </c>
    </row>
    <row r="4521" spans="1:2" ht="15.6">
      <c r="A4521" s="356" t="s">
        <v>5129</v>
      </c>
      <c r="B4521" s="130">
        <v>150</v>
      </c>
    </row>
    <row r="4522" spans="1:2" ht="15.6">
      <c r="A4522" s="356" t="s">
        <v>5130</v>
      </c>
      <c r="B4522" s="130">
        <v>152</v>
      </c>
    </row>
    <row r="4523" spans="1:2" ht="15.6">
      <c r="A4523" s="356" t="s">
        <v>5131</v>
      </c>
      <c r="B4523" s="130">
        <v>152</v>
      </c>
    </row>
    <row r="4524" spans="1:2" ht="15.6">
      <c r="A4524" s="356" t="s">
        <v>5132</v>
      </c>
      <c r="B4524" s="130">
        <v>158</v>
      </c>
    </row>
    <row r="4525" spans="1:2" ht="15.6">
      <c r="A4525" s="356" t="s">
        <v>5133</v>
      </c>
      <c r="B4525" s="130">
        <v>163</v>
      </c>
    </row>
    <row r="4526" spans="1:2" ht="15.6">
      <c r="A4526" s="356" t="s">
        <v>5134</v>
      </c>
      <c r="B4526" s="130">
        <v>158</v>
      </c>
    </row>
    <row r="4527" spans="1:2" ht="15.6">
      <c r="A4527" s="356" t="s">
        <v>5135</v>
      </c>
      <c r="B4527" s="130">
        <v>157</v>
      </c>
    </row>
    <row r="4528" spans="1:2" ht="15.6">
      <c r="A4528" s="356" t="s">
        <v>5136</v>
      </c>
      <c r="B4528" s="130">
        <v>161</v>
      </c>
    </row>
    <row r="4529" spans="1:2" ht="15.6">
      <c r="A4529" s="356" t="s">
        <v>5137</v>
      </c>
      <c r="B4529" s="130">
        <v>158</v>
      </c>
    </row>
    <row r="4530" spans="1:2" ht="15.6">
      <c r="A4530" s="356" t="s">
        <v>5138</v>
      </c>
      <c r="B4530" s="130">
        <v>151</v>
      </c>
    </row>
    <row r="4531" spans="1:2" ht="15.6">
      <c r="A4531" s="356" t="s">
        <v>5139</v>
      </c>
      <c r="B4531" s="130">
        <v>151</v>
      </c>
    </row>
    <row r="4532" spans="1:2" ht="15.6">
      <c r="A4532" s="356" t="s">
        <v>5140</v>
      </c>
      <c r="B4532" s="130">
        <v>150</v>
      </c>
    </row>
    <row r="4533" spans="1:2" ht="15.6">
      <c r="A4533" s="356" t="s">
        <v>5141</v>
      </c>
      <c r="B4533" s="130">
        <v>151</v>
      </c>
    </row>
    <row r="4534" spans="1:2" ht="15.6">
      <c r="A4534" s="356" t="s">
        <v>5142</v>
      </c>
      <c r="B4534" s="130">
        <v>149</v>
      </c>
    </row>
    <row r="4535" spans="1:2" ht="15.6">
      <c r="A4535" s="356" t="s">
        <v>5143</v>
      </c>
      <c r="B4535" s="130">
        <v>152</v>
      </c>
    </row>
    <row r="4536" spans="1:2" ht="15.6">
      <c r="A4536" s="356" t="s">
        <v>5144</v>
      </c>
      <c r="B4536" s="130">
        <v>160</v>
      </c>
    </row>
    <row r="4537" spans="1:2" ht="15.6">
      <c r="A4537" s="356" t="s">
        <v>5145</v>
      </c>
      <c r="B4537" s="130">
        <v>160</v>
      </c>
    </row>
    <row r="4538" spans="1:2" ht="15.6">
      <c r="A4538" s="356" t="s">
        <v>5146</v>
      </c>
      <c r="B4538" s="130">
        <v>155</v>
      </c>
    </row>
    <row r="4539" spans="1:2" ht="15.6">
      <c r="A4539" s="356" t="s">
        <v>5147</v>
      </c>
      <c r="B4539" s="130">
        <v>157</v>
      </c>
    </row>
    <row r="4540" spans="1:2" ht="15.6">
      <c r="A4540" s="356" t="s">
        <v>5148</v>
      </c>
      <c r="B4540" s="130">
        <v>157</v>
      </c>
    </row>
    <row r="4541" spans="1:2" ht="15.6">
      <c r="A4541" s="356" t="s">
        <v>5149</v>
      </c>
      <c r="B4541" s="130">
        <v>160</v>
      </c>
    </row>
    <row r="4542" spans="1:2" ht="15.6">
      <c r="A4542" s="356" t="s">
        <v>5150</v>
      </c>
      <c r="B4542" s="130">
        <v>160</v>
      </c>
    </row>
    <row r="4543" spans="1:2" ht="15.6">
      <c r="A4543" s="356" t="s">
        <v>5151</v>
      </c>
      <c r="B4543" s="130">
        <v>173</v>
      </c>
    </row>
    <row r="4544" spans="1:2" ht="15.6">
      <c r="A4544" s="356" t="s">
        <v>5152</v>
      </c>
      <c r="B4544" s="130">
        <v>166</v>
      </c>
    </row>
    <row r="4545" spans="1:2" ht="15.6">
      <c r="A4545" s="356" t="s">
        <v>5153</v>
      </c>
      <c r="B4545" s="130">
        <v>168</v>
      </c>
    </row>
    <row r="4546" spans="1:2" ht="15.6">
      <c r="A4546" s="356" t="s">
        <v>5154</v>
      </c>
      <c r="B4546" s="130">
        <v>162</v>
      </c>
    </row>
    <row r="4547" spans="1:2" ht="15.6">
      <c r="A4547" s="356" t="s">
        <v>5155</v>
      </c>
      <c r="B4547" s="130">
        <v>157</v>
      </c>
    </row>
    <row r="4548" spans="1:2" ht="15.6">
      <c r="A4548" s="356" t="s">
        <v>5156</v>
      </c>
      <c r="B4548" s="130">
        <v>159</v>
      </c>
    </row>
    <row r="4549" spans="1:2" ht="15.6">
      <c r="A4549" s="356" t="s">
        <v>5157</v>
      </c>
      <c r="B4549" s="130">
        <v>158</v>
      </c>
    </row>
    <row r="4550" spans="1:2" ht="15.6">
      <c r="A4550" s="356" t="s">
        <v>5158</v>
      </c>
      <c r="B4550" s="130">
        <v>163</v>
      </c>
    </row>
    <row r="4551" spans="1:2" ht="15.6">
      <c r="A4551" s="356" t="s">
        <v>5159</v>
      </c>
      <c r="B4551" s="130">
        <v>164</v>
      </c>
    </row>
    <row r="4552" spans="1:2" ht="15.6">
      <c r="A4552" s="356" t="s">
        <v>5160</v>
      </c>
      <c r="B4552" s="130">
        <v>163</v>
      </c>
    </row>
    <row r="4553" spans="1:2" ht="15.6">
      <c r="A4553" s="356" t="s">
        <v>5161</v>
      </c>
      <c r="B4553" s="130">
        <v>164</v>
      </c>
    </row>
    <row r="4554" spans="1:2" ht="15.6">
      <c r="A4554" s="356" t="s">
        <v>5162</v>
      </c>
      <c r="B4554" s="130">
        <v>161</v>
      </c>
    </row>
    <row r="4555" spans="1:2" ht="15.6">
      <c r="A4555" s="356" t="s">
        <v>5163</v>
      </c>
      <c r="B4555" s="130">
        <v>164</v>
      </c>
    </row>
    <row r="4556" spans="1:2" ht="15.6">
      <c r="A4556" s="356" t="s">
        <v>5164</v>
      </c>
      <c r="B4556" s="130">
        <v>163</v>
      </c>
    </row>
    <row r="4557" spans="1:2" ht="15.6">
      <c r="A4557" s="356" t="s">
        <v>5165</v>
      </c>
      <c r="B4557" s="130">
        <v>164</v>
      </c>
    </row>
    <row r="4558" spans="1:2" ht="15.6">
      <c r="A4558" s="356" t="s">
        <v>5166</v>
      </c>
      <c r="B4558" s="130">
        <v>168</v>
      </c>
    </row>
    <row r="4559" spans="1:2" ht="15.6">
      <c r="A4559" s="356" t="s">
        <v>5167</v>
      </c>
      <c r="B4559" s="130">
        <v>164</v>
      </c>
    </row>
    <row r="4560" spans="1:2" ht="15.6">
      <c r="A4560" s="356" t="s">
        <v>5168</v>
      </c>
      <c r="B4560" s="130">
        <v>164</v>
      </c>
    </row>
    <row r="4561" spans="1:2" ht="15.6">
      <c r="A4561" s="356" t="s">
        <v>5169</v>
      </c>
      <c r="B4561" s="130">
        <v>162</v>
      </c>
    </row>
    <row r="4562" spans="1:2" ht="15.6">
      <c r="A4562" s="356" t="s">
        <v>5170</v>
      </c>
      <c r="B4562" s="130">
        <v>164</v>
      </c>
    </row>
    <row r="4563" spans="1:2" ht="15.6">
      <c r="A4563" s="356" t="s">
        <v>5171</v>
      </c>
      <c r="B4563" s="130">
        <v>163</v>
      </c>
    </row>
    <row r="4564" spans="1:2" ht="15.6">
      <c r="A4564" s="356" t="s">
        <v>5172</v>
      </c>
      <c r="B4564" s="130">
        <v>169</v>
      </c>
    </row>
    <row r="4565" spans="1:2" ht="15.6">
      <c r="A4565" s="356" t="s">
        <v>5173</v>
      </c>
      <c r="B4565" s="130">
        <v>168</v>
      </c>
    </row>
    <row r="4566" spans="1:2" ht="15.6">
      <c r="A4566" s="356" t="s">
        <v>5174</v>
      </c>
      <c r="B4566" s="130">
        <v>166</v>
      </c>
    </row>
    <row r="4567" spans="1:2" ht="15.6">
      <c r="A4567" s="356" t="s">
        <v>5175</v>
      </c>
      <c r="B4567" s="130">
        <v>166</v>
      </c>
    </row>
    <row r="4568" spans="1:2" ht="15.6">
      <c r="A4568" s="356" t="s">
        <v>5176</v>
      </c>
      <c r="B4568" s="130">
        <v>166</v>
      </c>
    </row>
    <row r="4569" spans="1:2" ht="15.6">
      <c r="A4569" s="356" t="s">
        <v>5177</v>
      </c>
      <c r="B4569" s="130">
        <v>166</v>
      </c>
    </row>
    <row r="4570" spans="1:2" ht="15.6">
      <c r="A4570" s="356" t="s">
        <v>5178</v>
      </c>
      <c r="B4570" s="130">
        <v>164</v>
      </c>
    </row>
    <row r="4571" spans="1:2" ht="15.6">
      <c r="A4571" s="356" t="s">
        <v>5179</v>
      </c>
      <c r="B4571" s="130">
        <v>161</v>
      </c>
    </row>
    <row r="4572" spans="1:2" ht="15.6">
      <c r="A4572" s="356" t="s">
        <v>5180</v>
      </c>
      <c r="B4572" s="130">
        <v>153</v>
      </c>
    </row>
    <row r="4573" spans="1:2" ht="15.6">
      <c r="A4573" s="356" t="s">
        <v>5181</v>
      </c>
      <c r="B4573" s="130">
        <v>149</v>
      </c>
    </row>
    <row r="4574" spans="1:2" ht="15.6">
      <c r="A4574" s="356" t="s">
        <v>5182</v>
      </c>
      <c r="B4574" s="130">
        <v>154</v>
      </c>
    </row>
    <row r="4575" spans="1:2" ht="15.6">
      <c r="A4575" s="356" t="s">
        <v>5183</v>
      </c>
      <c r="B4575" s="130">
        <v>152</v>
      </c>
    </row>
    <row r="4576" spans="1:2" ht="15.6">
      <c r="A4576" s="356" t="s">
        <v>5184</v>
      </c>
      <c r="B4576" s="130">
        <v>151</v>
      </c>
    </row>
    <row r="4577" spans="1:2" ht="15.6">
      <c r="A4577" s="356" t="s">
        <v>5185</v>
      </c>
      <c r="B4577" s="130">
        <v>149</v>
      </c>
    </row>
    <row r="4578" spans="1:2" ht="15.6">
      <c r="A4578" s="356" t="s">
        <v>5186</v>
      </c>
      <c r="B4578" s="130">
        <v>148</v>
      </c>
    </row>
    <row r="4579" spans="1:2" ht="15.6">
      <c r="A4579" s="356" t="s">
        <v>5187</v>
      </c>
      <c r="B4579" s="130">
        <v>145</v>
      </c>
    </row>
    <row r="4580" spans="1:2" ht="15.6">
      <c r="A4580" s="356" t="s">
        <v>5188</v>
      </c>
      <c r="B4580" s="130">
        <v>150</v>
      </c>
    </row>
    <row r="4581" spans="1:2" ht="15.6">
      <c r="A4581" s="356" t="s">
        <v>5189</v>
      </c>
      <c r="B4581" s="130">
        <v>147</v>
      </c>
    </row>
    <row r="4582" spans="1:2" ht="15.6">
      <c r="A4582" s="356" t="s">
        <v>5190</v>
      </c>
      <c r="B4582" s="130">
        <v>146</v>
      </c>
    </row>
    <row r="4583" spans="1:2" ht="15.6">
      <c r="A4583" s="356" t="s">
        <v>5191</v>
      </c>
      <c r="B4583" s="130">
        <v>147</v>
      </c>
    </row>
    <row r="4584" spans="1:2" ht="15.6">
      <c r="A4584" s="356" t="s">
        <v>5192</v>
      </c>
      <c r="B4584" s="130">
        <v>145</v>
      </c>
    </row>
    <row r="4585" spans="1:2" ht="15.6">
      <c r="A4585" s="356" t="s">
        <v>5193</v>
      </c>
      <c r="B4585" s="130">
        <v>139</v>
      </c>
    </row>
    <row r="4586" spans="1:2" ht="15.6">
      <c r="A4586" s="356" t="s">
        <v>5194</v>
      </c>
      <c r="B4586" s="130">
        <v>140</v>
      </c>
    </row>
    <row r="4587" spans="1:2" ht="15.6">
      <c r="A4587" s="356" t="s">
        <v>5195</v>
      </c>
      <c r="B4587" s="130">
        <v>140</v>
      </c>
    </row>
    <row r="4588" spans="1:2" ht="15.6">
      <c r="A4588" s="356" t="s">
        <v>5196</v>
      </c>
      <c r="B4588" s="130">
        <v>143</v>
      </c>
    </row>
    <row r="4589" spans="1:2" ht="15.6">
      <c r="A4589" s="356" t="s">
        <v>5197</v>
      </c>
      <c r="B4589" s="130">
        <v>141</v>
      </c>
    </row>
    <row r="4590" spans="1:2" ht="15.6">
      <c r="A4590" s="356" t="s">
        <v>5198</v>
      </c>
      <c r="B4590" s="130">
        <v>143</v>
      </c>
    </row>
    <row r="4591" spans="1:2" ht="15.6">
      <c r="A4591" s="356" t="s">
        <v>5199</v>
      </c>
      <c r="B4591" s="130">
        <v>143</v>
      </c>
    </row>
    <row r="4592" spans="1:2" ht="15.6">
      <c r="A4592" s="356" t="s">
        <v>5200</v>
      </c>
      <c r="B4592" s="130">
        <v>145</v>
      </c>
    </row>
    <row r="4593" spans="1:2" ht="15.6">
      <c r="A4593" s="356" t="s">
        <v>5201</v>
      </c>
      <c r="B4593" s="130">
        <v>143</v>
      </c>
    </row>
    <row r="4594" spans="1:2" ht="15.6">
      <c r="A4594" s="356" t="s">
        <v>5202</v>
      </c>
      <c r="B4594" s="130">
        <v>147</v>
      </c>
    </row>
    <row r="4595" spans="1:2" ht="15.6">
      <c r="A4595" s="356" t="s">
        <v>5203</v>
      </c>
      <c r="B4595" s="130">
        <v>150</v>
      </c>
    </row>
    <row r="4596" spans="1:2" ht="15.6">
      <c r="A4596" s="356" t="s">
        <v>5204</v>
      </c>
      <c r="B4596" s="130">
        <v>158</v>
      </c>
    </row>
    <row r="4597" spans="1:2" ht="15.6">
      <c r="A4597" s="356" t="s">
        <v>5205</v>
      </c>
      <c r="B4597" s="130">
        <v>157</v>
      </c>
    </row>
    <row r="4598" spans="1:2" ht="15.6">
      <c r="A4598" s="356" t="s">
        <v>5206</v>
      </c>
      <c r="B4598" s="130">
        <v>153</v>
      </c>
    </row>
    <row r="4599" spans="1:2" ht="15.6">
      <c r="A4599" s="356" t="s">
        <v>5207</v>
      </c>
      <c r="B4599" s="130">
        <v>157</v>
      </c>
    </row>
    <row r="4600" spans="1:2" ht="15.6">
      <c r="A4600" s="356" t="s">
        <v>5208</v>
      </c>
      <c r="B4600" s="130">
        <v>154</v>
      </c>
    </row>
    <row r="4601" spans="1:2" ht="15.6">
      <c r="A4601" s="356" t="s">
        <v>5209</v>
      </c>
      <c r="B4601" s="130">
        <v>152</v>
      </c>
    </row>
    <row r="4602" spans="1:2" ht="15.6">
      <c r="A4602" s="356" t="s">
        <v>5210</v>
      </c>
      <c r="B4602" s="130">
        <v>154</v>
      </c>
    </row>
    <row r="4603" spans="1:2" ht="15.6">
      <c r="A4603" s="356" t="s">
        <v>5211</v>
      </c>
      <c r="B4603" s="130">
        <v>151</v>
      </c>
    </row>
    <row r="4604" spans="1:2" ht="15.6">
      <c r="A4604" s="356" t="s">
        <v>5212</v>
      </c>
      <c r="B4604" s="130">
        <v>152</v>
      </c>
    </row>
    <row r="4605" spans="1:2" ht="15.6">
      <c r="A4605" s="356" t="s">
        <v>5213</v>
      </c>
      <c r="B4605" s="130">
        <v>153</v>
      </c>
    </row>
    <row r="4606" spans="1:2" ht="15.6">
      <c r="A4606" s="356" t="s">
        <v>5214</v>
      </c>
      <c r="B4606" s="130">
        <v>152</v>
      </c>
    </row>
    <row r="4607" spans="1:2" ht="15.6">
      <c r="A4607" s="356" t="s">
        <v>5215</v>
      </c>
      <c r="B4607" s="130">
        <v>148</v>
      </c>
    </row>
    <row r="4608" spans="1:2" ht="15.6">
      <c r="A4608" s="356" t="s">
        <v>5216</v>
      </c>
      <c r="B4608" s="130">
        <v>143</v>
      </c>
    </row>
    <row r="4609" spans="1:2" ht="15.6">
      <c r="A4609" s="356" t="s">
        <v>5217</v>
      </c>
      <c r="B4609" s="130">
        <v>144</v>
      </c>
    </row>
    <row r="4610" spans="1:2" ht="15.6">
      <c r="A4610" s="356" t="s">
        <v>5218</v>
      </c>
      <c r="B4610" s="130">
        <v>146</v>
      </c>
    </row>
    <row r="4611" spans="1:2" ht="15.6">
      <c r="A4611" s="356" t="s">
        <v>5219</v>
      </c>
      <c r="B4611" s="130">
        <v>147</v>
      </c>
    </row>
    <row r="4612" spans="1:2" ht="15.6">
      <c r="A4612" s="356" t="s">
        <v>5220</v>
      </c>
      <c r="B4612" s="130">
        <v>147</v>
      </c>
    </row>
    <row r="4613" spans="1:2" ht="15.6">
      <c r="A4613" s="356" t="s">
        <v>5221</v>
      </c>
      <c r="B4613" s="130">
        <v>146</v>
      </c>
    </row>
    <row r="4614" spans="1:2" ht="15.6">
      <c r="A4614" s="356" t="s">
        <v>5222</v>
      </c>
      <c r="B4614" s="130">
        <v>145</v>
      </c>
    </row>
    <row r="4615" spans="1:2" ht="15.6">
      <c r="A4615" s="356" t="s">
        <v>5223</v>
      </c>
      <c r="B4615" s="130">
        <v>146</v>
      </c>
    </row>
    <row r="4616" spans="1:2" ht="15.6">
      <c r="A4616" s="356" t="s">
        <v>5224</v>
      </c>
      <c r="B4616" s="130">
        <v>143</v>
      </c>
    </row>
    <row r="4617" spans="1:2" ht="15.6">
      <c r="A4617" s="356" t="s">
        <v>5225</v>
      </c>
      <c r="B4617" s="130">
        <v>147</v>
      </c>
    </row>
    <row r="4618" spans="1:2" ht="15.6">
      <c r="A4618" s="356" t="s">
        <v>5226</v>
      </c>
      <c r="B4618" s="130">
        <v>145</v>
      </c>
    </row>
    <row r="4619" spans="1:2" ht="15.6">
      <c r="A4619" s="356" t="s">
        <v>5227</v>
      </c>
      <c r="B4619" s="130">
        <v>144</v>
      </c>
    </row>
    <row r="4620" spans="1:2" ht="15.6">
      <c r="A4620" s="356" t="s">
        <v>5228</v>
      </c>
      <c r="B4620" s="130">
        <v>141</v>
      </c>
    </row>
    <row r="4621" spans="1:2" ht="15.6">
      <c r="A4621" s="356" t="s">
        <v>5229</v>
      </c>
      <c r="B4621" s="130">
        <v>139</v>
      </c>
    </row>
    <row r="4622" spans="1:2" ht="15.6">
      <c r="A4622" s="356" t="s">
        <v>5230</v>
      </c>
      <c r="B4622" s="130">
        <v>139</v>
      </c>
    </row>
    <row r="4623" spans="1:2" ht="15.6">
      <c r="A4623" s="356" t="s">
        <v>5231</v>
      </c>
      <c r="B4623" s="130">
        <v>137</v>
      </c>
    </row>
    <row r="4624" spans="1:2" ht="15.6">
      <c r="A4624" s="356" t="s">
        <v>5232</v>
      </c>
      <c r="B4624" s="130">
        <v>136</v>
      </c>
    </row>
    <row r="4625" spans="1:2" ht="15.6">
      <c r="A4625" s="356" t="s">
        <v>5233</v>
      </c>
      <c r="B4625" s="130">
        <v>137</v>
      </c>
    </row>
    <row r="4626" spans="1:2" ht="15.6">
      <c r="A4626" s="356" t="s">
        <v>5234</v>
      </c>
      <c r="B4626" s="130">
        <v>134</v>
      </c>
    </row>
    <row r="4627" spans="1:2" ht="15.6">
      <c r="A4627" s="356" t="s">
        <v>5235</v>
      </c>
      <c r="B4627" s="130">
        <v>135</v>
      </c>
    </row>
    <row r="4628" spans="1:2" ht="15.6">
      <c r="A4628" s="356" t="s">
        <v>5236</v>
      </c>
      <c r="B4628" s="130">
        <v>134</v>
      </c>
    </row>
    <row r="4629" spans="1:2" ht="15.6">
      <c r="A4629" s="356" t="s">
        <v>5237</v>
      </c>
      <c r="B4629" s="130">
        <v>136</v>
      </c>
    </row>
    <row r="4630" spans="1:2" ht="15.6">
      <c r="A4630" s="356" t="s">
        <v>5238</v>
      </c>
      <c r="B4630" s="130">
        <v>134</v>
      </c>
    </row>
    <row r="4631" spans="1:2" ht="15.6">
      <c r="A4631" s="356" t="s">
        <v>5239</v>
      </c>
      <c r="B4631" s="130">
        <v>133</v>
      </c>
    </row>
    <row r="4632" spans="1:2" ht="15.6">
      <c r="A4632" s="356" t="s">
        <v>5240</v>
      </c>
      <c r="B4632" s="130">
        <v>132</v>
      </c>
    </row>
    <row r="4633" spans="1:2" ht="15.6">
      <c r="A4633" s="356" t="s">
        <v>5241</v>
      </c>
      <c r="B4633" s="130">
        <v>134</v>
      </c>
    </row>
    <row r="4634" spans="1:2" ht="15.6">
      <c r="A4634" s="356" t="s">
        <v>5242</v>
      </c>
      <c r="B4634" s="130">
        <v>126</v>
      </c>
    </row>
    <row r="4635" spans="1:2" ht="15.6">
      <c r="A4635" s="356" t="s">
        <v>5243</v>
      </c>
      <c r="B4635" s="130">
        <v>130</v>
      </c>
    </row>
    <row r="4636" spans="1:2" ht="15.6">
      <c r="A4636" s="356" t="s">
        <v>5244</v>
      </c>
      <c r="B4636" s="130">
        <v>129</v>
      </c>
    </row>
    <row r="4637" spans="1:2" ht="15.6">
      <c r="A4637" s="356" t="s">
        <v>5245</v>
      </c>
      <c r="B4637" s="130">
        <v>129</v>
      </c>
    </row>
    <row r="4638" spans="1:2" ht="15.6">
      <c r="A4638" s="356" t="s">
        <v>5246</v>
      </c>
      <c r="B4638" s="130">
        <v>135</v>
      </c>
    </row>
    <row r="4639" spans="1:2" ht="15.6">
      <c r="A4639" s="356" t="s">
        <v>5247</v>
      </c>
      <c r="B4639" s="130">
        <v>136</v>
      </c>
    </row>
    <row r="4640" spans="1:2" ht="15.6">
      <c r="A4640" s="356" t="s">
        <v>5248</v>
      </c>
      <c r="B4640" s="130">
        <v>147</v>
      </c>
    </row>
    <row r="4641" spans="1:2" ht="15.6">
      <c r="A4641" s="356" t="s">
        <v>5249</v>
      </c>
      <c r="B4641" s="130">
        <v>144</v>
      </c>
    </row>
    <row r="4642" spans="1:2" ht="15.6">
      <c r="A4642" s="356" t="s">
        <v>5250</v>
      </c>
      <c r="B4642" s="130">
        <v>142</v>
      </c>
    </row>
    <row r="4643" spans="1:2" ht="15.6">
      <c r="A4643" s="356" t="s">
        <v>5251</v>
      </c>
      <c r="B4643" s="130">
        <v>142</v>
      </c>
    </row>
    <row r="4644" spans="1:2" ht="15.6">
      <c r="A4644" s="356" t="s">
        <v>5252</v>
      </c>
      <c r="B4644" s="130">
        <v>139</v>
      </c>
    </row>
    <row r="4645" spans="1:2" ht="15.6">
      <c r="A4645" s="356" t="s">
        <v>5253</v>
      </c>
      <c r="B4645" s="130">
        <v>145</v>
      </c>
    </row>
    <row r="4646" spans="1:2" ht="15.6">
      <c r="A4646" s="356" t="s">
        <v>5254</v>
      </c>
      <c r="B4646" s="130">
        <v>147</v>
      </c>
    </row>
    <row r="4647" spans="1:2" ht="15.6">
      <c r="A4647" s="356" t="s">
        <v>5255</v>
      </c>
      <c r="B4647" s="130">
        <v>149</v>
      </c>
    </row>
    <row r="4648" spans="1:2" ht="15.6">
      <c r="A4648" s="356" t="s">
        <v>5256</v>
      </c>
      <c r="B4648" s="130">
        <v>150</v>
      </c>
    </row>
    <row r="4649" spans="1:2" ht="15.6">
      <c r="A4649" s="356" t="s">
        <v>5257</v>
      </c>
      <c r="B4649" s="130">
        <v>154</v>
      </c>
    </row>
    <row r="4650" spans="1:2" ht="15.6">
      <c r="A4650" s="356" t="s">
        <v>5258</v>
      </c>
      <c r="B4650" s="130">
        <v>152</v>
      </c>
    </row>
    <row r="4651" spans="1:2" ht="15.6">
      <c r="A4651" s="356" t="s">
        <v>5259</v>
      </c>
      <c r="B4651" s="130">
        <v>156</v>
      </c>
    </row>
    <row r="4652" spans="1:2" ht="15.6">
      <c r="A4652" s="356" t="s">
        <v>5260</v>
      </c>
      <c r="B4652" s="130">
        <v>157</v>
      </c>
    </row>
    <row r="4653" spans="1:2" ht="15.6">
      <c r="A4653" s="356" t="s">
        <v>5261</v>
      </c>
      <c r="B4653" s="130">
        <v>155</v>
      </c>
    </row>
    <row r="4654" spans="1:2" ht="15.6">
      <c r="A4654" s="356" t="s">
        <v>5262</v>
      </c>
      <c r="B4654" s="130">
        <v>152</v>
      </c>
    </row>
    <row r="4655" spans="1:2" ht="15.6">
      <c r="A4655" s="356" t="s">
        <v>5263</v>
      </c>
      <c r="B4655" s="130">
        <v>153</v>
      </c>
    </row>
    <row r="4656" spans="1:2" ht="15.6">
      <c r="A4656" s="356" t="s">
        <v>5264</v>
      </c>
      <c r="B4656" s="130">
        <v>146</v>
      </c>
    </row>
    <row r="4657" spans="1:2" ht="15.6">
      <c r="A4657" s="356" t="s">
        <v>5265</v>
      </c>
      <c r="B4657" s="130">
        <v>147</v>
      </c>
    </row>
    <row r="4658" spans="1:2" ht="15.6">
      <c r="A4658" s="356" t="s">
        <v>5266</v>
      </c>
      <c r="B4658" s="130">
        <v>147</v>
      </c>
    </row>
    <row r="4659" spans="1:2" ht="15.6">
      <c r="A4659" s="356" t="s">
        <v>5267</v>
      </c>
      <c r="B4659" s="130">
        <v>146</v>
      </c>
    </row>
    <row r="4660" spans="1:2" ht="15.6">
      <c r="A4660" s="356" t="s">
        <v>5268</v>
      </c>
      <c r="B4660" s="130">
        <v>146</v>
      </c>
    </row>
    <row r="4661" spans="1:2" ht="15.6">
      <c r="A4661" s="356" t="s">
        <v>5269</v>
      </c>
      <c r="B4661" s="130">
        <v>149</v>
      </c>
    </row>
    <row r="4662" spans="1:2" ht="15.6">
      <c r="A4662" s="356" t="s">
        <v>5270</v>
      </c>
      <c r="B4662" s="130">
        <v>149</v>
      </c>
    </row>
    <row r="4663" spans="1:2" ht="15.6">
      <c r="A4663" s="356" t="s">
        <v>5271</v>
      </c>
      <c r="B4663" s="130">
        <v>154</v>
      </c>
    </row>
    <row r="4664" spans="1:2" ht="15.6">
      <c r="A4664" s="356" t="s">
        <v>5272</v>
      </c>
      <c r="B4664" s="130">
        <v>156</v>
      </c>
    </row>
    <row r="4665" spans="1:2" ht="15.6">
      <c r="A4665" s="356" t="s">
        <v>5273</v>
      </c>
      <c r="B4665" s="130">
        <v>157</v>
      </c>
    </row>
    <row r="4666" spans="1:2" ht="15.6">
      <c r="A4666" s="356" t="s">
        <v>5274</v>
      </c>
      <c r="B4666" s="130">
        <v>160</v>
      </c>
    </row>
    <row r="4667" spans="1:2" ht="15.6">
      <c r="A4667" s="356" t="s">
        <v>5275</v>
      </c>
      <c r="B4667" s="130">
        <v>164</v>
      </c>
    </row>
    <row r="4668" spans="1:2" ht="15.6">
      <c r="A4668" s="356" t="s">
        <v>5276</v>
      </c>
      <c r="B4668" s="130">
        <v>167</v>
      </c>
    </row>
    <row r="4669" spans="1:2" ht="15.6">
      <c r="A4669" s="356" t="s">
        <v>5277</v>
      </c>
      <c r="B4669" s="130">
        <v>164</v>
      </c>
    </row>
    <row r="4670" spans="1:2" ht="15.6">
      <c r="A4670" s="356" t="s">
        <v>5278</v>
      </c>
      <c r="B4670" s="130">
        <v>164</v>
      </c>
    </row>
    <row r="4671" spans="1:2" ht="15.6">
      <c r="A4671" s="356" t="s">
        <v>5279</v>
      </c>
      <c r="B4671" s="130">
        <v>165</v>
      </c>
    </row>
    <row r="4672" spans="1:2" ht="15.6">
      <c r="A4672" s="356" t="s">
        <v>5280</v>
      </c>
      <c r="B4672" s="130">
        <v>163</v>
      </c>
    </row>
    <row r="4673" spans="1:2" ht="15.6">
      <c r="A4673" s="356" t="s">
        <v>5281</v>
      </c>
      <c r="B4673" s="130">
        <v>168</v>
      </c>
    </row>
    <row r="4674" spans="1:2" ht="15.6">
      <c r="A4674" s="356" t="s">
        <v>5282</v>
      </c>
      <c r="B4674" s="130">
        <v>163</v>
      </c>
    </row>
    <row r="4675" spans="1:2" ht="15.6">
      <c r="A4675" s="356" t="s">
        <v>5283</v>
      </c>
      <c r="B4675" s="130">
        <v>161</v>
      </c>
    </row>
    <row r="4676" spans="1:2" ht="15.6">
      <c r="A4676" s="356" t="s">
        <v>5284</v>
      </c>
      <c r="B4676" s="130">
        <v>162</v>
      </c>
    </row>
    <row r="4677" spans="1:2" ht="15.6">
      <c r="A4677" s="356" t="s">
        <v>5285</v>
      </c>
      <c r="B4677" s="130">
        <v>162</v>
      </c>
    </row>
    <row r="4678" spans="1:2" ht="15.6">
      <c r="A4678" s="356" t="s">
        <v>5286</v>
      </c>
      <c r="B4678" s="130">
        <v>170</v>
      </c>
    </row>
    <row r="4679" spans="1:2" ht="15.6">
      <c r="A4679" s="356" t="s">
        <v>5287</v>
      </c>
      <c r="B4679" s="130">
        <v>170</v>
      </c>
    </row>
    <row r="4680" spans="1:2" ht="15.6">
      <c r="A4680" s="356" t="s">
        <v>5288</v>
      </c>
      <c r="B4680" s="130">
        <v>172</v>
      </c>
    </row>
    <row r="4681" spans="1:2" ht="15.6">
      <c r="A4681" s="356" t="s">
        <v>5289</v>
      </c>
      <c r="B4681" s="130">
        <v>169</v>
      </c>
    </row>
    <row r="4682" spans="1:2" ht="15.6">
      <c r="A4682" s="356" t="s">
        <v>5290</v>
      </c>
      <c r="B4682" s="130">
        <v>168</v>
      </c>
    </row>
    <row r="4683" spans="1:2" ht="15.6">
      <c r="A4683" s="356" t="s">
        <v>5291</v>
      </c>
      <c r="B4683" s="130">
        <v>163</v>
      </c>
    </row>
    <row r="4684" spans="1:2" ht="15.6">
      <c r="A4684" s="356" t="s">
        <v>5292</v>
      </c>
      <c r="B4684" s="130">
        <v>157</v>
      </c>
    </row>
    <row r="4685" spans="1:2" ht="15.6">
      <c r="A4685" s="356" t="s">
        <v>5293</v>
      </c>
      <c r="B4685" s="130">
        <v>155</v>
      </c>
    </row>
    <row r="4686" spans="1:2" ht="15.6">
      <c r="A4686" s="356" t="s">
        <v>5294</v>
      </c>
      <c r="B4686" s="130">
        <v>155</v>
      </c>
    </row>
    <row r="4687" spans="1:2" ht="15.6">
      <c r="A4687" s="356" t="s">
        <v>5295</v>
      </c>
      <c r="B4687" s="130">
        <v>156</v>
      </c>
    </row>
    <row r="4688" spans="1:2" ht="15.6">
      <c r="A4688" s="356" t="s">
        <v>5296</v>
      </c>
      <c r="B4688" s="130">
        <v>159</v>
      </c>
    </row>
    <row r="4689" spans="1:2" ht="15.6">
      <c r="A4689" s="356" t="s">
        <v>5297</v>
      </c>
      <c r="B4689" s="130">
        <v>165</v>
      </c>
    </row>
    <row r="4690" spans="1:2" ht="15.6">
      <c r="A4690" s="356" t="s">
        <v>5298</v>
      </c>
      <c r="B4690" s="130">
        <v>162</v>
      </c>
    </row>
    <row r="4691" spans="1:2" ht="15.6">
      <c r="A4691" s="356" t="s">
        <v>5299</v>
      </c>
      <c r="B4691" s="130">
        <v>161</v>
      </c>
    </row>
    <row r="4692" spans="1:2" ht="15.6">
      <c r="A4692" s="356" t="s">
        <v>5300</v>
      </c>
      <c r="B4692" s="130">
        <v>166</v>
      </c>
    </row>
    <row r="4693" spans="1:2" ht="15.6">
      <c r="A4693" s="356" t="s">
        <v>5301</v>
      </c>
      <c r="B4693" s="130">
        <v>166</v>
      </c>
    </row>
    <row r="4694" spans="1:2" ht="15.6">
      <c r="A4694" s="356" t="s">
        <v>5302</v>
      </c>
      <c r="B4694" s="130">
        <v>161</v>
      </c>
    </row>
    <row r="4695" spans="1:2" ht="15.6">
      <c r="A4695" s="356" t="s">
        <v>5303</v>
      </c>
      <c r="B4695" s="130">
        <v>163</v>
      </c>
    </row>
    <row r="4696" spans="1:2" ht="15.6">
      <c r="A4696" s="356" t="s">
        <v>5304</v>
      </c>
      <c r="B4696" s="130">
        <v>164</v>
      </c>
    </row>
    <row r="4697" spans="1:2" ht="15.6">
      <c r="A4697" s="356" t="s">
        <v>5305</v>
      </c>
      <c r="B4697" s="130">
        <v>168</v>
      </c>
    </row>
    <row r="4698" spans="1:2" ht="15.6">
      <c r="A4698" s="356" t="s">
        <v>5306</v>
      </c>
      <c r="B4698" s="130">
        <v>168</v>
      </c>
    </row>
    <row r="4699" spans="1:2" ht="15.6">
      <c r="A4699" s="356" t="s">
        <v>5307</v>
      </c>
      <c r="B4699" s="130">
        <v>171</v>
      </c>
    </row>
    <row r="4700" spans="1:2" ht="15.6">
      <c r="A4700" s="356" t="s">
        <v>5308</v>
      </c>
      <c r="B4700" s="130">
        <v>177</v>
      </c>
    </row>
    <row r="4701" spans="1:2" ht="15.6">
      <c r="A4701" s="356" t="s">
        <v>5309</v>
      </c>
      <c r="B4701" s="130">
        <v>164</v>
      </c>
    </row>
    <row r="4702" spans="1:2" ht="15.6">
      <c r="A4702" s="356" t="s">
        <v>5310</v>
      </c>
      <c r="B4702" s="130">
        <v>157</v>
      </c>
    </row>
    <row r="4703" spans="1:2" ht="15.6">
      <c r="A4703" s="356" t="s">
        <v>5311</v>
      </c>
      <c r="B4703" s="130">
        <v>155</v>
      </c>
    </row>
    <row r="4704" spans="1:2" ht="15.6">
      <c r="A4704" s="356" t="s">
        <v>5312</v>
      </c>
      <c r="B4704" s="130">
        <v>150</v>
      </c>
    </row>
    <row r="4705" spans="1:2" ht="15.6">
      <c r="A4705" s="356" t="s">
        <v>5313</v>
      </c>
      <c r="B4705" s="130">
        <v>149</v>
      </c>
    </row>
    <row r="4706" spans="1:2" ht="15.6">
      <c r="A4706" s="356" t="s">
        <v>5314</v>
      </c>
      <c r="B4706" s="130">
        <v>151</v>
      </c>
    </row>
    <row r="4707" spans="1:2" ht="15.6">
      <c r="A4707" s="356" t="s">
        <v>5315</v>
      </c>
      <c r="B4707" s="130">
        <v>151</v>
      </c>
    </row>
    <row r="4708" spans="1:2" ht="15.6">
      <c r="A4708" s="356" t="s">
        <v>5316</v>
      </c>
      <c r="B4708" s="130">
        <v>151</v>
      </c>
    </row>
    <row r="4709" spans="1:2" ht="15.6">
      <c r="A4709" s="356" t="s">
        <v>5317</v>
      </c>
      <c r="B4709" s="130">
        <v>150</v>
      </c>
    </row>
    <row r="4710" spans="1:2" ht="15.6">
      <c r="A4710" s="356" t="s">
        <v>5318</v>
      </c>
      <c r="B4710" s="130">
        <v>151</v>
      </c>
    </row>
    <row r="4711" spans="1:2" ht="15.6">
      <c r="A4711" s="356" t="s">
        <v>5319</v>
      </c>
      <c r="B4711" s="130">
        <v>147</v>
      </c>
    </row>
    <row r="4712" spans="1:2" ht="15.6">
      <c r="A4712" s="356" t="s">
        <v>5320</v>
      </c>
      <c r="B4712" s="130">
        <v>147</v>
      </c>
    </row>
    <row r="4713" spans="1:2" ht="15.6">
      <c r="A4713" s="356" t="s">
        <v>5321</v>
      </c>
      <c r="B4713" s="130">
        <v>149</v>
      </c>
    </row>
    <row r="4714" spans="1:2" ht="15.6">
      <c r="A4714" s="356" t="s">
        <v>5322</v>
      </c>
      <c r="B4714" s="130">
        <v>147</v>
      </c>
    </row>
    <row r="4715" spans="1:2" ht="15.6">
      <c r="A4715" s="356" t="s">
        <v>5323</v>
      </c>
      <c r="B4715" s="130">
        <v>148</v>
      </c>
    </row>
    <row r="4716" spans="1:2" ht="15.6">
      <c r="A4716" s="356" t="s">
        <v>5324</v>
      </c>
      <c r="B4716" s="130">
        <v>143</v>
      </c>
    </row>
    <row r="4717" spans="1:2" ht="15.6">
      <c r="A4717" s="356" t="s">
        <v>5325</v>
      </c>
      <c r="B4717" s="130">
        <v>143</v>
      </c>
    </row>
    <row r="4718" spans="1:2" ht="15.6">
      <c r="A4718" s="356" t="s">
        <v>5326</v>
      </c>
      <c r="B4718" s="130">
        <v>146</v>
      </c>
    </row>
    <row r="4719" spans="1:2" ht="15.6">
      <c r="A4719" s="356" t="s">
        <v>5327</v>
      </c>
      <c r="B4719" s="130">
        <v>145</v>
      </c>
    </row>
    <row r="4720" spans="1:2" ht="15.6">
      <c r="A4720" s="356" t="s">
        <v>5328</v>
      </c>
      <c r="B4720" s="130">
        <v>145</v>
      </c>
    </row>
    <row r="4721" spans="1:2" ht="15.6">
      <c r="A4721" s="356" t="s">
        <v>5329</v>
      </c>
      <c r="B4721" s="130">
        <v>137</v>
      </c>
    </row>
    <row r="4722" spans="1:2" ht="15.6">
      <c r="A4722" s="356" t="s">
        <v>5330</v>
      </c>
      <c r="B4722" s="130">
        <v>134</v>
      </c>
    </row>
    <row r="4723" spans="1:2" ht="15.6">
      <c r="A4723" s="356" t="s">
        <v>5331</v>
      </c>
      <c r="B4723" s="130">
        <v>133</v>
      </c>
    </row>
    <row r="4724" spans="1:2" ht="15.6">
      <c r="A4724" s="356" t="s">
        <v>5332</v>
      </c>
      <c r="B4724" s="130">
        <v>136</v>
      </c>
    </row>
    <row r="4725" spans="1:2" ht="15.6">
      <c r="A4725" s="356" t="s">
        <v>5333</v>
      </c>
      <c r="B4725" s="130">
        <v>142</v>
      </c>
    </row>
    <row r="4726" spans="1:2" ht="15.6">
      <c r="A4726" s="356" t="s">
        <v>5334</v>
      </c>
      <c r="B4726" s="130">
        <v>145</v>
      </c>
    </row>
    <row r="4727" spans="1:2" ht="15.6">
      <c r="A4727" s="356" t="s">
        <v>5335</v>
      </c>
      <c r="B4727" s="130">
        <v>144</v>
      </c>
    </row>
    <row r="4728" spans="1:2" ht="15.6">
      <c r="A4728" s="356" t="s">
        <v>5336</v>
      </c>
      <c r="B4728" s="130">
        <v>142</v>
      </c>
    </row>
    <row r="4729" spans="1:2" ht="15.6">
      <c r="A4729" s="356" t="s">
        <v>5337</v>
      </c>
      <c r="B4729" s="130">
        <v>139</v>
      </c>
    </row>
    <row r="4730" spans="1:2" ht="15.6">
      <c r="A4730" s="356" t="s">
        <v>5338</v>
      </c>
      <c r="B4730" s="130">
        <v>142</v>
      </c>
    </row>
    <row r="4731" spans="1:2" ht="15.6">
      <c r="A4731" s="356" t="s">
        <v>5339</v>
      </c>
      <c r="B4731" s="130">
        <v>143</v>
      </c>
    </row>
    <row r="4732" spans="1:2" ht="15.6">
      <c r="A4732" s="356" t="s">
        <v>5340</v>
      </c>
      <c r="B4732" s="130">
        <v>143</v>
      </c>
    </row>
    <row r="4733" spans="1:2" ht="15.6">
      <c r="A4733" s="356" t="s">
        <v>5341</v>
      </c>
      <c r="B4733" s="130">
        <v>142</v>
      </c>
    </row>
    <row r="4734" spans="1:2" ht="15.6">
      <c r="A4734" s="356" t="s">
        <v>5342</v>
      </c>
      <c r="B4734" s="130">
        <v>142</v>
      </c>
    </row>
    <row r="4735" spans="1:2" ht="15.6">
      <c r="A4735" s="356" t="s">
        <v>5343</v>
      </c>
      <c r="B4735" s="130">
        <v>140</v>
      </c>
    </row>
    <row r="4736" spans="1:2" ht="15.6">
      <c r="A4736" s="356" t="s">
        <v>5344</v>
      </c>
      <c r="B4736" s="130">
        <v>141</v>
      </c>
    </row>
    <row r="4737" spans="1:2" ht="15.6">
      <c r="A4737" s="356" t="s">
        <v>5345</v>
      </c>
      <c r="B4737" s="130">
        <v>140</v>
      </c>
    </row>
    <row r="4738" spans="1:2" ht="15.6">
      <c r="A4738" s="356" t="s">
        <v>5346</v>
      </c>
      <c r="B4738" s="130">
        <v>140</v>
      </c>
    </row>
    <row r="4739" spans="1:2" ht="15.6">
      <c r="A4739" s="356" t="s">
        <v>5347</v>
      </c>
      <c r="B4739" s="130">
        <v>134</v>
      </c>
    </row>
    <row r="4740" spans="1:2" ht="15.6">
      <c r="A4740" s="356" t="s">
        <v>5348</v>
      </c>
      <c r="B4740" s="130">
        <v>131</v>
      </c>
    </row>
    <row r="4741" spans="1:2" ht="15.6">
      <c r="A4741" s="356" t="s">
        <v>5349</v>
      </c>
      <c r="B4741" s="130">
        <v>130</v>
      </c>
    </row>
    <row r="4742" spans="1:2" ht="15.6">
      <c r="A4742" s="356" t="s">
        <v>5350</v>
      </c>
      <c r="B4742" s="130">
        <v>133</v>
      </c>
    </row>
    <row r="4743" spans="1:2" ht="15.6">
      <c r="A4743" s="356" t="s">
        <v>5351</v>
      </c>
      <c r="B4743" s="130">
        <v>134</v>
      </c>
    </row>
    <row r="4744" spans="1:2" ht="15.6">
      <c r="A4744" s="356" t="s">
        <v>5352</v>
      </c>
      <c r="B4744" s="130">
        <v>134</v>
      </c>
    </row>
    <row r="4745" spans="1:2" ht="15.6">
      <c r="A4745" s="356" t="s">
        <v>5353</v>
      </c>
      <c r="B4745" s="130">
        <v>137</v>
      </c>
    </row>
    <row r="4746" spans="1:2" ht="15.6">
      <c r="A4746" s="356" t="s">
        <v>5354</v>
      </c>
      <c r="B4746" s="130">
        <v>140</v>
      </c>
    </row>
    <row r="4747" spans="1:2" ht="15.6">
      <c r="A4747" s="356" t="s">
        <v>5355</v>
      </c>
      <c r="B4747" s="130">
        <v>137</v>
      </c>
    </row>
    <row r="4748" spans="1:2" ht="15.6">
      <c r="A4748" s="356" t="s">
        <v>5356</v>
      </c>
      <c r="B4748" s="130">
        <v>139</v>
      </c>
    </row>
    <row r="4749" spans="1:2" ht="15.6">
      <c r="A4749" s="356" t="s">
        <v>5357</v>
      </c>
      <c r="B4749" s="130">
        <v>138</v>
      </c>
    </row>
    <row r="4750" spans="1:2" ht="15.6">
      <c r="A4750" s="356" t="s">
        <v>5358</v>
      </c>
      <c r="B4750" s="130">
        <v>135</v>
      </c>
    </row>
    <row r="4751" spans="1:2" ht="15.6">
      <c r="A4751" s="356" t="s">
        <v>5359</v>
      </c>
      <c r="B4751" s="130">
        <v>138</v>
      </c>
    </row>
    <row r="4752" spans="1:2" ht="15.6">
      <c r="A4752" s="356" t="s">
        <v>5360</v>
      </c>
      <c r="B4752" s="130">
        <v>135</v>
      </c>
    </row>
    <row r="4753" spans="1:2" ht="15.6">
      <c r="A4753" s="356" t="s">
        <v>5361</v>
      </c>
      <c r="B4753" s="130">
        <v>131</v>
      </c>
    </row>
    <row r="4754" spans="1:2" ht="15.6">
      <c r="A4754" s="356" t="s">
        <v>5362</v>
      </c>
      <c r="B4754" s="130">
        <v>137</v>
      </c>
    </row>
    <row r="4755" spans="1:2" ht="15.6">
      <c r="A4755" s="356" t="s">
        <v>5363</v>
      </c>
      <c r="B4755" s="130">
        <v>134</v>
      </c>
    </row>
    <row r="4756" spans="1:2" ht="15.6">
      <c r="A4756" s="356" t="s">
        <v>5364</v>
      </c>
      <c r="B4756" s="130">
        <v>139</v>
      </c>
    </row>
    <row r="4757" spans="1:2" ht="15.6">
      <c r="A4757" s="356" t="s">
        <v>5365</v>
      </c>
      <c r="B4757" s="130">
        <v>142</v>
      </c>
    </row>
    <row r="4758" spans="1:2" ht="15.6">
      <c r="A4758" s="356" t="s">
        <v>5366</v>
      </c>
      <c r="B4758" s="130">
        <v>138</v>
      </c>
    </row>
    <row r="4759" spans="1:2" ht="15.6">
      <c r="A4759" s="356" t="s">
        <v>5367</v>
      </c>
      <c r="B4759" s="130">
        <v>136</v>
      </c>
    </row>
    <row r="4760" spans="1:2" ht="15.6">
      <c r="A4760" s="356" t="s">
        <v>5368</v>
      </c>
      <c r="B4760" s="130">
        <v>132</v>
      </c>
    </row>
    <row r="4761" spans="1:2" ht="15.6">
      <c r="A4761" s="356" t="s">
        <v>5369</v>
      </c>
      <c r="B4761" s="130">
        <v>130</v>
      </c>
    </row>
    <row r="4762" spans="1:2" ht="15.6">
      <c r="A4762" s="356" t="s">
        <v>5370</v>
      </c>
      <c r="B4762" s="130">
        <v>126</v>
      </c>
    </row>
    <row r="4763" spans="1:2" ht="15.6">
      <c r="A4763" s="356" t="s">
        <v>5371</v>
      </c>
      <c r="B4763" s="130">
        <v>126</v>
      </c>
    </row>
    <row r="4764" spans="1:2" ht="15.6">
      <c r="A4764" s="356" t="s">
        <v>5372</v>
      </c>
      <c r="B4764" s="130">
        <v>123</v>
      </c>
    </row>
    <row r="4765" spans="1:2" ht="15.6">
      <c r="A4765" s="356" t="s">
        <v>5373</v>
      </c>
      <c r="B4765" s="130">
        <v>122</v>
      </c>
    </row>
    <row r="4766" spans="1:2" ht="15.6">
      <c r="A4766" s="356" t="s">
        <v>5374</v>
      </c>
      <c r="B4766" s="130">
        <v>122</v>
      </c>
    </row>
    <row r="4767" spans="1:2" ht="15.6">
      <c r="A4767" s="356" t="s">
        <v>5375</v>
      </c>
      <c r="B4767" s="130">
        <v>121</v>
      </c>
    </row>
    <row r="4768" spans="1:2" ht="15.6">
      <c r="A4768" s="356" t="s">
        <v>5376</v>
      </c>
      <c r="B4768" s="130">
        <v>122</v>
      </c>
    </row>
    <row r="4769" spans="1:2" ht="15.6">
      <c r="A4769" s="356" t="s">
        <v>5377</v>
      </c>
      <c r="B4769" s="130">
        <v>125</v>
      </c>
    </row>
    <row r="4770" spans="1:2" ht="15.6">
      <c r="A4770" s="356" t="s">
        <v>5378</v>
      </c>
      <c r="B4770" s="130">
        <v>123</v>
      </c>
    </row>
    <row r="4771" spans="1:2" ht="15.6">
      <c r="A4771" s="356" t="s">
        <v>5379</v>
      </c>
      <c r="B4771" s="130">
        <v>120</v>
      </c>
    </row>
    <row r="4772" spans="1:2" ht="15.6">
      <c r="A4772" s="356" t="s">
        <v>5380</v>
      </c>
      <c r="B4772" s="130">
        <v>121</v>
      </c>
    </row>
    <row r="4773" spans="1:2" ht="15.6">
      <c r="A4773" s="356" t="s">
        <v>5381</v>
      </c>
      <c r="B4773" s="130">
        <v>118</v>
      </c>
    </row>
    <row r="4774" spans="1:2" ht="15.6">
      <c r="A4774" s="356" t="s">
        <v>5382</v>
      </c>
      <c r="B4774" s="130">
        <v>119</v>
      </c>
    </row>
    <row r="4775" spans="1:2" ht="15.6">
      <c r="A4775" s="356" t="s">
        <v>5383</v>
      </c>
      <c r="B4775" s="130">
        <v>121</v>
      </c>
    </row>
    <row r="4776" spans="1:2" ht="15.6">
      <c r="A4776" s="356" t="s">
        <v>5384</v>
      </c>
      <c r="B4776" s="130">
        <v>121</v>
      </c>
    </row>
    <row r="4777" spans="1:2" ht="15.6">
      <c r="A4777" s="356" t="s">
        <v>5385</v>
      </c>
      <c r="B4777" s="130">
        <v>119</v>
      </c>
    </row>
    <row r="4778" spans="1:2" ht="15.6">
      <c r="A4778" s="356" t="s">
        <v>5386</v>
      </c>
      <c r="B4778" s="130">
        <v>120</v>
      </c>
    </row>
    <row r="4779" spans="1:2" ht="15.6">
      <c r="A4779" s="356" t="s">
        <v>5387</v>
      </c>
      <c r="B4779" s="130">
        <v>125</v>
      </c>
    </row>
    <row r="4780" spans="1:2" ht="15.6">
      <c r="A4780" s="356" t="s">
        <v>5388</v>
      </c>
      <c r="B4780" s="130">
        <v>125</v>
      </c>
    </row>
    <row r="4781" spans="1:2" ht="15.6">
      <c r="A4781" s="356" t="s">
        <v>5389</v>
      </c>
      <c r="B4781" s="130">
        <v>125</v>
      </c>
    </row>
    <row r="4782" spans="1:2" ht="15.6">
      <c r="A4782" s="356" t="s">
        <v>5390</v>
      </c>
      <c r="B4782" s="130">
        <v>122</v>
      </c>
    </row>
    <row r="4783" spans="1:2" ht="15.6">
      <c r="A4783" s="356" t="s">
        <v>5391</v>
      </c>
      <c r="B4783" s="130">
        <v>126</v>
      </c>
    </row>
    <row r="4784" spans="1:2" ht="15.6">
      <c r="A4784" s="356" t="s">
        <v>5392</v>
      </c>
      <c r="B4784" s="130">
        <v>126</v>
      </c>
    </row>
    <row r="4785" spans="1:2" ht="15.6">
      <c r="A4785" s="356" t="s">
        <v>5393</v>
      </c>
      <c r="B4785" s="130">
        <v>125</v>
      </c>
    </row>
    <row r="4786" spans="1:2" ht="15.6">
      <c r="A4786" s="356" t="s">
        <v>5394</v>
      </c>
      <c r="B4786" s="130">
        <v>125</v>
      </c>
    </row>
    <row r="4787" spans="1:2" ht="15.6">
      <c r="A4787" s="356" t="s">
        <v>5395</v>
      </c>
      <c r="B4787" s="130">
        <v>127</v>
      </c>
    </row>
    <row r="4788" spans="1:2" ht="15.6">
      <c r="A4788" s="356" t="s">
        <v>5396</v>
      </c>
      <c r="B4788" s="130">
        <v>131</v>
      </c>
    </row>
    <row r="4789" spans="1:2" ht="15.6">
      <c r="A4789" s="356" t="s">
        <v>5397</v>
      </c>
      <c r="B4789" s="130">
        <v>128</v>
      </c>
    </row>
    <row r="4790" spans="1:2" ht="15.6">
      <c r="A4790" s="356" t="s">
        <v>5398</v>
      </c>
      <c r="B4790" s="130">
        <v>133</v>
      </c>
    </row>
    <row r="4791" spans="1:2" ht="15.6">
      <c r="A4791" s="356" t="s">
        <v>5399</v>
      </c>
      <c r="B4791" s="130">
        <v>132</v>
      </c>
    </row>
    <row r="4792" spans="1:2" ht="15.6">
      <c r="A4792" s="356" t="s">
        <v>5400</v>
      </c>
      <c r="B4792" s="130">
        <v>138</v>
      </c>
    </row>
    <row r="4793" spans="1:2" ht="15.6">
      <c r="A4793" s="356" t="s">
        <v>5401</v>
      </c>
      <c r="B4793" s="130">
        <v>136</v>
      </c>
    </row>
    <row r="4794" spans="1:2" ht="15.6">
      <c r="A4794" s="356" t="s">
        <v>5402</v>
      </c>
      <c r="B4794" s="130">
        <v>140</v>
      </c>
    </row>
    <row r="4795" spans="1:2" ht="15.6">
      <c r="A4795" s="356" t="s">
        <v>5403</v>
      </c>
      <c r="B4795" s="130">
        <v>137</v>
      </c>
    </row>
    <row r="4796" spans="1:2" ht="15.6">
      <c r="A4796" s="356" t="s">
        <v>5404</v>
      </c>
      <c r="B4796" s="130">
        <v>139</v>
      </c>
    </row>
    <row r="4797" spans="1:2" ht="15.6">
      <c r="A4797" s="356" t="s">
        <v>5405</v>
      </c>
      <c r="B4797" s="130">
        <v>136</v>
      </c>
    </row>
    <row r="4798" spans="1:2" ht="15.6">
      <c r="A4798" s="356" t="s">
        <v>5406</v>
      </c>
      <c r="B4798" s="130">
        <v>133</v>
      </c>
    </row>
    <row r="4799" spans="1:2" ht="15.6">
      <c r="A4799" s="356" t="s">
        <v>5407</v>
      </c>
      <c r="B4799" s="130">
        <v>135</v>
      </c>
    </row>
    <row r="4800" spans="1:2" ht="15.6">
      <c r="A4800" s="356" t="s">
        <v>5408</v>
      </c>
      <c r="B4800" s="130">
        <v>143</v>
      </c>
    </row>
    <row r="4801" spans="1:2" ht="15.6">
      <c r="A4801" s="356" t="s">
        <v>5409</v>
      </c>
      <c r="B4801" s="130">
        <v>141</v>
      </c>
    </row>
    <row r="4802" spans="1:2" ht="15.6">
      <c r="A4802" s="356" t="s">
        <v>5410</v>
      </c>
      <c r="B4802" s="130">
        <v>141</v>
      </c>
    </row>
    <row r="4803" spans="1:2" ht="15.6">
      <c r="A4803" s="356" t="s">
        <v>5411</v>
      </c>
      <c r="B4803" s="130">
        <v>143</v>
      </c>
    </row>
    <row r="4804" spans="1:2" ht="15.6">
      <c r="A4804" s="356" t="s">
        <v>5412</v>
      </c>
      <c r="B4804" s="130">
        <v>141</v>
      </c>
    </row>
    <row r="4805" spans="1:2" ht="15.6">
      <c r="A4805" s="356" t="s">
        <v>5413</v>
      </c>
      <c r="B4805" s="130">
        <v>143</v>
      </c>
    </row>
    <row r="4806" spans="1:2" ht="15.6">
      <c r="A4806" s="356" t="s">
        <v>5414</v>
      </c>
      <c r="B4806" s="130">
        <v>148</v>
      </c>
    </row>
    <row r="4807" spans="1:2" ht="15.6">
      <c r="A4807" s="356" t="s">
        <v>5415</v>
      </c>
      <c r="B4807" s="130">
        <v>151</v>
      </c>
    </row>
    <row r="4808" spans="1:2" ht="15.6">
      <c r="A4808" s="356" t="s">
        <v>5416</v>
      </c>
      <c r="B4808" s="130">
        <v>141</v>
      </c>
    </row>
    <row r="4809" spans="1:2" ht="15.6">
      <c r="A4809" s="356" t="s">
        <v>5417</v>
      </c>
      <c r="B4809" s="130">
        <v>137</v>
      </c>
    </row>
    <row r="4810" spans="1:2" ht="15.6">
      <c r="A4810" s="356" t="s">
        <v>5418</v>
      </c>
      <c r="B4810" s="130">
        <v>134</v>
      </c>
    </row>
    <row r="4811" spans="1:2" ht="15.6">
      <c r="A4811" s="356" t="s">
        <v>5419</v>
      </c>
      <c r="B4811" s="130">
        <v>135</v>
      </c>
    </row>
    <row r="4812" spans="1:2" ht="15.6">
      <c r="A4812" s="356" t="s">
        <v>5420</v>
      </c>
      <c r="B4812" s="130">
        <v>128</v>
      </c>
    </row>
    <row r="4813" spans="1:2" ht="15.6">
      <c r="A4813" s="356" t="s">
        <v>5421</v>
      </c>
      <c r="B4813" s="130">
        <v>128</v>
      </c>
    </row>
    <row r="4814" spans="1:2" ht="15.6">
      <c r="A4814" s="356" t="s">
        <v>5422</v>
      </c>
      <c r="B4814" s="130">
        <v>127</v>
      </c>
    </row>
    <row r="4815" spans="1:2" ht="15.6">
      <c r="A4815" s="356" t="s">
        <v>5423</v>
      </c>
      <c r="B4815" s="130">
        <v>131</v>
      </c>
    </row>
    <row r="4816" spans="1:2" ht="15.6">
      <c r="A4816" s="356" t="s">
        <v>5424</v>
      </c>
      <c r="B4816" s="130">
        <v>128</v>
      </c>
    </row>
    <row r="4817" spans="1:2" ht="15.6">
      <c r="A4817" s="356" t="s">
        <v>5425</v>
      </c>
      <c r="B4817" s="130">
        <v>129</v>
      </c>
    </row>
    <row r="4818" spans="1:2" ht="15.6">
      <c r="A4818" s="356" t="s">
        <v>5426</v>
      </c>
      <c r="B4818" s="130">
        <v>126</v>
      </c>
    </row>
    <row r="4819" spans="1:2" ht="15.6">
      <c r="A4819" s="356" t="s">
        <v>5427</v>
      </c>
      <c r="B4819" s="130">
        <v>127</v>
      </c>
    </row>
    <row r="4820" spans="1:2" ht="15.6">
      <c r="A4820" s="356" t="s">
        <v>5428</v>
      </c>
      <c r="B4820" s="130">
        <v>124</v>
      </c>
    </row>
    <row r="4821" spans="1:2" ht="15.6">
      <c r="A4821" s="356" t="s">
        <v>5429</v>
      </c>
      <c r="B4821" s="130">
        <v>118</v>
      </c>
    </row>
    <row r="4822" spans="1:2" ht="15.6">
      <c r="A4822" s="356" t="s">
        <v>5430</v>
      </c>
      <c r="B4822" s="130">
        <v>122</v>
      </c>
    </row>
    <row r="4823" spans="1:2" ht="15.6">
      <c r="A4823" s="356" t="s">
        <v>5431</v>
      </c>
      <c r="B4823" s="130">
        <v>125</v>
      </c>
    </row>
    <row r="4824" spans="1:2" ht="15.6">
      <c r="A4824" s="356" t="s">
        <v>5432</v>
      </c>
      <c r="B4824" s="130">
        <v>123</v>
      </c>
    </row>
    <row r="4825" spans="1:2" ht="15.6">
      <c r="A4825" s="356" t="s">
        <v>5433</v>
      </c>
      <c r="B4825" s="130">
        <v>125</v>
      </c>
    </row>
    <row r="4826" spans="1:2" ht="15.6">
      <c r="A4826" s="356" t="s">
        <v>5434</v>
      </c>
      <c r="B4826" s="130">
        <v>124</v>
      </c>
    </row>
    <row r="4827" spans="1:2" ht="15.6">
      <c r="A4827" s="356" t="s">
        <v>5435</v>
      </c>
      <c r="B4827" s="130">
        <v>120</v>
      </c>
    </row>
    <row r="4828" spans="1:2" ht="15.6">
      <c r="A4828" s="356" t="s">
        <v>5436</v>
      </c>
      <c r="B4828" s="130">
        <v>122</v>
      </c>
    </row>
    <row r="4829" spans="1:2" ht="15.6">
      <c r="A4829" s="356" t="s">
        <v>5437</v>
      </c>
      <c r="B4829" s="130">
        <v>123</v>
      </c>
    </row>
    <row r="4830" spans="1:2" ht="15.6">
      <c r="A4830" s="356" t="s">
        <v>5438</v>
      </c>
      <c r="B4830" s="130">
        <v>123</v>
      </c>
    </row>
    <row r="4831" spans="1:2" ht="15.6">
      <c r="A4831" s="356" t="s">
        <v>5439</v>
      </c>
      <c r="B4831" s="130">
        <v>118</v>
      </c>
    </row>
    <row r="4832" spans="1:2" ht="15.6">
      <c r="A4832" s="356" t="s">
        <v>5440</v>
      </c>
      <c r="B4832" s="130">
        <v>117</v>
      </c>
    </row>
    <row r="4833" spans="1:2" ht="15.6">
      <c r="A4833" s="356" t="s">
        <v>5441</v>
      </c>
      <c r="B4833" s="130">
        <v>114</v>
      </c>
    </row>
    <row r="4834" spans="1:2" ht="15.6">
      <c r="A4834" s="356" t="s">
        <v>5442</v>
      </c>
      <c r="B4834" s="130">
        <v>112</v>
      </c>
    </row>
    <row r="4835" spans="1:2" ht="15.6">
      <c r="A4835" s="356" t="s">
        <v>5443</v>
      </c>
      <c r="B4835" s="130">
        <v>109</v>
      </c>
    </row>
    <row r="4836" spans="1:2" ht="15.6">
      <c r="A4836" s="356" t="s">
        <v>5444</v>
      </c>
      <c r="B4836" s="130">
        <v>110</v>
      </c>
    </row>
    <row r="4837" spans="1:2" ht="15.6">
      <c r="A4837" s="356" t="s">
        <v>5445</v>
      </c>
      <c r="B4837" s="130">
        <v>113</v>
      </c>
    </row>
    <row r="4838" spans="1:2" ht="15.6">
      <c r="A4838" s="356" t="s">
        <v>5446</v>
      </c>
      <c r="B4838" s="130">
        <v>112</v>
      </c>
    </row>
    <row r="4839" spans="1:2" ht="15.6">
      <c r="A4839" s="356" t="s">
        <v>5447</v>
      </c>
      <c r="B4839" s="130">
        <v>118</v>
      </c>
    </row>
    <row r="4840" spans="1:2" ht="15.6">
      <c r="A4840" s="356" t="s">
        <v>5448</v>
      </c>
      <c r="B4840" s="130">
        <v>120</v>
      </c>
    </row>
    <row r="4841" spans="1:2" ht="15.6">
      <c r="A4841" s="356" t="s">
        <v>5449</v>
      </c>
      <c r="B4841" s="130">
        <v>119</v>
      </c>
    </row>
    <row r="4842" spans="1:2" ht="15.6">
      <c r="A4842" s="356" t="s">
        <v>5450</v>
      </c>
      <c r="B4842" s="130">
        <v>118</v>
      </c>
    </row>
    <row r="4843" spans="1:2" ht="15.6">
      <c r="A4843" s="356" t="s">
        <v>5451</v>
      </c>
      <c r="B4843" s="130">
        <v>115</v>
      </c>
    </row>
    <row r="4844" spans="1:2" ht="15.6">
      <c r="A4844" s="356" t="s">
        <v>5452</v>
      </c>
      <c r="B4844" s="130">
        <v>116</v>
      </c>
    </row>
    <row r="4845" spans="1:2" ht="15.6">
      <c r="A4845" s="356" t="s">
        <v>5453</v>
      </c>
      <c r="B4845" s="130">
        <v>113</v>
      </c>
    </row>
    <row r="4846" spans="1:2" ht="15.6">
      <c r="A4846" s="356" t="s">
        <v>5454</v>
      </c>
      <c r="B4846" s="130">
        <v>113</v>
      </c>
    </row>
    <row r="4847" spans="1:2" ht="15.6">
      <c r="A4847" s="356" t="s">
        <v>5455</v>
      </c>
      <c r="B4847" s="130">
        <v>114</v>
      </c>
    </row>
    <row r="4848" spans="1:2" ht="15.6">
      <c r="A4848" s="356" t="s">
        <v>5456</v>
      </c>
      <c r="B4848" s="130">
        <v>115</v>
      </c>
    </row>
    <row r="4849" spans="1:2" ht="15.6">
      <c r="A4849" s="356" t="s">
        <v>5457</v>
      </c>
      <c r="B4849" s="130">
        <v>117</v>
      </c>
    </row>
    <row r="4850" spans="1:2" ht="15.6">
      <c r="A4850" s="356" t="s">
        <v>5458</v>
      </c>
      <c r="B4850" s="130">
        <v>128</v>
      </c>
    </row>
    <row r="4851" spans="1:2" ht="15.6">
      <c r="A4851" s="356" t="s">
        <v>5459</v>
      </c>
      <c r="B4851" s="130">
        <v>125</v>
      </c>
    </row>
    <row r="4852" spans="1:2" ht="15.6">
      <c r="A4852" s="356" t="s">
        <v>5460</v>
      </c>
      <c r="B4852" s="130">
        <v>131</v>
      </c>
    </row>
    <row r="4853" spans="1:2" ht="15.6">
      <c r="A4853" s="356" t="s">
        <v>5461</v>
      </c>
      <c r="B4853" s="130">
        <v>131</v>
      </c>
    </row>
    <row r="4854" spans="1:2" ht="15.6">
      <c r="A4854" s="356" t="s">
        <v>5462</v>
      </c>
      <c r="B4854" s="130">
        <v>127</v>
      </c>
    </row>
    <row r="4855" spans="1:2" ht="15.6">
      <c r="A4855" s="356" t="s">
        <v>5463</v>
      </c>
      <c r="B4855" s="130">
        <v>125</v>
      </c>
    </row>
    <row r="4856" spans="1:2" ht="15.6">
      <c r="A4856" s="356" t="s">
        <v>5464</v>
      </c>
      <c r="B4856" s="130">
        <v>122</v>
      </c>
    </row>
    <row r="4857" spans="1:2" ht="15.6">
      <c r="A4857" s="356" t="s">
        <v>5465</v>
      </c>
      <c r="B4857" s="130">
        <v>132</v>
      </c>
    </row>
    <row r="4858" spans="1:2" ht="15.6">
      <c r="A4858" s="356" t="s">
        <v>5466</v>
      </c>
      <c r="B4858" s="130">
        <v>127</v>
      </c>
    </row>
    <row r="4859" spans="1:2" ht="15.6">
      <c r="A4859" s="356" t="s">
        <v>5467</v>
      </c>
      <c r="B4859" s="130">
        <v>130</v>
      </c>
    </row>
    <row r="4860" spans="1:2" ht="15.6">
      <c r="A4860" s="356" t="s">
        <v>5468</v>
      </c>
      <c r="B4860" s="130">
        <v>135</v>
      </c>
    </row>
    <row r="4861" spans="1:2" ht="15.6">
      <c r="A4861" s="356" t="s">
        <v>5469</v>
      </c>
      <c r="B4861" s="130">
        <v>131</v>
      </c>
    </row>
    <row r="4862" spans="1:2" ht="15.6">
      <c r="A4862" s="356" t="s">
        <v>5470</v>
      </c>
      <c r="B4862" s="130">
        <v>125</v>
      </c>
    </row>
    <row r="4863" spans="1:2" ht="15.6">
      <c r="A4863" s="356" t="s">
        <v>5471</v>
      </c>
      <c r="B4863" s="130">
        <v>129</v>
      </c>
    </row>
    <row r="4864" spans="1:2" ht="15.6">
      <c r="A4864" s="356" t="s">
        <v>5472</v>
      </c>
      <c r="B4864" s="130">
        <v>125</v>
      </c>
    </row>
    <row r="4865" spans="1:2" ht="15.6">
      <c r="A4865" s="356" t="s">
        <v>5473</v>
      </c>
      <c r="B4865" s="130">
        <v>121</v>
      </c>
    </row>
    <row r="4866" spans="1:2" ht="15.6">
      <c r="A4866" s="356" t="s">
        <v>5474</v>
      </c>
      <c r="B4866" s="130">
        <v>127</v>
      </c>
    </row>
    <row r="4867" spans="1:2" ht="15.6">
      <c r="A4867" s="356" t="s">
        <v>5475</v>
      </c>
      <c r="B4867" s="130">
        <v>125</v>
      </c>
    </row>
    <row r="4868" spans="1:2" ht="15.6">
      <c r="A4868" s="356" t="s">
        <v>5476</v>
      </c>
      <c r="B4868" s="130">
        <v>129</v>
      </c>
    </row>
    <row r="4869" spans="1:2" ht="15.6">
      <c r="A4869" s="356" t="s">
        <v>5477</v>
      </c>
      <c r="B4869" s="130">
        <v>127</v>
      </c>
    </row>
    <row r="4870" spans="1:2" ht="15.6">
      <c r="A4870" s="356" t="s">
        <v>5478</v>
      </c>
      <c r="B4870" s="130">
        <v>122</v>
      </c>
    </row>
    <row r="4871" spans="1:2" ht="15.6">
      <c r="A4871" s="356" t="s">
        <v>5479</v>
      </c>
      <c r="B4871" s="130">
        <v>122</v>
      </c>
    </row>
    <row r="4872" spans="1:2" ht="15.6">
      <c r="A4872" s="356" t="s">
        <v>5480</v>
      </c>
      <c r="B4872" s="130">
        <v>122</v>
      </c>
    </row>
    <row r="4873" spans="1:2" ht="15.6">
      <c r="A4873" s="356" t="s">
        <v>5481</v>
      </c>
      <c r="B4873" s="130">
        <v>121</v>
      </c>
    </row>
    <row r="4874" spans="1:2" ht="15.6">
      <c r="A4874" s="356" t="s">
        <v>5482</v>
      </c>
      <c r="B4874" s="130">
        <v>120</v>
      </c>
    </row>
    <row r="4875" spans="1:2" ht="15.6">
      <c r="A4875" s="356" t="s">
        <v>5483</v>
      </c>
      <c r="B4875" s="130">
        <v>113</v>
      </c>
    </row>
    <row r="4876" spans="1:2" ht="15.6">
      <c r="A4876" s="356" t="s">
        <v>5484</v>
      </c>
      <c r="B4876" s="130">
        <v>116</v>
      </c>
    </row>
    <row r="4877" spans="1:2" ht="15.6">
      <c r="A4877" s="356" t="s">
        <v>5485</v>
      </c>
      <c r="B4877" s="130">
        <v>112</v>
      </c>
    </row>
    <row r="4878" spans="1:2" ht="15.6">
      <c r="A4878" s="356" t="s">
        <v>5486</v>
      </c>
      <c r="B4878" s="130">
        <v>109</v>
      </c>
    </row>
    <row r="4879" spans="1:2" ht="15.6">
      <c r="A4879" s="356" t="s">
        <v>5487</v>
      </c>
      <c r="B4879" s="130">
        <v>110</v>
      </c>
    </row>
    <row r="4880" spans="1:2" ht="15.6">
      <c r="A4880" s="356" t="s">
        <v>5488</v>
      </c>
      <c r="B4880" s="130">
        <v>104</v>
      </c>
    </row>
    <row r="4881" spans="1:2" ht="15.6">
      <c r="A4881" s="356" t="s">
        <v>5489</v>
      </c>
      <c r="B4881" s="130">
        <v>107</v>
      </c>
    </row>
    <row r="4882" spans="1:2" ht="15.6">
      <c r="A4882" s="356" t="s">
        <v>5490</v>
      </c>
      <c r="B4882" s="130">
        <v>112</v>
      </c>
    </row>
    <row r="4883" spans="1:2" ht="15.6">
      <c r="A4883" s="356" t="s">
        <v>5491</v>
      </c>
      <c r="B4883" s="130">
        <v>115</v>
      </c>
    </row>
    <row r="4884" spans="1:2" ht="15.6">
      <c r="A4884" s="356" t="s">
        <v>5492</v>
      </c>
      <c r="B4884" s="130">
        <v>112</v>
      </c>
    </row>
    <row r="4885" spans="1:2" ht="15.6">
      <c r="A4885" s="356" t="s">
        <v>5493</v>
      </c>
      <c r="B4885" s="130">
        <v>113</v>
      </c>
    </row>
    <row r="4886" spans="1:2" ht="15.6">
      <c r="A4886" s="356" t="s">
        <v>5494</v>
      </c>
      <c r="B4886" s="130">
        <v>115</v>
      </c>
    </row>
    <row r="4887" spans="1:2" ht="15.6">
      <c r="A4887" s="356" t="s">
        <v>5495</v>
      </c>
      <c r="B4887" s="130">
        <v>117</v>
      </c>
    </row>
    <row r="4888" spans="1:2" ht="15.6">
      <c r="A4888" s="356" t="s">
        <v>5496</v>
      </c>
      <c r="B4888" s="130">
        <v>124</v>
      </c>
    </row>
    <row r="4889" spans="1:2" ht="15.6">
      <c r="A4889" s="356" t="s">
        <v>5497</v>
      </c>
      <c r="B4889" s="130">
        <v>121</v>
      </c>
    </row>
    <row r="4890" spans="1:2" ht="15.6">
      <c r="A4890" s="356" t="s">
        <v>5498</v>
      </c>
      <c r="B4890" s="130">
        <v>124</v>
      </c>
    </row>
    <row r="4891" spans="1:2" ht="15.6">
      <c r="A4891" s="356" t="s">
        <v>5499</v>
      </c>
      <c r="B4891" s="130">
        <v>130</v>
      </c>
    </row>
    <row r="4892" spans="1:2" ht="15.6">
      <c r="A4892" s="356" t="s">
        <v>5500</v>
      </c>
      <c r="B4892" s="130">
        <v>131</v>
      </c>
    </row>
    <row r="4893" spans="1:2" ht="15.6">
      <c r="A4893" s="356" t="s">
        <v>5501</v>
      </c>
      <c r="B4893" s="130">
        <v>139</v>
      </c>
    </row>
    <row r="4894" spans="1:2" ht="15.6">
      <c r="A4894" s="356" t="s">
        <v>5502</v>
      </c>
      <c r="B4894" s="130">
        <v>143</v>
      </c>
    </row>
    <row r="4895" spans="1:2" ht="15.6">
      <c r="A4895" s="356" t="s">
        <v>5503</v>
      </c>
      <c r="B4895" s="130">
        <v>140</v>
      </c>
    </row>
    <row r="4896" spans="1:2" ht="15.6">
      <c r="A4896" s="356" t="s">
        <v>5504</v>
      </c>
      <c r="B4896" s="130">
        <v>134</v>
      </c>
    </row>
    <row r="4897" spans="1:2" ht="15.6">
      <c r="A4897" s="356" t="s">
        <v>5505</v>
      </c>
      <c r="B4897" s="130">
        <v>128</v>
      </c>
    </row>
    <row r="4898" spans="1:2" ht="15.6">
      <c r="A4898" s="356" t="s">
        <v>5506</v>
      </c>
      <c r="B4898" s="130">
        <v>130</v>
      </c>
    </row>
    <row r="4899" spans="1:2" ht="15.6">
      <c r="A4899" s="356" t="s">
        <v>5507</v>
      </c>
      <c r="B4899" s="130">
        <v>129</v>
      </c>
    </row>
    <row r="4900" spans="1:2" ht="15.6">
      <c r="A4900" s="356" t="s">
        <v>5508</v>
      </c>
      <c r="B4900" s="130">
        <v>125</v>
      </c>
    </row>
    <row r="4901" spans="1:2" ht="15.6">
      <c r="A4901" s="356" t="s">
        <v>5509</v>
      </c>
      <c r="B4901" s="130">
        <v>122</v>
      </c>
    </row>
    <row r="4902" spans="1:2" ht="15.6">
      <c r="A4902" s="356" t="s">
        <v>5510</v>
      </c>
      <c r="B4902" s="130">
        <v>122</v>
      </c>
    </row>
    <row r="4903" spans="1:2" ht="15.6">
      <c r="A4903" s="356" t="s">
        <v>5511</v>
      </c>
      <c r="B4903" s="130">
        <v>123</v>
      </c>
    </row>
    <row r="4904" spans="1:2" ht="15.6">
      <c r="A4904" s="356" t="s">
        <v>5512</v>
      </c>
      <c r="B4904" s="130">
        <v>125</v>
      </c>
    </row>
    <row r="4905" spans="1:2" ht="15.6">
      <c r="A4905" s="356" t="s">
        <v>5513</v>
      </c>
      <c r="B4905" s="130">
        <v>126</v>
      </c>
    </row>
    <row r="4906" spans="1:2" ht="15.6">
      <c r="A4906" s="356" t="s">
        <v>5514</v>
      </c>
      <c r="B4906" s="130">
        <v>125</v>
      </c>
    </row>
    <row r="4907" spans="1:2" ht="15.6">
      <c r="A4907" s="356" t="s">
        <v>5515</v>
      </c>
      <c r="B4907" s="130">
        <v>121</v>
      </c>
    </row>
    <row r="4908" spans="1:2" ht="15.6">
      <c r="A4908" s="356" t="s">
        <v>5516</v>
      </c>
      <c r="B4908" s="130">
        <v>123</v>
      </c>
    </row>
    <row r="4909" spans="1:2" ht="15.6">
      <c r="A4909" s="356" t="s">
        <v>5517</v>
      </c>
      <c r="B4909" s="130">
        <v>123</v>
      </c>
    </row>
    <row r="4910" spans="1:2" ht="15.6">
      <c r="A4910" s="356" t="s">
        <v>5518</v>
      </c>
      <c r="B4910" s="130">
        <v>123</v>
      </c>
    </row>
    <row r="4911" spans="1:2" ht="15.6">
      <c r="A4911" s="356" t="s">
        <v>5519</v>
      </c>
      <c r="B4911" s="130">
        <v>120</v>
      </c>
    </row>
    <row r="4912" spans="1:2" ht="15.6">
      <c r="A4912" s="356" t="s">
        <v>5520</v>
      </c>
      <c r="B4912" s="130">
        <v>118</v>
      </c>
    </row>
    <row r="4913" spans="1:2" ht="15.6">
      <c r="A4913" s="356" t="s">
        <v>5521</v>
      </c>
      <c r="B4913" s="130">
        <v>121</v>
      </c>
    </row>
    <row r="4914" spans="1:2" ht="15.6">
      <c r="A4914" s="356" t="s">
        <v>5522</v>
      </c>
      <c r="B4914" s="130">
        <v>128</v>
      </c>
    </row>
    <row r="4915" spans="1:2" ht="15.6">
      <c r="A4915" s="356" t="s">
        <v>5523</v>
      </c>
      <c r="B4915" s="130">
        <v>131</v>
      </c>
    </row>
    <row r="4916" spans="1:2" ht="15.6">
      <c r="A4916" s="356" t="s">
        <v>5524</v>
      </c>
      <c r="B4916" s="130">
        <v>128</v>
      </c>
    </row>
    <row r="4917" spans="1:2" ht="15.6">
      <c r="A4917" s="356" t="s">
        <v>5525</v>
      </c>
      <c r="B4917" s="130">
        <v>125</v>
      </c>
    </row>
    <row r="4918" spans="1:2" ht="15.6">
      <c r="A4918" s="356" t="s">
        <v>5526</v>
      </c>
      <c r="B4918" s="130">
        <v>124</v>
      </c>
    </row>
    <row r="4919" spans="1:2" ht="15.6">
      <c r="A4919" s="356" t="s">
        <v>5527</v>
      </c>
      <c r="B4919" s="130">
        <v>127</v>
      </c>
    </row>
    <row r="4920" spans="1:2" ht="15.6">
      <c r="A4920" s="356" t="s">
        <v>5528</v>
      </c>
      <c r="B4920" s="130">
        <v>123</v>
      </c>
    </row>
    <row r="4921" spans="1:2" ht="15.6">
      <c r="A4921" s="356" t="s">
        <v>5529</v>
      </c>
      <c r="B4921" s="130">
        <v>121</v>
      </c>
    </row>
    <row r="4922" spans="1:2" ht="15.6">
      <c r="A4922" s="356" t="s">
        <v>5530</v>
      </c>
      <c r="B4922" s="130">
        <v>121</v>
      </c>
    </row>
    <row r="4923" spans="1:2" ht="15.6">
      <c r="A4923" s="356" t="s">
        <v>5531</v>
      </c>
      <c r="B4923" s="130">
        <v>124</v>
      </c>
    </row>
    <row r="4924" spans="1:2" ht="15.6">
      <c r="A4924" s="356" t="s">
        <v>5532</v>
      </c>
      <c r="B4924" s="130">
        <v>126</v>
      </c>
    </row>
    <row r="4925" spans="1:2" ht="15.6">
      <c r="A4925" s="356" t="s">
        <v>5533</v>
      </c>
      <c r="B4925" s="130">
        <v>128</v>
      </c>
    </row>
    <row r="4926" spans="1:2" ht="15.6">
      <c r="A4926" s="356" t="s">
        <v>5534</v>
      </c>
      <c r="B4926" s="130">
        <v>125</v>
      </c>
    </row>
    <row r="4927" spans="1:2" ht="15.6">
      <c r="A4927" s="356" t="s">
        <v>5535</v>
      </c>
      <c r="B4927" s="130">
        <v>127</v>
      </c>
    </row>
    <row r="4928" spans="1:2" ht="15.6">
      <c r="A4928" s="356" t="s">
        <v>5536</v>
      </c>
      <c r="B4928" s="130">
        <v>131</v>
      </c>
    </row>
    <row r="4929" spans="1:2" ht="15.6">
      <c r="A4929" s="356" t="s">
        <v>5537</v>
      </c>
      <c r="B4929" s="130">
        <v>134</v>
      </c>
    </row>
    <row r="4930" spans="1:2" ht="15.6">
      <c r="A4930" s="356" t="s">
        <v>5538</v>
      </c>
      <c r="B4930" s="130">
        <v>131</v>
      </c>
    </row>
    <row r="4931" spans="1:2" ht="15.6">
      <c r="A4931" s="356" t="s">
        <v>5539</v>
      </c>
      <c r="B4931" s="130">
        <v>129</v>
      </c>
    </row>
    <row r="4932" spans="1:2" ht="15.6">
      <c r="A4932" s="356" t="s">
        <v>5540</v>
      </c>
      <c r="B4932" s="130">
        <v>129</v>
      </c>
    </row>
    <row r="4933" spans="1:2" ht="15.6">
      <c r="A4933" s="356" t="s">
        <v>5541</v>
      </c>
      <c r="B4933" s="130">
        <v>131</v>
      </c>
    </row>
    <row r="4934" spans="1:2" ht="15.6">
      <c r="A4934" s="356" t="s">
        <v>5542</v>
      </c>
      <c r="B4934" s="130">
        <v>126</v>
      </c>
    </row>
    <row r="4935" spans="1:2" ht="15.6">
      <c r="A4935" s="356" t="s">
        <v>5543</v>
      </c>
      <c r="B4935" s="130">
        <v>126</v>
      </c>
    </row>
    <row r="4936" spans="1:2" ht="15.6">
      <c r="A4936" s="356" t="s">
        <v>5544</v>
      </c>
      <c r="B4936" s="130">
        <v>126</v>
      </c>
    </row>
    <row r="4937" spans="1:2" ht="15.6">
      <c r="A4937" s="356" t="s">
        <v>5545</v>
      </c>
      <c r="B4937" s="130">
        <v>125</v>
      </c>
    </row>
    <row r="4938" spans="1:2" ht="15.6">
      <c r="A4938" s="356" t="s">
        <v>5546</v>
      </c>
      <c r="B4938" s="130">
        <v>136</v>
      </c>
    </row>
    <row r="4939" spans="1:2" ht="15.6">
      <c r="A4939" s="356" t="s">
        <v>5547</v>
      </c>
      <c r="B4939" s="130">
        <v>128</v>
      </c>
    </row>
    <row r="4940" spans="1:2" ht="15.6">
      <c r="A4940" s="356" t="s">
        <v>5548</v>
      </c>
      <c r="B4940" s="130">
        <v>127</v>
      </c>
    </row>
    <row r="4941" spans="1:2" ht="15.6">
      <c r="A4941" s="356" t="s">
        <v>5549</v>
      </c>
      <c r="B4941" s="130">
        <v>124</v>
      </c>
    </row>
    <row r="4942" spans="1:2" ht="15.6">
      <c r="A4942" s="356" t="s">
        <v>5550</v>
      </c>
      <c r="B4942" s="130">
        <v>123</v>
      </c>
    </row>
    <row r="4943" spans="1:2" ht="15.6">
      <c r="A4943" s="356" t="s">
        <v>5551</v>
      </c>
      <c r="B4943" s="130">
        <v>122</v>
      </c>
    </row>
    <row r="4944" spans="1:2" ht="15.6">
      <c r="A4944" s="356" t="s">
        <v>5552</v>
      </c>
      <c r="B4944" s="130">
        <v>125</v>
      </c>
    </row>
    <row r="4945" spans="1:2" ht="15.6">
      <c r="A4945" s="356" t="s">
        <v>5553</v>
      </c>
      <c r="B4945" s="130">
        <v>114</v>
      </c>
    </row>
    <row r="4946" spans="1:2" ht="15.6">
      <c r="A4946" s="356" t="s">
        <v>5554</v>
      </c>
      <c r="B4946" s="130">
        <v>118</v>
      </c>
    </row>
    <row r="4947" spans="1:2" ht="15.6">
      <c r="A4947" s="356" t="s">
        <v>5555</v>
      </c>
      <c r="B4947" s="130">
        <v>110</v>
      </c>
    </row>
    <row r="4948" spans="1:2" ht="15.6">
      <c r="A4948" s="356" t="s">
        <v>5556</v>
      </c>
      <c r="B4948" s="130">
        <v>109</v>
      </c>
    </row>
    <row r="4949" spans="1:2" ht="15.6">
      <c r="A4949" s="356" t="s">
        <v>5557</v>
      </c>
      <c r="B4949" s="130">
        <v>105</v>
      </c>
    </row>
    <row r="4950" spans="1:2" ht="15.6">
      <c r="A4950" s="356" t="s">
        <v>5558</v>
      </c>
      <c r="B4950" s="130">
        <v>108</v>
      </c>
    </row>
    <row r="4951" spans="1:2" ht="15.6">
      <c r="A4951" s="356" t="s">
        <v>5559</v>
      </c>
      <c r="B4951" s="130">
        <v>109</v>
      </c>
    </row>
    <row r="4952" spans="1:2" ht="15.6">
      <c r="A4952" s="356" t="s">
        <v>5560</v>
      </c>
      <c r="B4952" s="130">
        <v>108</v>
      </c>
    </row>
    <row r="4953" spans="1:2" ht="15.6">
      <c r="A4953" s="356" t="s">
        <v>5561</v>
      </c>
      <c r="B4953" s="130">
        <v>110</v>
      </c>
    </row>
    <row r="4954" spans="1:2" ht="15.6">
      <c r="A4954" s="356" t="s">
        <v>5562</v>
      </c>
      <c r="B4954" s="130">
        <v>110</v>
      </c>
    </row>
    <row r="4955" spans="1:2" ht="15.6">
      <c r="A4955" s="356" t="s">
        <v>5563</v>
      </c>
      <c r="B4955" s="130">
        <v>110</v>
      </c>
    </row>
    <row r="4956" spans="1:2" ht="15.6">
      <c r="A4956" s="356" t="s">
        <v>5564</v>
      </c>
      <c r="B4956" s="130">
        <v>112</v>
      </c>
    </row>
    <row r="4957" spans="1:2" ht="15.6">
      <c r="A4957" s="356" t="s">
        <v>5565</v>
      </c>
      <c r="B4957" s="130">
        <v>110</v>
      </c>
    </row>
    <row r="4958" spans="1:2" ht="15.6">
      <c r="A4958" s="356" t="s">
        <v>5566</v>
      </c>
      <c r="B4958" s="130">
        <v>107</v>
      </c>
    </row>
    <row r="4959" spans="1:2" ht="15.6">
      <c r="A4959" s="356" t="s">
        <v>5567</v>
      </c>
      <c r="B4959" s="130">
        <v>107</v>
      </c>
    </row>
    <row r="4960" spans="1:2" ht="15.6">
      <c r="A4960" s="356" t="s">
        <v>5568</v>
      </c>
      <c r="B4960" s="130">
        <v>110</v>
      </c>
    </row>
    <row r="4961" spans="1:2" ht="15.6">
      <c r="A4961" s="356" t="s">
        <v>5569</v>
      </c>
      <c r="B4961" s="130">
        <v>116</v>
      </c>
    </row>
    <row r="4962" spans="1:2" ht="15.6">
      <c r="A4962" s="356" t="s">
        <v>5570</v>
      </c>
      <c r="B4962" s="130">
        <v>113</v>
      </c>
    </row>
    <row r="4963" spans="1:2" ht="15.6">
      <c r="A4963" s="356" t="s">
        <v>5571</v>
      </c>
      <c r="B4963" s="130">
        <v>112</v>
      </c>
    </row>
    <row r="4964" spans="1:2" ht="15.6">
      <c r="A4964" s="356" t="s">
        <v>5572</v>
      </c>
      <c r="B4964" s="130">
        <v>107</v>
      </c>
    </row>
    <row r="4965" spans="1:2" ht="15.6">
      <c r="A4965" s="356" t="s">
        <v>5573</v>
      </c>
      <c r="B4965" s="130">
        <v>111</v>
      </c>
    </row>
    <row r="4966" spans="1:2" ht="15.6">
      <c r="A4966" s="356" t="s">
        <v>5574</v>
      </c>
      <c r="B4966" s="130">
        <v>112</v>
      </c>
    </row>
    <row r="4967" spans="1:2" ht="15.6">
      <c r="A4967" s="356" t="s">
        <v>5575</v>
      </c>
      <c r="B4967" s="130">
        <v>110</v>
      </c>
    </row>
    <row r="4968" spans="1:2" ht="15.6">
      <c r="A4968" s="356" t="s">
        <v>5576</v>
      </c>
      <c r="B4968" s="130">
        <v>112</v>
      </c>
    </row>
    <row r="4969" spans="1:2" ht="15.6">
      <c r="A4969" s="356" t="s">
        <v>5577</v>
      </c>
      <c r="B4969" s="130">
        <v>113</v>
      </c>
    </row>
    <row r="4970" spans="1:2" ht="15.6">
      <c r="A4970" s="356" t="s">
        <v>5578</v>
      </c>
      <c r="B4970" s="130">
        <v>110</v>
      </c>
    </row>
    <row r="4971" spans="1:2" ht="15.6">
      <c r="A4971" s="356" t="s">
        <v>5579</v>
      </c>
      <c r="B4971" s="130">
        <v>107</v>
      </c>
    </row>
    <row r="4972" spans="1:2" ht="15.6">
      <c r="A4972" s="356" t="s">
        <v>5580</v>
      </c>
      <c r="B4972" s="130">
        <v>107</v>
      </c>
    </row>
    <row r="4973" spans="1:2" ht="15.6">
      <c r="A4973" s="356" t="s">
        <v>5581</v>
      </c>
      <c r="B4973" s="130">
        <v>112</v>
      </c>
    </row>
    <row r="4974" spans="1:2" ht="15.6">
      <c r="A4974" s="356" t="s">
        <v>5582</v>
      </c>
      <c r="B4974" s="130">
        <v>112</v>
      </c>
    </row>
    <row r="4975" spans="1:2" ht="15.6">
      <c r="A4975" s="356" t="s">
        <v>5583</v>
      </c>
      <c r="B4975" s="130">
        <v>116</v>
      </c>
    </row>
    <row r="4976" spans="1:2" ht="15.6">
      <c r="A4976" s="356" t="s">
        <v>5584</v>
      </c>
      <c r="B4976" s="130">
        <v>119</v>
      </c>
    </row>
    <row r="4977" spans="1:2" ht="15.6">
      <c r="A4977" s="356" t="s">
        <v>5585</v>
      </c>
      <c r="B4977" s="130">
        <v>125</v>
      </c>
    </row>
    <row r="4978" spans="1:2" ht="15.6">
      <c r="A4978" s="356" t="s">
        <v>5586</v>
      </c>
      <c r="B4978" s="130">
        <v>121</v>
      </c>
    </row>
    <row r="4979" spans="1:2" ht="15.6">
      <c r="A4979" s="356" t="s">
        <v>5587</v>
      </c>
      <c r="B4979" s="130">
        <v>124</v>
      </c>
    </row>
    <row r="4980" spans="1:2" ht="15.6">
      <c r="A4980" s="356" t="s">
        <v>5588</v>
      </c>
      <c r="B4980" s="130">
        <v>121</v>
      </c>
    </row>
    <row r="4981" spans="1:2" ht="15.6">
      <c r="A4981" s="356" t="s">
        <v>5589</v>
      </c>
      <c r="B4981" s="130">
        <v>122</v>
      </c>
    </row>
    <row r="4982" spans="1:2" ht="15.6">
      <c r="A4982" s="356" t="s">
        <v>5590</v>
      </c>
      <c r="B4982" s="130">
        <v>124</v>
      </c>
    </row>
    <row r="4983" spans="1:2" ht="15.6">
      <c r="A4983" s="356" t="s">
        <v>5591</v>
      </c>
      <c r="B4983" s="130">
        <v>122</v>
      </c>
    </row>
    <row r="4984" spans="1:2" ht="15.6">
      <c r="A4984" s="356" t="s">
        <v>5592</v>
      </c>
      <c r="B4984" s="130">
        <v>117</v>
      </c>
    </row>
    <row r="4985" spans="1:2" ht="15.6">
      <c r="A4985" s="356" t="s">
        <v>5593</v>
      </c>
      <c r="B4985" s="130">
        <v>116</v>
      </c>
    </row>
    <row r="4986" spans="1:2" ht="15.6">
      <c r="A4986" s="356" t="s">
        <v>5594</v>
      </c>
      <c r="B4986" s="130">
        <v>120</v>
      </c>
    </row>
    <row r="4987" spans="1:2" ht="15.6">
      <c r="A4987" s="356" t="s">
        <v>5595</v>
      </c>
      <c r="B4987" s="130">
        <v>122</v>
      </c>
    </row>
    <row r="4988" spans="1:2" ht="15.6">
      <c r="A4988" s="356" t="s">
        <v>5596</v>
      </c>
      <c r="B4988" s="130">
        <v>118</v>
      </c>
    </row>
    <row r="4989" spans="1:2" ht="15.6">
      <c r="A4989" s="356" t="s">
        <v>5597</v>
      </c>
      <c r="B4989" s="130">
        <v>114</v>
      </c>
    </row>
    <row r="4990" spans="1:2" ht="15.6">
      <c r="A4990" s="356" t="s">
        <v>5598</v>
      </c>
      <c r="B4990" s="130">
        <v>114</v>
      </c>
    </row>
    <row r="4991" spans="1:2" ht="15.6">
      <c r="A4991" s="356" t="s">
        <v>5599</v>
      </c>
      <c r="B4991" s="130">
        <v>115</v>
      </c>
    </row>
    <row r="4992" spans="1:2" ht="15.6">
      <c r="A4992" s="356" t="s">
        <v>5600</v>
      </c>
      <c r="B4992" s="130">
        <v>115</v>
      </c>
    </row>
    <row r="4993" spans="1:2" ht="15.6">
      <c r="A4993" s="356" t="s">
        <v>5601</v>
      </c>
      <c r="B4993" s="130">
        <v>118</v>
      </c>
    </row>
    <row r="4994" spans="1:2" ht="15.6">
      <c r="A4994" s="356" t="s">
        <v>5602</v>
      </c>
      <c r="B4994" s="130">
        <v>115</v>
      </c>
    </row>
    <row r="4995" spans="1:2" ht="15.6">
      <c r="A4995" s="356" t="s">
        <v>5603</v>
      </c>
      <c r="B4995" s="130">
        <v>116</v>
      </c>
    </row>
    <row r="4996" spans="1:2" ht="15.6">
      <c r="A4996" s="356" t="s">
        <v>5604</v>
      </c>
      <c r="B4996" s="130">
        <v>118</v>
      </c>
    </row>
    <row r="4997" spans="1:2" ht="15.6">
      <c r="A4997" s="356" t="s">
        <v>5605</v>
      </c>
      <c r="B4997" s="130">
        <v>123</v>
      </c>
    </row>
    <row r="4998" spans="1:2" ht="15.6">
      <c r="A4998" s="356" t="s">
        <v>5606</v>
      </c>
      <c r="B4998" s="130">
        <v>130</v>
      </c>
    </row>
    <row r="4999" spans="1:2" ht="15.6">
      <c r="A4999" s="356" t="s">
        <v>5607</v>
      </c>
      <c r="B4999" s="130">
        <v>132</v>
      </c>
    </row>
    <row r="5000" spans="1:2" ht="15.6">
      <c r="A5000" s="356" t="s">
        <v>5608</v>
      </c>
      <c r="B5000" s="130">
        <v>139</v>
      </c>
    </row>
    <row r="5001" spans="1:2" ht="15.6">
      <c r="A5001" s="356" t="s">
        <v>5609</v>
      </c>
      <c r="B5001" s="130">
        <v>156</v>
      </c>
    </row>
    <row r="5002" spans="1:2" ht="15.6">
      <c r="A5002" s="356" t="s">
        <v>5610</v>
      </c>
      <c r="B5002" s="130">
        <v>154</v>
      </c>
    </row>
    <row r="5003" spans="1:2" ht="15.6">
      <c r="A5003" s="356" t="s">
        <v>5611</v>
      </c>
      <c r="B5003" s="130">
        <v>153</v>
      </c>
    </row>
    <row r="5004" spans="1:2" ht="15.6">
      <c r="A5004" s="356" t="s">
        <v>5612</v>
      </c>
      <c r="B5004" s="130">
        <v>142</v>
      </c>
    </row>
    <row r="5005" spans="1:2" ht="15.6">
      <c r="A5005" s="356" t="s">
        <v>5613</v>
      </c>
      <c r="B5005" s="130">
        <v>149</v>
      </c>
    </row>
    <row r="5006" spans="1:2" ht="15.6">
      <c r="A5006" s="356" t="s">
        <v>5614</v>
      </c>
      <c r="B5006" s="130">
        <v>168</v>
      </c>
    </row>
    <row r="5007" spans="1:2" ht="15.6">
      <c r="A5007" s="356" t="s">
        <v>5615</v>
      </c>
      <c r="B5007" s="130">
        <v>213</v>
      </c>
    </row>
    <row r="5008" spans="1:2" ht="15.6">
      <c r="A5008" s="356" t="s">
        <v>5616</v>
      </c>
      <c r="B5008" s="130">
        <v>185</v>
      </c>
    </row>
    <row r="5009" spans="1:2" ht="15.6">
      <c r="A5009" s="356" t="s">
        <v>5617</v>
      </c>
      <c r="B5009" s="130">
        <v>205</v>
      </c>
    </row>
    <row r="5010" spans="1:2" ht="15.6">
      <c r="A5010" s="356" t="s">
        <v>5618</v>
      </c>
      <c r="B5010" s="130">
        <v>231</v>
      </c>
    </row>
    <row r="5011" spans="1:2" ht="15.6">
      <c r="A5011" s="356" t="s">
        <v>5619</v>
      </c>
      <c r="B5011" s="130">
        <v>212</v>
      </c>
    </row>
    <row r="5012" spans="1:2" ht="15.6">
      <c r="A5012" s="356" t="s">
        <v>5620</v>
      </c>
      <c r="B5012" s="130">
        <v>268</v>
      </c>
    </row>
    <row r="5013" spans="1:2" ht="15.6">
      <c r="A5013" s="356" t="s">
        <v>5621</v>
      </c>
      <c r="B5013" s="130">
        <v>264</v>
      </c>
    </row>
    <row r="5014" spans="1:2" ht="15.6">
      <c r="A5014" s="356" t="s">
        <v>5622</v>
      </c>
      <c r="B5014" s="130">
        <v>332</v>
      </c>
    </row>
    <row r="5015" spans="1:2" ht="15.6">
      <c r="A5015" s="356" t="s">
        <v>5623</v>
      </c>
      <c r="B5015" s="130">
        <v>357</v>
      </c>
    </row>
    <row r="5016" spans="1:2" ht="15.6">
      <c r="A5016" s="356" t="s">
        <v>5624</v>
      </c>
      <c r="B5016" s="130">
        <v>352</v>
      </c>
    </row>
    <row r="5017" spans="1:2" ht="15.6">
      <c r="A5017" s="356" t="s">
        <v>5625</v>
      </c>
      <c r="B5017" s="130">
        <v>372</v>
      </c>
    </row>
    <row r="5018" spans="1:2" ht="15.6">
      <c r="A5018" s="356" t="s">
        <v>5626</v>
      </c>
      <c r="B5018" s="130">
        <v>346</v>
      </c>
    </row>
    <row r="5019" spans="1:2" ht="15.6">
      <c r="A5019" s="356" t="s">
        <v>5627</v>
      </c>
      <c r="B5019" s="130">
        <v>294</v>
      </c>
    </row>
    <row r="5020" spans="1:2" ht="15.6">
      <c r="A5020" s="356" t="s">
        <v>5628</v>
      </c>
      <c r="B5020" s="130">
        <v>257</v>
      </c>
    </row>
    <row r="5021" spans="1:2" ht="15.6">
      <c r="A5021" s="356" t="s">
        <v>5629</v>
      </c>
      <c r="B5021" s="130">
        <v>279</v>
      </c>
    </row>
    <row r="5022" spans="1:2" ht="15.6">
      <c r="A5022" s="356" t="s">
        <v>5630</v>
      </c>
      <c r="B5022" s="130">
        <v>278</v>
      </c>
    </row>
    <row r="5023" spans="1:2" ht="15.6">
      <c r="A5023" s="356" t="s">
        <v>5631</v>
      </c>
      <c r="B5023" s="130">
        <v>265</v>
      </c>
    </row>
    <row r="5024" spans="1:2" ht="15.6">
      <c r="A5024" s="356" t="s">
        <v>5632</v>
      </c>
      <c r="B5024" s="130">
        <v>285</v>
      </c>
    </row>
    <row r="5025" spans="1:2" ht="15.6">
      <c r="A5025" s="356" t="s">
        <v>5633</v>
      </c>
      <c r="B5025" s="130">
        <v>292</v>
      </c>
    </row>
    <row r="5026" spans="1:2" ht="15.6">
      <c r="A5026" s="356" t="s">
        <v>5634</v>
      </c>
      <c r="B5026" s="130">
        <v>297</v>
      </c>
    </row>
    <row r="5027" spans="1:2" ht="15.6">
      <c r="A5027" s="356" t="s">
        <v>5635</v>
      </c>
      <c r="B5027" s="130">
        <v>294</v>
      </c>
    </row>
    <row r="5028" spans="1:2" ht="15.6">
      <c r="A5028" s="356" t="s">
        <v>5636</v>
      </c>
      <c r="B5028" s="130">
        <v>282</v>
      </c>
    </row>
    <row r="5029" spans="1:2" ht="15.6">
      <c r="A5029" s="356" t="s">
        <v>5637</v>
      </c>
      <c r="B5029" s="130">
        <v>282</v>
      </c>
    </row>
    <row r="5030" spans="1:2" ht="15.6">
      <c r="A5030" s="356" t="s">
        <v>5638</v>
      </c>
      <c r="B5030" s="130" t="s">
        <v>4524</v>
      </c>
    </row>
    <row r="5031" spans="1:2" ht="15.6">
      <c r="A5031" s="356" t="s">
        <v>5639</v>
      </c>
      <c r="B5031" s="130">
        <v>274</v>
      </c>
    </row>
    <row r="5032" spans="1:2" ht="15.6">
      <c r="A5032" s="356" t="s">
        <v>5640</v>
      </c>
      <c r="B5032" s="130">
        <v>262</v>
      </c>
    </row>
    <row r="5033" spans="1:2" ht="15.6">
      <c r="A5033" s="356" t="s">
        <v>5641</v>
      </c>
      <c r="B5033" s="130">
        <v>257</v>
      </c>
    </row>
    <row r="5034" spans="1:2" ht="15.6">
      <c r="A5034" s="356" t="s">
        <v>5642</v>
      </c>
      <c r="B5034" s="130">
        <v>276</v>
      </c>
    </row>
    <row r="5035" spans="1:2" ht="15.6">
      <c r="A5035" s="356" t="s">
        <v>5643</v>
      </c>
      <c r="B5035" s="130">
        <v>282</v>
      </c>
    </row>
    <row r="5036" spans="1:2" ht="15.6">
      <c r="A5036" s="356" t="s">
        <v>5644</v>
      </c>
      <c r="B5036" s="130">
        <v>271</v>
      </c>
    </row>
    <row r="5037" spans="1:2" ht="15.6">
      <c r="A5037" s="356" t="s">
        <v>5645</v>
      </c>
      <c r="B5037" s="130">
        <v>274</v>
      </c>
    </row>
    <row r="5038" spans="1:2" ht="15.6">
      <c r="A5038" s="356" t="s">
        <v>5646</v>
      </c>
      <c r="B5038" s="130">
        <v>282</v>
      </c>
    </row>
    <row r="5039" spans="1:2" ht="15.6">
      <c r="A5039" s="356" t="s">
        <v>5647</v>
      </c>
      <c r="B5039" s="130">
        <v>280</v>
      </c>
    </row>
    <row r="5040" spans="1:2" ht="15.6">
      <c r="A5040" s="356" t="s">
        <v>5648</v>
      </c>
      <c r="B5040" s="130">
        <v>283</v>
      </c>
    </row>
    <row r="5041" spans="1:2" ht="15.6">
      <c r="A5041" s="356" t="s">
        <v>5649</v>
      </c>
      <c r="B5041" s="130">
        <v>284</v>
      </c>
    </row>
    <row r="5042" spans="1:2" ht="15.6">
      <c r="A5042" s="356" t="s">
        <v>5650</v>
      </c>
      <c r="B5042" s="130">
        <v>278</v>
      </c>
    </row>
    <row r="5043" spans="1:2" ht="15.6">
      <c r="A5043" s="356" t="s">
        <v>5651</v>
      </c>
      <c r="B5043" s="130">
        <v>278</v>
      </c>
    </row>
    <row r="5044" spans="1:2" ht="15.6">
      <c r="A5044" s="356" t="s">
        <v>5652</v>
      </c>
      <c r="B5044" s="130">
        <v>271</v>
      </c>
    </row>
    <row r="5045" spans="1:2" ht="15.6">
      <c r="A5045" s="356" t="s">
        <v>5653</v>
      </c>
      <c r="B5045" s="130">
        <v>257</v>
      </c>
    </row>
    <row r="5046" spans="1:2" ht="15.6">
      <c r="A5046" s="356" t="s">
        <v>5654</v>
      </c>
      <c r="B5046" s="130" t="s">
        <v>4524</v>
      </c>
    </row>
    <row r="5047" spans="1:2" ht="15.6">
      <c r="A5047" s="356" t="s">
        <v>5655</v>
      </c>
      <c r="B5047" s="130">
        <v>251</v>
      </c>
    </row>
    <row r="5048" spans="1:2" ht="15.6">
      <c r="A5048" s="356" t="s">
        <v>5656</v>
      </c>
      <c r="B5048" s="130">
        <v>243</v>
      </c>
    </row>
    <row r="5049" spans="1:2" ht="15.6">
      <c r="A5049" s="356" t="s">
        <v>5657</v>
      </c>
      <c r="B5049" s="130">
        <v>236</v>
      </c>
    </row>
    <row r="5050" spans="1:2" ht="15.6">
      <c r="A5050" s="356" t="s">
        <v>5658</v>
      </c>
      <c r="B5050" s="130">
        <v>241</v>
      </c>
    </row>
    <row r="5051" spans="1:2" ht="15.6">
      <c r="A5051" s="356" t="s">
        <v>5659</v>
      </c>
      <c r="B5051" s="130">
        <v>234</v>
      </c>
    </row>
    <row r="5052" spans="1:2" ht="15.6">
      <c r="A5052" s="356" t="s">
        <v>5660</v>
      </c>
      <c r="B5052" s="130">
        <v>229</v>
      </c>
    </row>
    <row r="5053" spans="1:2" ht="15.6">
      <c r="A5053" s="356" t="s">
        <v>5661</v>
      </c>
      <c r="B5053" s="130">
        <v>232</v>
      </c>
    </row>
    <row r="5054" spans="1:2" ht="15.6">
      <c r="A5054" s="356" t="s">
        <v>5662</v>
      </c>
      <c r="B5054" s="130">
        <v>241</v>
      </c>
    </row>
    <row r="5055" spans="1:2" ht="15.6">
      <c r="A5055" s="356" t="s">
        <v>5663</v>
      </c>
      <c r="B5055" s="130">
        <v>245</v>
      </c>
    </row>
    <row r="5056" spans="1:2" ht="15.6">
      <c r="A5056" s="356" t="s">
        <v>5664</v>
      </c>
      <c r="B5056" s="130">
        <v>237</v>
      </c>
    </row>
    <row r="5057" spans="1:2" ht="15.6">
      <c r="A5057" s="356" t="s">
        <v>5665</v>
      </c>
      <c r="B5057" s="130">
        <v>219</v>
      </c>
    </row>
    <row r="5058" spans="1:2" ht="15.6">
      <c r="A5058" s="356" t="s">
        <v>5666</v>
      </c>
      <c r="B5058" s="130">
        <v>215</v>
      </c>
    </row>
    <row r="5059" spans="1:2" ht="15.6">
      <c r="A5059" s="356" t="s">
        <v>5667</v>
      </c>
      <c r="B5059" s="130">
        <v>208</v>
      </c>
    </row>
    <row r="5060" spans="1:2" ht="15.6">
      <c r="A5060" s="356" t="s">
        <v>5668</v>
      </c>
      <c r="B5060" s="130">
        <v>197</v>
      </c>
    </row>
    <row r="5061" spans="1:2" ht="15.6">
      <c r="A5061" s="356" t="s">
        <v>5669</v>
      </c>
      <c r="B5061" s="130">
        <v>195</v>
      </c>
    </row>
    <row r="5062" spans="1:2" ht="15.6">
      <c r="A5062" s="356" t="s">
        <v>5670</v>
      </c>
      <c r="B5062" s="130">
        <v>195</v>
      </c>
    </row>
    <row r="5063" spans="1:2" ht="15.6">
      <c r="A5063" s="356" t="s">
        <v>5671</v>
      </c>
      <c r="B5063" s="130">
        <v>192</v>
      </c>
    </row>
    <row r="5064" spans="1:2" ht="15.6">
      <c r="A5064" s="356" t="s">
        <v>5672</v>
      </c>
      <c r="B5064" s="130">
        <v>194</v>
      </c>
    </row>
    <row r="5065" spans="1:2" ht="15.6">
      <c r="A5065" s="356" t="s">
        <v>5673</v>
      </c>
      <c r="B5065" s="130">
        <v>191</v>
      </c>
    </row>
    <row r="5066" spans="1:2" ht="15.6">
      <c r="A5066" s="356" t="s">
        <v>5674</v>
      </c>
      <c r="B5066" s="130">
        <v>191</v>
      </c>
    </row>
    <row r="5067" spans="1:2" ht="15.6">
      <c r="A5067" s="356" t="s">
        <v>5675</v>
      </c>
      <c r="B5067" s="130">
        <v>189</v>
      </c>
    </row>
    <row r="5068" spans="1:2" ht="15.6">
      <c r="A5068" s="356" t="s">
        <v>5676</v>
      </c>
      <c r="B5068" s="130">
        <v>183</v>
      </c>
    </row>
    <row r="5069" spans="1:2" ht="15.6">
      <c r="A5069" s="356" t="s">
        <v>5677</v>
      </c>
      <c r="B5069" s="130">
        <v>171</v>
      </c>
    </row>
    <row r="5070" spans="1:2" ht="15.6">
      <c r="A5070" s="356" t="s">
        <v>5678</v>
      </c>
      <c r="B5070" s="130">
        <v>171</v>
      </c>
    </row>
    <row r="5071" spans="1:2" ht="15.6">
      <c r="A5071" s="356" t="s">
        <v>5679</v>
      </c>
      <c r="B5071" s="130">
        <v>166</v>
      </c>
    </row>
    <row r="5072" spans="1:2" ht="15.6">
      <c r="A5072" s="356" t="s">
        <v>5680</v>
      </c>
      <c r="B5072" s="130">
        <v>164</v>
      </c>
    </row>
    <row r="5073" spans="1:2" ht="15.6">
      <c r="A5073" s="356" t="s">
        <v>5681</v>
      </c>
      <c r="B5073" s="130">
        <v>169</v>
      </c>
    </row>
    <row r="5074" spans="1:2" ht="15.6">
      <c r="A5074" s="356" t="s">
        <v>5682</v>
      </c>
      <c r="B5074" s="130">
        <v>177</v>
      </c>
    </row>
    <row r="5075" spans="1:2" ht="15.6">
      <c r="A5075" s="356" t="s">
        <v>5683</v>
      </c>
      <c r="B5075" s="130">
        <v>191</v>
      </c>
    </row>
    <row r="5076" spans="1:2" ht="15.6">
      <c r="A5076" s="356" t="s">
        <v>5684</v>
      </c>
      <c r="B5076" s="130">
        <v>191</v>
      </c>
    </row>
    <row r="5077" spans="1:2" ht="15.6">
      <c r="A5077" s="356" t="s">
        <v>5685</v>
      </c>
      <c r="B5077" s="130">
        <v>194</v>
      </c>
    </row>
    <row r="5078" spans="1:2" ht="15.6">
      <c r="A5078" s="356" t="s">
        <v>5686</v>
      </c>
      <c r="B5078" s="130">
        <v>182</v>
      </c>
    </row>
    <row r="5079" spans="1:2" ht="15.6">
      <c r="A5079" s="356" t="s">
        <v>5687</v>
      </c>
      <c r="B5079" s="130">
        <v>184</v>
      </c>
    </row>
    <row r="5080" spans="1:2" ht="15.6">
      <c r="A5080" s="356" t="s">
        <v>5688</v>
      </c>
      <c r="B5080" s="130">
        <v>186</v>
      </c>
    </row>
    <row r="5081" spans="1:2" ht="15.6">
      <c r="A5081" s="356" t="s">
        <v>5689</v>
      </c>
      <c r="B5081" s="130">
        <v>182</v>
      </c>
    </row>
    <row r="5082" spans="1:2" ht="15.6">
      <c r="A5082" s="356" t="s">
        <v>5690</v>
      </c>
      <c r="B5082" s="130">
        <v>181</v>
      </c>
    </row>
    <row r="5083" spans="1:2" ht="15.6">
      <c r="A5083" s="356" t="s">
        <v>5691</v>
      </c>
      <c r="B5083" s="130">
        <v>177</v>
      </c>
    </row>
    <row r="5084" spans="1:2" ht="15.6">
      <c r="A5084" s="356" t="s">
        <v>5692</v>
      </c>
      <c r="B5084" s="130">
        <v>178</v>
      </c>
    </row>
    <row r="5085" spans="1:2" ht="15.6">
      <c r="A5085" s="356" t="s">
        <v>5693</v>
      </c>
      <c r="B5085" s="130">
        <v>178</v>
      </c>
    </row>
    <row r="5086" spans="1:2" ht="15.6">
      <c r="A5086" s="356" t="s">
        <v>5694</v>
      </c>
      <c r="B5086" s="130">
        <v>183</v>
      </c>
    </row>
    <row r="5087" spans="1:2" ht="15.6">
      <c r="A5087" s="356" t="s">
        <v>5695</v>
      </c>
      <c r="B5087" s="130">
        <v>184</v>
      </c>
    </row>
    <row r="5088" spans="1:2" ht="15.6">
      <c r="A5088" s="356" t="s">
        <v>5696</v>
      </c>
      <c r="B5088" s="130">
        <v>182</v>
      </c>
    </row>
    <row r="5089" spans="1:2" ht="15.6">
      <c r="A5089" s="356" t="s">
        <v>5697</v>
      </c>
      <c r="B5089" s="130">
        <v>178</v>
      </c>
    </row>
    <row r="5090" spans="1:2" ht="15.6">
      <c r="A5090" s="356" t="s">
        <v>5698</v>
      </c>
      <c r="B5090" s="130">
        <v>176</v>
      </c>
    </row>
    <row r="5091" spans="1:2" ht="15.6">
      <c r="A5091" s="356" t="s">
        <v>5699</v>
      </c>
      <c r="B5091" s="130">
        <v>176</v>
      </c>
    </row>
    <row r="5092" spans="1:2" ht="15.6">
      <c r="A5092" s="356" t="s">
        <v>5700</v>
      </c>
      <c r="B5092" s="130">
        <v>173</v>
      </c>
    </row>
    <row r="5093" spans="1:2" ht="15.6">
      <c r="A5093" s="356" t="s">
        <v>5701</v>
      </c>
      <c r="B5093" s="130">
        <v>176</v>
      </c>
    </row>
    <row r="5094" spans="1:2" ht="15.6">
      <c r="A5094" s="356" t="s">
        <v>5702</v>
      </c>
      <c r="B5094" s="130">
        <v>174</v>
      </c>
    </row>
    <row r="5095" spans="1:2" ht="15.6">
      <c r="A5095" s="356" t="s">
        <v>5703</v>
      </c>
      <c r="B5095" s="130">
        <v>179</v>
      </c>
    </row>
    <row r="5096" spans="1:2" ht="15.6">
      <c r="A5096" s="356" t="s">
        <v>5704</v>
      </c>
      <c r="B5096" s="130">
        <v>177</v>
      </c>
    </row>
    <row r="5097" spans="1:2" ht="15.6">
      <c r="A5097" s="356" t="s">
        <v>5705</v>
      </c>
      <c r="B5097" s="130">
        <v>176</v>
      </c>
    </row>
    <row r="5098" spans="1:2" ht="15.6">
      <c r="A5098" s="356" t="s">
        <v>5706</v>
      </c>
      <c r="B5098" s="130">
        <v>179</v>
      </c>
    </row>
    <row r="5099" spans="1:2" ht="15.6">
      <c r="A5099" s="356" t="s">
        <v>5707</v>
      </c>
      <c r="B5099" s="130">
        <v>175</v>
      </c>
    </row>
    <row r="5100" spans="1:2" ht="15.6">
      <c r="A5100" s="356" t="s">
        <v>5708</v>
      </c>
      <c r="B5100" s="130">
        <v>176</v>
      </c>
    </row>
    <row r="5101" spans="1:2" ht="15.6">
      <c r="A5101" s="356" t="s">
        <v>5709</v>
      </c>
      <c r="B5101" s="130">
        <v>171</v>
      </c>
    </row>
    <row r="5102" spans="1:2" ht="15.6">
      <c r="A5102" s="356" t="s">
        <v>5710</v>
      </c>
      <c r="B5102" s="130">
        <v>169</v>
      </c>
    </row>
    <row r="5103" spans="1:2" ht="15.6">
      <c r="A5103" s="356" t="s">
        <v>5711</v>
      </c>
      <c r="B5103" s="130">
        <v>164</v>
      </c>
    </row>
    <row r="5104" spans="1:2" ht="15.6">
      <c r="A5104" s="356" t="s">
        <v>5712</v>
      </c>
      <c r="B5104" s="130">
        <v>161</v>
      </c>
    </row>
    <row r="5105" spans="1:2" ht="15.6">
      <c r="A5105" s="356" t="s">
        <v>5713</v>
      </c>
      <c r="B5105" s="130">
        <v>162</v>
      </c>
    </row>
    <row r="5106" spans="1:2" ht="15.6">
      <c r="A5106" s="356" t="s">
        <v>5714</v>
      </c>
      <c r="B5106" s="130">
        <v>164</v>
      </c>
    </row>
    <row r="5107" spans="1:2" ht="15.6">
      <c r="A5107" s="356" t="s">
        <v>5715</v>
      </c>
      <c r="B5107" s="130">
        <v>160</v>
      </c>
    </row>
    <row r="5108" spans="1:2" ht="15.6">
      <c r="A5108" s="356" t="s">
        <v>5716</v>
      </c>
      <c r="B5108" s="130">
        <v>163</v>
      </c>
    </row>
    <row r="5109" spans="1:2" ht="15.6">
      <c r="A5109" s="356" t="s">
        <v>5717</v>
      </c>
      <c r="B5109" s="130">
        <v>156</v>
      </c>
    </row>
    <row r="5110" spans="1:2" ht="15.6">
      <c r="A5110" s="356" t="s">
        <v>5718</v>
      </c>
      <c r="B5110" s="130">
        <v>155</v>
      </c>
    </row>
    <row r="5111" spans="1:2" ht="15.6">
      <c r="A5111" s="356" t="s">
        <v>5719</v>
      </c>
      <c r="B5111" s="130">
        <v>150</v>
      </c>
    </row>
    <row r="5112" spans="1:2" ht="15.6">
      <c r="A5112" s="356" t="s">
        <v>5720</v>
      </c>
      <c r="B5112" s="130">
        <v>147</v>
      </c>
    </row>
    <row r="5113" spans="1:2" ht="15.6">
      <c r="A5113" s="356" t="s">
        <v>5721</v>
      </c>
      <c r="B5113" s="130">
        <v>147</v>
      </c>
    </row>
    <row r="5114" spans="1:2" ht="15.6">
      <c r="A5114" s="356" t="s">
        <v>5722</v>
      </c>
      <c r="B5114" s="130">
        <v>139</v>
      </c>
    </row>
    <row r="5115" spans="1:2" ht="15.6">
      <c r="A5115" s="356" t="s">
        <v>5723</v>
      </c>
      <c r="B5115" s="130">
        <v>137</v>
      </c>
    </row>
    <row r="5116" spans="1:2" ht="15.6">
      <c r="A5116" s="356" t="s">
        <v>5724</v>
      </c>
      <c r="B5116" s="130">
        <v>140</v>
      </c>
    </row>
    <row r="5117" spans="1:2" ht="15.6">
      <c r="A5117" s="356" t="s">
        <v>5725</v>
      </c>
      <c r="B5117" s="130">
        <v>140</v>
      </c>
    </row>
    <row r="5118" spans="1:2" ht="15.6">
      <c r="A5118" s="356" t="s">
        <v>5726</v>
      </c>
      <c r="B5118" s="130">
        <v>140</v>
      </c>
    </row>
    <row r="5119" spans="1:2" ht="15.6">
      <c r="A5119" s="356" t="s">
        <v>5727</v>
      </c>
      <c r="B5119" s="130">
        <v>142</v>
      </c>
    </row>
    <row r="5120" spans="1:2" ht="15.6">
      <c r="A5120" s="356" t="s">
        <v>5728</v>
      </c>
      <c r="B5120" s="130">
        <v>139</v>
      </c>
    </row>
    <row r="5121" spans="1:2" ht="15.6">
      <c r="A5121" s="356" t="s">
        <v>5729</v>
      </c>
      <c r="B5121" s="130">
        <v>143</v>
      </c>
    </row>
    <row r="5122" spans="1:2" ht="15.6">
      <c r="A5122" s="356" t="s">
        <v>5730</v>
      </c>
      <c r="B5122" s="130">
        <v>146</v>
      </c>
    </row>
    <row r="5123" spans="1:2" ht="15.6">
      <c r="A5123" s="356" t="s">
        <v>5731</v>
      </c>
      <c r="B5123" s="130">
        <v>148</v>
      </c>
    </row>
    <row r="5124" spans="1:2" ht="15.6">
      <c r="A5124" s="356" t="s">
        <v>5732</v>
      </c>
      <c r="B5124" s="130">
        <v>147</v>
      </c>
    </row>
    <row r="5125" spans="1:2" ht="15.6">
      <c r="A5125" s="356" t="s">
        <v>5733</v>
      </c>
      <c r="B5125" s="130">
        <v>151</v>
      </c>
    </row>
    <row r="5126" spans="1:2" ht="15.6">
      <c r="A5126" s="356" t="s">
        <v>5734</v>
      </c>
      <c r="B5126" s="130">
        <v>152</v>
      </c>
    </row>
    <row r="5127" spans="1:2" ht="15.6">
      <c r="A5127" s="356" t="s">
        <v>5735</v>
      </c>
      <c r="B5127" s="130">
        <v>149</v>
      </c>
    </row>
    <row r="5128" spans="1:2" ht="15.6">
      <c r="A5128" s="356" t="s">
        <v>5736</v>
      </c>
      <c r="B5128" s="130">
        <v>149</v>
      </c>
    </row>
    <row r="5129" spans="1:2" ht="15.6">
      <c r="A5129" s="356" t="s">
        <v>5737</v>
      </c>
      <c r="B5129" s="130">
        <v>149</v>
      </c>
    </row>
    <row r="5130" spans="1:2" ht="15.6">
      <c r="A5130" s="356" t="s">
        <v>5738</v>
      </c>
      <c r="B5130" s="130">
        <v>150</v>
      </c>
    </row>
    <row r="5131" spans="1:2" ht="15.6">
      <c r="A5131" s="356" t="s">
        <v>5739</v>
      </c>
      <c r="B5131" s="130">
        <v>148</v>
      </c>
    </row>
    <row r="5132" spans="1:2" ht="15.6">
      <c r="A5132" s="356" t="s">
        <v>5740</v>
      </c>
      <c r="B5132" s="130">
        <v>151</v>
      </c>
    </row>
    <row r="5133" spans="1:2" ht="15.6">
      <c r="A5133" s="356" t="s">
        <v>5741</v>
      </c>
      <c r="B5133" s="130">
        <v>150</v>
      </c>
    </row>
    <row r="5134" spans="1:2" ht="15.6">
      <c r="A5134" s="356" t="s">
        <v>5742</v>
      </c>
      <c r="B5134" s="130">
        <v>150</v>
      </c>
    </row>
    <row r="5135" spans="1:2" ht="15.6">
      <c r="A5135" s="356" t="s">
        <v>5743</v>
      </c>
      <c r="B5135" s="130">
        <v>153</v>
      </c>
    </row>
    <row r="5136" spans="1:2" ht="15.6">
      <c r="A5136" s="356" t="s">
        <v>5744</v>
      </c>
      <c r="B5136" s="130">
        <v>146</v>
      </c>
    </row>
    <row r="5137" spans="1:2" ht="15.6">
      <c r="A5137" s="356" t="s">
        <v>5745</v>
      </c>
      <c r="B5137" s="130">
        <v>146</v>
      </c>
    </row>
    <row r="5138" spans="1:2" ht="15.6">
      <c r="A5138" s="356" t="s">
        <v>5746</v>
      </c>
      <c r="B5138" s="130">
        <v>150</v>
      </c>
    </row>
    <row r="5139" spans="1:2" ht="15.6">
      <c r="A5139" s="356" t="s">
        <v>5747</v>
      </c>
      <c r="B5139" s="130">
        <v>148</v>
      </c>
    </row>
    <row r="5140" spans="1:2" ht="15.6">
      <c r="A5140" s="356" t="s">
        <v>5748</v>
      </c>
      <c r="B5140" s="130">
        <v>151</v>
      </c>
    </row>
    <row r="5141" spans="1:2" ht="15.6">
      <c r="A5141" s="356" t="s">
        <v>5749</v>
      </c>
      <c r="B5141" s="130">
        <v>158</v>
      </c>
    </row>
    <row r="5142" spans="1:2" ht="15.6">
      <c r="A5142" s="356" t="s">
        <v>5750</v>
      </c>
      <c r="B5142" s="130">
        <v>158</v>
      </c>
    </row>
    <row r="5143" spans="1:2" ht="15.6">
      <c r="A5143" s="356" t="s">
        <v>5751</v>
      </c>
      <c r="B5143" s="130">
        <v>156</v>
      </c>
    </row>
    <row r="5144" spans="1:2" ht="15.6">
      <c r="A5144" s="356" t="s">
        <v>5752</v>
      </c>
      <c r="B5144" s="130">
        <v>155</v>
      </c>
    </row>
    <row r="5145" spans="1:2" ht="15.6">
      <c r="A5145" s="356" t="s">
        <v>5753</v>
      </c>
      <c r="B5145" s="130">
        <v>158</v>
      </c>
    </row>
    <row r="5146" spans="1:2" ht="15.6">
      <c r="A5146" s="356" t="s">
        <v>5754</v>
      </c>
      <c r="B5146" s="130">
        <v>158</v>
      </c>
    </row>
    <row r="5147" spans="1:2" ht="15.6">
      <c r="A5147" s="356" t="s">
        <v>5755</v>
      </c>
      <c r="B5147" s="130">
        <v>166</v>
      </c>
    </row>
    <row r="5148" spans="1:2" ht="15.6">
      <c r="A5148" s="356" t="s">
        <v>5756</v>
      </c>
      <c r="B5148" s="130">
        <v>173</v>
      </c>
    </row>
    <row r="5149" spans="1:2" ht="15.6">
      <c r="A5149" s="356" t="s">
        <v>5757</v>
      </c>
      <c r="B5149" s="130">
        <v>183</v>
      </c>
    </row>
    <row r="5150" spans="1:2" ht="15.6">
      <c r="A5150" s="356" t="s">
        <v>5758</v>
      </c>
      <c r="B5150" s="130">
        <v>181</v>
      </c>
    </row>
    <row r="5151" spans="1:2" ht="15.6">
      <c r="A5151" s="356" t="s">
        <v>5759</v>
      </c>
      <c r="B5151" s="130">
        <v>175</v>
      </c>
    </row>
    <row r="5152" spans="1:2" ht="15.6">
      <c r="A5152" s="356" t="s">
        <v>5760</v>
      </c>
      <c r="B5152" s="130">
        <v>171</v>
      </c>
    </row>
    <row r="5153" spans="1:2" ht="15.6">
      <c r="A5153" s="356" t="s">
        <v>5761</v>
      </c>
      <c r="B5153" s="130">
        <v>173</v>
      </c>
    </row>
    <row r="5154" spans="1:2" ht="15.6">
      <c r="A5154" s="356" t="s">
        <v>5762</v>
      </c>
      <c r="B5154" s="130">
        <v>173</v>
      </c>
    </row>
    <row r="5155" spans="1:2" ht="15.6">
      <c r="A5155" s="356" t="s">
        <v>5763</v>
      </c>
      <c r="B5155" s="130">
        <v>171</v>
      </c>
    </row>
    <row r="5156" spans="1:2" ht="15.6">
      <c r="A5156" s="356" t="s">
        <v>5764</v>
      </c>
      <c r="B5156" s="130">
        <v>167</v>
      </c>
    </row>
    <row r="5157" spans="1:2" ht="15.6">
      <c r="A5157" s="356" t="s">
        <v>5765</v>
      </c>
      <c r="B5157" s="130">
        <v>160</v>
      </c>
    </row>
    <row r="5158" spans="1:2" ht="15.6">
      <c r="A5158" s="356" t="s">
        <v>5766</v>
      </c>
      <c r="B5158" s="130">
        <v>162</v>
      </c>
    </row>
    <row r="5159" spans="1:2" ht="15.6">
      <c r="A5159" s="356" t="s">
        <v>5767</v>
      </c>
      <c r="B5159" s="130">
        <v>155</v>
      </c>
    </row>
    <row r="5160" spans="1:2" ht="15.6">
      <c r="A5160" s="356" t="s">
        <v>5768</v>
      </c>
      <c r="B5160" s="130">
        <v>149</v>
      </c>
    </row>
    <row r="5161" spans="1:2" ht="15.6">
      <c r="A5161" s="356" t="s">
        <v>5769</v>
      </c>
      <c r="B5161" s="130">
        <v>145</v>
      </c>
    </row>
    <row r="5162" spans="1:2" ht="15.6">
      <c r="A5162" s="356" t="s">
        <v>5770</v>
      </c>
      <c r="B5162" s="130">
        <v>145</v>
      </c>
    </row>
    <row r="5163" spans="1:2" ht="15.6">
      <c r="A5163" s="356" t="s">
        <v>5771</v>
      </c>
      <c r="B5163" s="130">
        <v>147</v>
      </c>
    </row>
    <row r="5164" spans="1:2" ht="15.6">
      <c r="A5164" s="356" t="s">
        <v>5772</v>
      </c>
      <c r="B5164" s="130">
        <v>145</v>
      </c>
    </row>
    <row r="5165" spans="1:2" ht="15.6">
      <c r="A5165" s="356" t="s">
        <v>5773</v>
      </c>
      <c r="B5165" s="130">
        <v>142</v>
      </c>
    </row>
    <row r="5166" spans="1:2" ht="15.6">
      <c r="A5166" s="356" t="s">
        <v>5774</v>
      </c>
      <c r="B5166" s="130">
        <v>141</v>
      </c>
    </row>
    <row r="5167" spans="1:2" ht="15.6">
      <c r="A5167" s="356" t="s">
        <v>5775</v>
      </c>
      <c r="B5167" s="130">
        <v>142</v>
      </c>
    </row>
    <row r="5168" spans="1:2" ht="15.6">
      <c r="A5168" s="356" t="s">
        <v>5776</v>
      </c>
      <c r="B5168" s="130">
        <v>142</v>
      </c>
    </row>
    <row r="5169" spans="1:2" ht="15.6">
      <c r="A5169" s="356" t="s">
        <v>5777</v>
      </c>
      <c r="B5169" s="130">
        <v>145</v>
      </c>
    </row>
    <row r="5170" spans="1:2" ht="15.6">
      <c r="A5170" s="356" t="s">
        <v>5778</v>
      </c>
      <c r="B5170" s="130">
        <v>146</v>
      </c>
    </row>
    <row r="5171" spans="1:2" ht="15.6">
      <c r="A5171" s="356" t="s">
        <v>5779</v>
      </c>
      <c r="B5171" s="130">
        <v>149</v>
      </c>
    </row>
    <row r="5172" spans="1:2" ht="15.6">
      <c r="A5172" s="356" t="s">
        <v>5780</v>
      </c>
      <c r="B5172" s="130">
        <v>151</v>
      </c>
    </row>
    <row r="5173" spans="1:2" ht="15.6">
      <c r="A5173" s="356" t="s">
        <v>5781</v>
      </c>
      <c r="B5173" s="130">
        <v>149</v>
      </c>
    </row>
    <row r="5174" spans="1:2" ht="15.6">
      <c r="A5174" s="356" t="s">
        <v>5782</v>
      </c>
      <c r="B5174" s="130">
        <v>152</v>
      </c>
    </row>
    <row r="5175" spans="1:2" ht="15.6">
      <c r="A5175" s="356" t="s">
        <v>5783</v>
      </c>
      <c r="B5175" s="130">
        <v>150</v>
      </c>
    </row>
    <row r="5176" spans="1:2" ht="15.6">
      <c r="A5176" s="356" t="s">
        <v>5784</v>
      </c>
      <c r="B5176" s="130">
        <v>149</v>
      </c>
    </row>
    <row r="5177" spans="1:2" ht="15.6">
      <c r="A5177" s="356" t="s">
        <v>5785</v>
      </c>
      <c r="B5177" s="130">
        <v>150</v>
      </c>
    </row>
    <row r="5178" spans="1:2" ht="15.6">
      <c r="A5178" s="356" t="s">
        <v>5786</v>
      </c>
      <c r="B5178" s="130">
        <v>146</v>
      </c>
    </row>
    <row r="5179" spans="1:2" ht="15.6">
      <c r="A5179" s="356" t="s">
        <v>5787</v>
      </c>
      <c r="B5179" s="130">
        <v>145</v>
      </c>
    </row>
    <row r="5180" spans="1:2" ht="15.6">
      <c r="A5180" s="356" t="s">
        <v>5788</v>
      </c>
      <c r="B5180" s="130">
        <v>143</v>
      </c>
    </row>
    <row r="5181" spans="1:2" ht="15.6">
      <c r="A5181" s="356" t="s">
        <v>5789</v>
      </c>
      <c r="B5181" s="130">
        <v>146</v>
      </c>
    </row>
    <row r="5182" spans="1:2" ht="15.6">
      <c r="A5182" s="356" t="s">
        <v>5790</v>
      </c>
      <c r="B5182" s="130">
        <v>137</v>
      </c>
    </row>
    <row r="5183" spans="1:2" ht="15.6">
      <c r="A5183" s="356" t="s">
        <v>5791</v>
      </c>
      <c r="B5183" s="130">
        <v>144</v>
      </c>
    </row>
    <row r="5184" spans="1:2" ht="15.6">
      <c r="A5184" s="356" t="s">
        <v>5792</v>
      </c>
      <c r="B5184" s="130">
        <v>144</v>
      </c>
    </row>
    <row r="5185" spans="1:2" ht="15.6">
      <c r="A5185" s="356" t="s">
        <v>5793</v>
      </c>
      <c r="B5185" s="130">
        <v>142</v>
      </c>
    </row>
    <row r="5186" spans="1:2" ht="15.6">
      <c r="A5186" s="356" t="s">
        <v>5794</v>
      </c>
      <c r="B5186" s="130">
        <v>142</v>
      </c>
    </row>
    <row r="5187" spans="1:2" ht="15.6">
      <c r="A5187" s="356" t="s">
        <v>5795</v>
      </c>
      <c r="B5187" s="130">
        <v>147</v>
      </c>
    </row>
    <row r="5188" spans="1:2" ht="15.6">
      <c r="A5188" s="356" t="s">
        <v>5796</v>
      </c>
      <c r="B5188" s="130">
        <v>144</v>
      </c>
    </row>
    <row r="5189" spans="1:2" ht="15.6">
      <c r="A5189" s="356" t="s">
        <v>5797</v>
      </c>
      <c r="B5189" s="130">
        <v>143</v>
      </c>
    </row>
    <row r="5190" spans="1:2" ht="15.6">
      <c r="A5190" s="356" t="s">
        <v>5798</v>
      </c>
      <c r="B5190" s="130">
        <v>144</v>
      </c>
    </row>
    <row r="5191" spans="1:2" ht="15.6">
      <c r="A5191" s="356" t="s">
        <v>5799</v>
      </c>
      <c r="B5191" s="130">
        <v>142</v>
      </c>
    </row>
    <row r="5192" spans="1:2" ht="15.6">
      <c r="A5192" s="356" t="s">
        <v>5800</v>
      </c>
      <c r="B5192" s="130">
        <v>149</v>
      </c>
    </row>
    <row r="5193" spans="1:2" ht="15.6">
      <c r="A5193" s="356" t="s">
        <v>5801</v>
      </c>
      <c r="B5193" s="130">
        <v>151</v>
      </c>
    </row>
    <row r="5194" spans="1:2" ht="15.6">
      <c r="A5194" s="356" t="s">
        <v>5802</v>
      </c>
      <c r="B5194" s="130">
        <v>154</v>
      </c>
    </row>
    <row r="5195" spans="1:2" ht="15.6">
      <c r="A5195" s="356" t="s">
        <v>5803</v>
      </c>
      <c r="B5195" s="130">
        <v>154</v>
      </c>
    </row>
    <row r="5196" spans="1:2" ht="15.6">
      <c r="A5196" s="356" t="s">
        <v>5804</v>
      </c>
      <c r="B5196" s="130">
        <v>159</v>
      </c>
    </row>
    <row r="5197" spans="1:2" ht="15.6">
      <c r="A5197" s="356" t="s">
        <v>5805</v>
      </c>
      <c r="B5197" s="130">
        <v>161</v>
      </c>
    </row>
    <row r="5198" spans="1:2" ht="15.6">
      <c r="A5198" s="356" t="s">
        <v>5806</v>
      </c>
      <c r="B5198" s="130">
        <v>152</v>
      </c>
    </row>
    <row r="5199" spans="1:2" ht="15.6">
      <c r="A5199" s="356" t="s">
        <v>5807</v>
      </c>
      <c r="B5199" s="130">
        <v>149</v>
      </c>
    </row>
    <row r="5200" spans="1:2" ht="15.6">
      <c r="A5200" s="356" t="s">
        <v>5808</v>
      </c>
      <c r="B5200" s="130">
        <v>151</v>
      </c>
    </row>
    <row r="5201" spans="1:2" ht="15.6">
      <c r="A5201" s="356" t="s">
        <v>5809</v>
      </c>
      <c r="B5201" s="130">
        <v>148</v>
      </c>
    </row>
    <row r="5202" spans="1:2" ht="15.6">
      <c r="A5202" s="356" t="s">
        <v>5810</v>
      </c>
      <c r="B5202" s="130">
        <v>152</v>
      </c>
    </row>
    <row r="5203" spans="1:2" ht="15.6">
      <c r="A5203" s="356" t="s">
        <v>5811</v>
      </c>
      <c r="B5203" s="130">
        <v>154</v>
      </c>
    </row>
    <row r="5204" spans="1:2" ht="15.6">
      <c r="A5204" s="356" t="s">
        <v>5812</v>
      </c>
      <c r="B5204" s="130">
        <v>151</v>
      </c>
    </row>
    <row r="5205" spans="1:2" ht="15.6">
      <c r="A5205" s="356" t="s">
        <v>5813</v>
      </c>
      <c r="B5205" s="130">
        <v>154</v>
      </c>
    </row>
    <row r="5206" spans="1:2" ht="15.6">
      <c r="A5206" s="356" t="s">
        <v>5814</v>
      </c>
      <c r="B5206" s="130">
        <v>155</v>
      </c>
    </row>
    <row r="5207" spans="1:2" ht="15.6">
      <c r="A5207" s="356" t="s">
        <v>5815</v>
      </c>
      <c r="B5207" s="130">
        <v>152</v>
      </c>
    </row>
    <row r="5208" spans="1:2" ht="15.6">
      <c r="A5208" s="356" t="s">
        <v>5816</v>
      </c>
      <c r="B5208" s="130">
        <v>144</v>
      </c>
    </row>
    <row r="5209" spans="1:2" ht="15.6">
      <c r="A5209" s="356" t="s">
        <v>5817</v>
      </c>
      <c r="B5209" s="130">
        <v>141</v>
      </c>
    </row>
    <row r="5210" spans="1:2" ht="15.6">
      <c r="A5210" s="356" t="s">
        <v>5818</v>
      </c>
      <c r="B5210" s="130">
        <v>137</v>
      </c>
    </row>
    <row r="5211" spans="1:2" ht="15.6">
      <c r="A5211" s="356" t="s">
        <v>5819</v>
      </c>
      <c r="B5211" s="130">
        <v>135</v>
      </c>
    </row>
    <row r="5212" spans="1:2" ht="15.6">
      <c r="A5212" s="356" t="s">
        <v>5820</v>
      </c>
      <c r="B5212" s="130">
        <v>137</v>
      </c>
    </row>
    <row r="5213" spans="1:2" ht="15.6">
      <c r="A5213" s="356" t="s">
        <v>5821</v>
      </c>
      <c r="B5213" s="130">
        <v>137</v>
      </c>
    </row>
    <row r="5214" spans="1:2" ht="15.6">
      <c r="A5214" s="356" t="s">
        <v>5822</v>
      </c>
      <c r="B5214" s="130">
        <v>134</v>
      </c>
    </row>
    <row r="5215" spans="1:2" ht="15.6">
      <c r="A5215" s="356" t="s">
        <v>5823</v>
      </c>
      <c r="B5215" s="130">
        <v>137</v>
      </c>
    </row>
    <row r="5216" spans="1:2" ht="15.6">
      <c r="A5216" s="356" t="s">
        <v>5824</v>
      </c>
      <c r="B5216" s="130">
        <v>137</v>
      </c>
    </row>
    <row r="5217" spans="1:2" ht="15.6">
      <c r="A5217" s="356" t="s">
        <v>5825</v>
      </c>
      <c r="B5217" s="130">
        <v>136</v>
      </c>
    </row>
    <row r="5218" spans="1:2" ht="15.6">
      <c r="A5218" s="356" t="s">
        <v>5826</v>
      </c>
      <c r="B5218" s="130">
        <v>135</v>
      </c>
    </row>
    <row r="5219" spans="1:2" ht="15.6">
      <c r="A5219" s="356" t="s">
        <v>5827</v>
      </c>
      <c r="B5219" s="130">
        <v>136</v>
      </c>
    </row>
    <row r="5220" spans="1:2" ht="15.6">
      <c r="A5220" s="356" t="s">
        <v>5828</v>
      </c>
      <c r="B5220" s="130">
        <v>132</v>
      </c>
    </row>
    <row r="5221" spans="1:2" ht="15.6">
      <c r="A5221" s="356" t="s">
        <v>5829</v>
      </c>
      <c r="B5221" s="130">
        <v>132</v>
      </c>
    </row>
    <row r="5222" spans="1:2" ht="15.6">
      <c r="A5222" s="356" t="s">
        <v>5830</v>
      </c>
      <c r="B5222" s="130">
        <v>131</v>
      </c>
    </row>
    <row r="5223" spans="1:2" ht="15.6">
      <c r="A5223" s="356" t="s">
        <v>5831</v>
      </c>
      <c r="B5223" s="130">
        <v>130</v>
      </c>
    </row>
    <row r="5224" spans="1:2" ht="15.6">
      <c r="A5224" s="356" t="s">
        <v>5832</v>
      </c>
      <c r="B5224" s="130">
        <v>128</v>
      </c>
    </row>
    <row r="5225" spans="1:2" ht="15.6">
      <c r="A5225" s="356" t="s">
        <v>5833</v>
      </c>
      <c r="B5225" s="130">
        <v>128</v>
      </c>
    </row>
    <row r="5226" spans="1:2" ht="15.6">
      <c r="A5226" s="356" t="s">
        <v>5834</v>
      </c>
      <c r="B5226" s="130">
        <v>125</v>
      </c>
    </row>
    <row r="5227" spans="1:2" ht="15.6">
      <c r="A5227" s="356" t="s">
        <v>5835</v>
      </c>
      <c r="B5227" s="130">
        <v>129</v>
      </c>
    </row>
    <row r="5228" spans="1:2" ht="15.6">
      <c r="A5228" s="356" t="s">
        <v>5836</v>
      </c>
      <c r="B5228" s="130">
        <v>138</v>
      </c>
    </row>
    <row r="5229" spans="1:2" ht="15.6">
      <c r="A5229" s="356" t="s">
        <v>5837</v>
      </c>
      <c r="B5229" s="130">
        <v>135</v>
      </c>
    </row>
    <row r="5230" spans="1:2" ht="15.6">
      <c r="A5230" s="356" t="s">
        <v>5838</v>
      </c>
      <c r="B5230" s="130">
        <v>131</v>
      </c>
    </row>
    <row r="5231" spans="1:2" ht="15.6">
      <c r="A5231" s="356" t="s">
        <v>5839</v>
      </c>
      <c r="B5231" s="130">
        <v>134</v>
      </c>
    </row>
    <row r="5232" spans="1:2" ht="15.6">
      <c r="A5232" s="356" t="s">
        <v>5840</v>
      </c>
      <c r="B5232" s="130">
        <v>134</v>
      </c>
    </row>
    <row r="5233" spans="1:2" ht="15.6">
      <c r="A5233" s="356" t="s">
        <v>5841</v>
      </c>
      <c r="B5233" s="130">
        <v>134</v>
      </c>
    </row>
    <row r="5234" spans="1:2" ht="15.6">
      <c r="A5234" s="356" t="s">
        <v>5842</v>
      </c>
      <c r="B5234" s="130">
        <v>134</v>
      </c>
    </row>
    <row r="5235" spans="1:2" ht="15.6">
      <c r="A5235" s="356" t="s">
        <v>5843</v>
      </c>
      <c r="B5235" s="130">
        <v>133</v>
      </c>
    </row>
    <row r="5236" spans="1:2" ht="15.6">
      <c r="A5236" s="356" t="s">
        <v>5844</v>
      </c>
      <c r="B5236" s="130">
        <v>131</v>
      </c>
    </row>
    <row r="5237" spans="1:2" ht="15.6">
      <c r="A5237" s="356" t="s">
        <v>5845</v>
      </c>
      <c r="B5237" s="130">
        <v>133</v>
      </c>
    </row>
    <row r="5238" spans="1:2" ht="15.6">
      <c r="A5238" s="356" t="s">
        <v>5846</v>
      </c>
      <c r="B5238" s="130">
        <v>132</v>
      </c>
    </row>
    <row r="5239" spans="1:2" ht="15.6">
      <c r="A5239" s="356" t="s">
        <v>5847</v>
      </c>
      <c r="B5239" s="130">
        <v>133</v>
      </c>
    </row>
    <row r="5240" spans="1:2" ht="15.6">
      <c r="A5240" s="356" t="s">
        <v>5848</v>
      </c>
      <c r="B5240" s="130">
        <v>131</v>
      </c>
    </row>
    <row r="5241" spans="1:2" ht="15.6">
      <c r="A5241" s="356" t="s">
        <v>5849</v>
      </c>
      <c r="B5241" s="130">
        <v>128</v>
      </c>
    </row>
    <row r="5242" spans="1:2" ht="15.6">
      <c r="A5242" s="356" t="s">
        <v>5850</v>
      </c>
      <c r="B5242" s="130">
        <v>131</v>
      </c>
    </row>
    <row r="5243" spans="1:2" ht="15.6">
      <c r="A5243" s="356" t="s">
        <v>5851</v>
      </c>
      <c r="B5243" s="130">
        <v>130</v>
      </c>
    </row>
    <row r="5244" spans="1:2" ht="15.6">
      <c r="A5244" s="356" t="s">
        <v>5852</v>
      </c>
      <c r="B5244" s="130">
        <v>132</v>
      </c>
    </row>
    <row r="5245" spans="1:2" ht="15.6">
      <c r="A5245" s="356" t="s">
        <v>5853</v>
      </c>
      <c r="B5245" s="130">
        <v>137</v>
      </c>
    </row>
    <row r="5246" spans="1:2" ht="15.6">
      <c r="A5246" s="356" t="s">
        <v>5854</v>
      </c>
      <c r="B5246" s="130">
        <v>135</v>
      </c>
    </row>
    <row r="5247" spans="1:2" ht="15.6">
      <c r="A5247" s="356" t="s">
        <v>5855</v>
      </c>
      <c r="B5247" s="130">
        <v>136</v>
      </c>
    </row>
    <row r="5248" spans="1:2" ht="15.6">
      <c r="A5248" s="356" t="s">
        <v>5856</v>
      </c>
      <c r="B5248" s="130">
        <v>135</v>
      </c>
    </row>
    <row r="5249" spans="1:2" ht="15.6">
      <c r="A5249" s="356" t="s">
        <v>5857</v>
      </c>
      <c r="B5249" s="130">
        <v>137</v>
      </c>
    </row>
    <row r="5250" spans="1:2" ht="15.6">
      <c r="A5250" s="356" t="s">
        <v>5858</v>
      </c>
      <c r="B5250" s="130">
        <v>134</v>
      </c>
    </row>
    <row r="5251" spans="1:2" ht="15.6">
      <c r="A5251" s="356" t="s">
        <v>5859</v>
      </c>
      <c r="B5251" s="130">
        <v>133</v>
      </c>
    </row>
    <row r="5252" spans="1:2" ht="15.6">
      <c r="A5252" s="356" t="s">
        <v>5860</v>
      </c>
      <c r="B5252" s="130">
        <v>133</v>
      </c>
    </row>
    <row r="5253" spans="1:2" ht="15.6">
      <c r="A5253" s="356" t="s">
        <v>5861</v>
      </c>
      <c r="B5253" s="130">
        <v>136</v>
      </c>
    </row>
    <row r="5254" spans="1:2" ht="15.6">
      <c r="A5254" s="356" t="s">
        <v>5862</v>
      </c>
      <c r="B5254" s="130">
        <v>136</v>
      </c>
    </row>
    <row r="5255" spans="1:2" ht="15.6">
      <c r="A5255" s="356" t="s">
        <v>5863</v>
      </c>
      <c r="B5255" s="130">
        <v>138</v>
      </c>
    </row>
    <row r="5256" spans="1:2" ht="15.6">
      <c r="A5256" s="356" t="s">
        <v>5864</v>
      </c>
      <c r="B5256" s="130">
        <v>137</v>
      </c>
    </row>
    <row r="5257" spans="1:2" ht="15.6">
      <c r="A5257" s="356" t="s">
        <v>5865</v>
      </c>
      <c r="B5257" s="130">
        <v>141</v>
      </c>
    </row>
    <row r="5258" spans="1:2" ht="15.6">
      <c r="A5258" s="356" t="s">
        <v>5866</v>
      </c>
      <c r="B5258" s="130">
        <v>145</v>
      </c>
    </row>
    <row r="5259" spans="1:2" ht="15.6">
      <c r="A5259" s="356" t="s">
        <v>5867</v>
      </c>
      <c r="B5259" s="130">
        <v>145</v>
      </c>
    </row>
    <row r="5260" spans="1:2" ht="15.6">
      <c r="A5260" s="356" t="s">
        <v>5868</v>
      </c>
      <c r="B5260" s="130">
        <v>147</v>
      </c>
    </row>
    <row r="5261" spans="1:2" ht="15.6">
      <c r="A5261" s="356" t="s">
        <v>5869</v>
      </c>
      <c r="B5261" s="130">
        <v>164</v>
      </c>
    </row>
    <row r="5262" spans="1:2" ht="15.6">
      <c r="A5262" s="356" t="s">
        <v>5870</v>
      </c>
      <c r="B5262" s="130">
        <v>159</v>
      </c>
    </row>
    <row r="5263" spans="1:2" ht="15.6">
      <c r="A5263" s="356" t="s">
        <v>5871</v>
      </c>
      <c r="B5263" s="130">
        <v>165</v>
      </c>
    </row>
    <row r="5264" spans="1:2" ht="15.6">
      <c r="A5264" s="356" t="s">
        <v>5872</v>
      </c>
      <c r="B5264" s="130">
        <v>166</v>
      </c>
    </row>
    <row r="5265" spans="1:2" ht="15.6">
      <c r="A5265" s="356" t="s">
        <v>5873</v>
      </c>
      <c r="B5265" s="130">
        <v>170</v>
      </c>
    </row>
    <row r="5266" spans="1:2" ht="15.6">
      <c r="A5266" s="356" t="s">
        <v>5874</v>
      </c>
      <c r="B5266" s="130">
        <v>178</v>
      </c>
    </row>
    <row r="5267" spans="1:2" ht="15.6">
      <c r="A5267" s="356" t="s">
        <v>5875</v>
      </c>
      <c r="B5267" s="130">
        <v>185</v>
      </c>
    </row>
    <row r="5268" spans="1:2" ht="15.6">
      <c r="A5268" s="356" t="s">
        <v>5876</v>
      </c>
      <c r="B5268" s="130">
        <v>184</v>
      </c>
    </row>
    <row r="5269" spans="1:2" ht="15.6">
      <c r="A5269" s="356" t="s">
        <v>5877</v>
      </c>
      <c r="B5269" s="130">
        <v>180</v>
      </c>
    </row>
    <row r="5270" spans="1:2" ht="15.6">
      <c r="A5270" s="356" t="s">
        <v>5878</v>
      </c>
      <c r="B5270" s="130">
        <v>173</v>
      </c>
    </row>
    <row r="5271" spans="1:2" ht="15.6">
      <c r="A5271" s="356" t="s">
        <v>5879</v>
      </c>
      <c r="B5271" s="130">
        <v>166</v>
      </c>
    </row>
    <row r="5272" spans="1:2" ht="15.6">
      <c r="A5272" s="356" t="s">
        <v>5880</v>
      </c>
      <c r="B5272" s="130">
        <v>166</v>
      </c>
    </row>
    <row r="5273" spans="1:2" ht="15.6">
      <c r="A5273" s="356" t="s">
        <v>5881</v>
      </c>
      <c r="B5273" s="130">
        <v>160</v>
      </c>
    </row>
    <row r="5274" spans="1:2" ht="15.6">
      <c r="A5274" s="356" t="s">
        <v>5882</v>
      </c>
      <c r="B5274" s="130">
        <v>159</v>
      </c>
    </row>
    <row r="5275" spans="1:2" ht="15.6">
      <c r="A5275" s="356" t="s">
        <v>5883</v>
      </c>
      <c r="B5275" s="130">
        <v>157</v>
      </c>
    </row>
    <row r="5276" spans="1:2" ht="15.6">
      <c r="A5276" s="356" t="s">
        <v>5884</v>
      </c>
      <c r="B5276" s="130">
        <v>156</v>
      </c>
    </row>
    <row r="5277" spans="1:2" ht="15.6">
      <c r="A5277" s="356" t="s">
        <v>5885</v>
      </c>
      <c r="B5277" s="130">
        <v>160</v>
      </c>
    </row>
    <row r="5278" spans="1:2" ht="15.6">
      <c r="A5278" s="356" t="s">
        <v>5886</v>
      </c>
      <c r="B5278" s="130">
        <v>161</v>
      </c>
    </row>
    <row r="5279" spans="1:2" ht="15.6">
      <c r="A5279" s="356" t="s">
        <v>5887</v>
      </c>
      <c r="B5279" s="130">
        <v>161</v>
      </c>
    </row>
    <row r="5280" spans="1:2" ht="15.6">
      <c r="A5280" s="356" t="s">
        <v>5888</v>
      </c>
      <c r="B5280" s="130">
        <v>162</v>
      </c>
    </row>
    <row r="5281" spans="1:2" ht="15.6">
      <c r="A5281" s="356" t="s">
        <v>5889</v>
      </c>
      <c r="B5281" s="130">
        <v>160</v>
      </c>
    </row>
    <row r="5282" spans="1:2" ht="15.6">
      <c r="A5282" s="356" t="s">
        <v>5890</v>
      </c>
      <c r="B5282" s="130">
        <v>156</v>
      </c>
    </row>
    <row r="5283" spans="1:2" ht="15.6">
      <c r="A5283" s="356" t="s">
        <v>5891</v>
      </c>
      <c r="B5283" s="130">
        <v>161</v>
      </c>
    </row>
    <row r="5284" spans="1:2" ht="15.6">
      <c r="A5284" s="356" t="s">
        <v>5892</v>
      </c>
      <c r="B5284" s="130">
        <v>152</v>
      </c>
    </row>
    <row r="5285" spans="1:2" ht="15.6">
      <c r="A5285" s="356" t="s">
        <v>5893</v>
      </c>
      <c r="B5285" s="130">
        <v>152</v>
      </c>
    </row>
    <row r="5286" spans="1:2" ht="15.6">
      <c r="A5286" s="356" t="s">
        <v>5894</v>
      </c>
      <c r="B5286" s="130">
        <v>152</v>
      </c>
    </row>
    <row r="5287" spans="1:2" ht="15.6">
      <c r="A5287" s="356" t="s">
        <v>5895</v>
      </c>
      <c r="B5287" s="130">
        <v>148</v>
      </c>
    </row>
    <row r="5288" spans="1:2" ht="15.6">
      <c r="A5288" s="356" t="s">
        <v>5896</v>
      </c>
      <c r="B5288" s="130">
        <v>148</v>
      </c>
    </row>
    <row r="5289" spans="1:2" ht="15.6">
      <c r="A5289" s="356" t="s">
        <v>5897</v>
      </c>
      <c r="B5289" s="130">
        <v>149</v>
      </c>
    </row>
    <row r="5290" spans="1:2" ht="15.6">
      <c r="A5290" s="356" t="s">
        <v>5898</v>
      </c>
      <c r="B5290" s="130">
        <v>151</v>
      </c>
    </row>
    <row r="5291" spans="1:2" ht="15.6">
      <c r="A5291" s="356" t="s">
        <v>5899</v>
      </c>
      <c r="B5291" s="130">
        <v>152</v>
      </c>
    </row>
    <row r="5292" spans="1:2" ht="15.6">
      <c r="A5292" s="356" t="s">
        <v>5900</v>
      </c>
      <c r="B5292" s="130">
        <v>159</v>
      </c>
    </row>
    <row r="5293" spans="1:2" ht="15.6">
      <c r="A5293" s="356" t="s">
        <v>5901</v>
      </c>
      <c r="B5293" s="130">
        <v>164</v>
      </c>
    </row>
    <row r="5294" spans="1:2" ht="15.6">
      <c r="A5294" s="356" t="s">
        <v>5902</v>
      </c>
      <c r="B5294" s="130">
        <v>160</v>
      </c>
    </row>
    <row r="5295" spans="1:2" ht="15.6">
      <c r="A5295" s="356" t="s">
        <v>5903</v>
      </c>
      <c r="B5295" s="130">
        <v>161</v>
      </c>
    </row>
    <row r="5296" spans="1:2" ht="15.6">
      <c r="A5296" s="356" t="s">
        <v>5904</v>
      </c>
      <c r="B5296" s="130">
        <v>157</v>
      </c>
    </row>
    <row r="5297" spans="1:2" ht="15.6">
      <c r="A5297" s="356" t="s">
        <v>5905</v>
      </c>
      <c r="B5297" s="130">
        <v>164</v>
      </c>
    </row>
    <row r="5298" spans="1:2" ht="15.6">
      <c r="A5298" s="356" t="s">
        <v>5906</v>
      </c>
      <c r="B5298" s="130">
        <v>175</v>
      </c>
    </row>
    <row r="5299" spans="1:2" ht="15.6">
      <c r="A5299" s="356" t="s">
        <v>5907</v>
      </c>
      <c r="B5299" s="130">
        <v>181</v>
      </c>
    </row>
    <row r="5300" spans="1:2" ht="15.6">
      <c r="A5300" s="356" t="s">
        <v>5908</v>
      </c>
      <c r="B5300" s="130">
        <v>188</v>
      </c>
    </row>
    <row r="5301" spans="1:2" ht="15.6">
      <c r="A5301" s="356" t="s">
        <v>5909</v>
      </c>
      <c r="B5301" s="130">
        <v>180</v>
      </c>
    </row>
    <row r="5302" spans="1:2" ht="15.6">
      <c r="A5302" s="356" t="s">
        <v>5910</v>
      </c>
      <c r="B5302" s="130">
        <v>185</v>
      </c>
    </row>
    <row r="5303" spans="1:2" ht="15.6">
      <c r="A5303" s="356" t="s">
        <v>5911</v>
      </c>
      <c r="B5303" s="130">
        <v>181</v>
      </c>
    </row>
    <row r="5304" spans="1:2" ht="15.6">
      <c r="A5304" s="356" t="s">
        <v>5912</v>
      </c>
      <c r="B5304" s="130">
        <v>177</v>
      </c>
    </row>
    <row r="5305" spans="1:2" ht="15.6">
      <c r="A5305" s="356" t="s">
        <v>5913</v>
      </c>
      <c r="B5305" s="130">
        <v>170</v>
      </c>
    </row>
    <row r="5306" spans="1:2" ht="15.6">
      <c r="A5306" s="356" t="s">
        <v>5914</v>
      </c>
      <c r="B5306" s="130">
        <v>165</v>
      </c>
    </row>
    <row r="5307" spans="1:2" ht="15.6">
      <c r="A5307" s="356" t="s">
        <v>5915</v>
      </c>
      <c r="B5307" s="130">
        <v>164</v>
      </c>
    </row>
    <row r="5308" spans="1:2" ht="15.6">
      <c r="A5308" s="356" t="s">
        <v>5916</v>
      </c>
      <c r="B5308" s="130">
        <v>167</v>
      </c>
    </row>
    <row r="5309" spans="1:2" ht="15.6">
      <c r="A5309" s="356" t="s">
        <v>5917</v>
      </c>
      <c r="B5309" s="130">
        <v>175</v>
      </c>
    </row>
    <row r="5310" spans="1:2" ht="15.6">
      <c r="A5310" s="356" t="s">
        <v>5918</v>
      </c>
      <c r="B5310" s="130">
        <v>174</v>
      </c>
    </row>
    <row r="5311" spans="1:2" ht="15.6">
      <c r="A5311" s="356" t="s">
        <v>5919</v>
      </c>
      <c r="B5311" s="130">
        <v>164</v>
      </c>
    </row>
    <row r="5312" spans="1:2" ht="15.6">
      <c r="A5312" s="356" t="s">
        <v>5920</v>
      </c>
      <c r="B5312" s="130">
        <v>159</v>
      </c>
    </row>
    <row r="5313" spans="1:7" ht="15.6">
      <c r="A5313" s="356" t="s">
        <v>5921</v>
      </c>
      <c r="B5313" s="130">
        <v>158</v>
      </c>
    </row>
    <row r="5314" spans="1:7" ht="15.6">
      <c r="A5314" s="356" t="s">
        <v>5922</v>
      </c>
      <c r="B5314" s="130">
        <v>157</v>
      </c>
    </row>
    <row r="5315" spans="1:7" ht="15.6">
      <c r="A5315" s="356" t="s">
        <v>5923</v>
      </c>
      <c r="B5315" s="130">
        <v>155</v>
      </c>
    </row>
    <row r="5316" spans="1:7" ht="15.6">
      <c r="A5316" s="356" t="s">
        <v>5924</v>
      </c>
      <c r="B5316" s="130">
        <v>154</v>
      </c>
    </row>
    <row r="5317" spans="1:7" ht="15.6">
      <c r="A5317" s="356" t="s">
        <v>5925</v>
      </c>
      <c r="B5317" s="130">
        <v>153</v>
      </c>
    </row>
    <row r="5318" spans="1:7" ht="15.6">
      <c r="A5318" s="356" t="s">
        <v>5926</v>
      </c>
      <c r="B5318" s="130">
        <v>152</v>
      </c>
      <c r="F5318" s="334"/>
      <c r="G5318" s="334"/>
    </row>
    <row r="5319" spans="1:7" ht="15.6">
      <c r="A5319" s="356" t="s">
        <v>5927</v>
      </c>
      <c r="B5319" s="130">
        <v>155</v>
      </c>
      <c r="F5319" s="334"/>
      <c r="G5319" s="334"/>
    </row>
    <row r="5320" spans="1:7" ht="15.6">
      <c r="A5320" s="356" t="s">
        <v>5928</v>
      </c>
      <c r="B5320" s="130">
        <v>159</v>
      </c>
      <c r="F5320" s="334"/>
      <c r="G5320" s="334"/>
    </row>
    <row r="5321" spans="1:7" ht="15.6">
      <c r="A5321" s="356" t="s">
        <v>5929</v>
      </c>
      <c r="B5321" s="130">
        <v>164</v>
      </c>
      <c r="F5321" s="334"/>
      <c r="G5321" s="334"/>
    </row>
    <row r="5322" spans="1:7" ht="15.6">
      <c r="A5322" s="356" t="s">
        <v>5930</v>
      </c>
      <c r="B5322" s="130">
        <v>172</v>
      </c>
      <c r="F5322" s="334"/>
      <c r="G5322" s="334"/>
    </row>
    <row r="5323" spans="1:7" ht="15.6">
      <c r="A5323" s="356" t="s">
        <v>5931</v>
      </c>
      <c r="B5323" s="130">
        <v>174</v>
      </c>
      <c r="F5323" s="334"/>
      <c r="G5323" s="334"/>
    </row>
    <row r="5324" spans="1:7" ht="15.6">
      <c r="A5324" s="356" t="s">
        <v>5932</v>
      </c>
      <c r="B5324" s="130">
        <v>171</v>
      </c>
      <c r="F5324" s="334"/>
      <c r="G5324" s="334"/>
    </row>
    <row r="5325" spans="1:7" ht="15.6">
      <c r="A5325" s="356" t="s">
        <v>5933</v>
      </c>
      <c r="B5325" s="130">
        <v>170</v>
      </c>
      <c r="F5325" s="334"/>
      <c r="G5325" s="334"/>
    </row>
    <row r="5326" spans="1:7" ht="15.6">
      <c r="A5326" s="356" t="s">
        <v>5934</v>
      </c>
      <c r="B5326" s="130">
        <v>169</v>
      </c>
      <c r="F5326" s="334"/>
      <c r="G5326" s="334"/>
    </row>
    <row r="5327" spans="1:7" ht="15.6">
      <c r="A5327" s="356" t="s">
        <v>5935</v>
      </c>
      <c r="B5327" s="130">
        <v>169</v>
      </c>
      <c r="F5327" s="334"/>
      <c r="G5327" s="334"/>
    </row>
    <row r="5328" spans="1:7" ht="15.6">
      <c r="A5328" s="356" t="s">
        <v>5936</v>
      </c>
      <c r="B5328" s="130">
        <v>167</v>
      </c>
      <c r="F5328" s="334"/>
      <c r="G5328" s="334"/>
    </row>
    <row r="5329" spans="1:7" ht="15.6">
      <c r="A5329" s="356" t="s">
        <v>5937</v>
      </c>
      <c r="B5329" s="130">
        <v>167</v>
      </c>
      <c r="F5329" s="334"/>
      <c r="G5329" s="334"/>
    </row>
    <row r="5330" spans="1:7" ht="15.6">
      <c r="A5330" s="356" t="s">
        <v>5938</v>
      </c>
      <c r="B5330" s="130">
        <v>165</v>
      </c>
      <c r="F5330" s="334"/>
      <c r="G5330" s="334"/>
    </row>
    <row r="5331" spans="1:7" ht="15.6">
      <c r="A5331" s="356" t="s">
        <v>5939</v>
      </c>
      <c r="B5331" s="130">
        <v>167</v>
      </c>
      <c r="F5331" s="334"/>
      <c r="G5331" s="334"/>
    </row>
    <row r="5332" spans="1:7" ht="15.6">
      <c r="A5332" s="356" t="s">
        <v>5940</v>
      </c>
      <c r="B5332" s="130">
        <v>180</v>
      </c>
      <c r="F5332" s="334"/>
      <c r="G5332" s="334"/>
    </row>
    <row r="5333" spans="1:7" ht="15.6">
      <c r="A5333" s="356" t="s">
        <v>5941</v>
      </c>
      <c r="B5333" s="130">
        <v>176</v>
      </c>
      <c r="F5333" s="334"/>
      <c r="G5333" s="334"/>
    </row>
    <row r="5334" spans="1:7" ht="15.6">
      <c r="A5334" s="356" t="s">
        <v>5942</v>
      </c>
      <c r="B5334" s="130">
        <v>172</v>
      </c>
      <c r="F5334" s="334"/>
      <c r="G5334" s="334"/>
    </row>
    <row r="5335" spans="1:7" ht="15.6">
      <c r="A5335" s="356" t="s">
        <v>5943</v>
      </c>
      <c r="B5335" s="130">
        <v>174</v>
      </c>
      <c r="F5335" s="334"/>
      <c r="G5335" s="334"/>
    </row>
    <row r="5336" spans="1:7" ht="15.6">
      <c r="A5336" s="356" t="s">
        <v>5944</v>
      </c>
      <c r="B5336" s="130">
        <v>170</v>
      </c>
      <c r="F5336" s="334"/>
      <c r="G5336" s="334"/>
    </row>
    <row r="5337" spans="1:7" ht="15.6">
      <c r="A5337" s="356" t="s">
        <v>5945</v>
      </c>
      <c r="B5337" s="130">
        <v>169</v>
      </c>
      <c r="F5337" s="334"/>
      <c r="G5337" s="334"/>
    </row>
    <row r="5338" spans="1:7" ht="15.6">
      <c r="A5338" s="356" t="s">
        <v>5946</v>
      </c>
      <c r="B5338" s="130">
        <v>169</v>
      </c>
      <c r="F5338" s="334"/>
      <c r="G5338" s="334"/>
    </row>
    <row r="5339" spans="1:7" ht="15.6">
      <c r="A5339" s="358" t="s">
        <v>5947</v>
      </c>
      <c r="B5339" s="145">
        <v>169</v>
      </c>
      <c r="F5339" s="334"/>
      <c r="G5339" s="334"/>
    </row>
    <row r="5340" spans="1:7" ht="15.6">
      <c r="A5340" s="356" t="s">
        <v>5993</v>
      </c>
      <c r="B5340" s="130">
        <v>170</v>
      </c>
      <c r="F5340" s="334"/>
      <c r="G5340" s="334"/>
    </row>
    <row r="5341" spans="1:7" ht="15.6">
      <c r="A5341" s="356" t="s">
        <v>5994</v>
      </c>
      <c r="B5341" s="130">
        <v>174</v>
      </c>
      <c r="F5341" s="334"/>
      <c r="G5341" s="334"/>
    </row>
    <row r="5342" spans="1:7" ht="15.6">
      <c r="A5342" s="356" t="s">
        <v>5995</v>
      </c>
      <c r="B5342" s="130">
        <v>174</v>
      </c>
      <c r="F5342" s="334"/>
      <c r="G5342" s="334"/>
    </row>
    <row r="5343" spans="1:7" ht="15.6">
      <c r="A5343" s="356" t="s">
        <v>5996</v>
      </c>
      <c r="B5343" s="130">
        <v>170</v>
      </c>
      <c r="F5343" s="334"/>
      <c r="G5343" s="334"/>
    </row>
    <row r="5344" spans="1:7" ht="15.6">
      <c r="A5344" s="356" t="s">
        <v>5997</v>
      </c>
      <c r="B5344" s="130">
        <v>168</v>
      </c>
      <c r="F5344" s="334"/>
      <c r="G5344" s="334"/>
    </row>
    <row r="5345" spans="1:7" ht="15.6">
      <c r="A5345" s="356" t="s">
        <v>5998</v>
      </c>
      <c r="B5345" s="130">
        <v>167</v>
      </c>
      <c r="F5345" s="334"/>
      <c r="G5345" s="334"/>
    </row>
    <row r="5346" spans="1:7" ht="15.6">
      <c r="A5346" s="356" t="s">
        <v>5999</v>
      </c>
      <c r="B5346" s="130">
        <v>163</v>
      </c>
      <c r="F5346" s="334"/>
      <c r="G5346" s="334"/>
    </row>
    <row r="5347" spans="1:7" ht="15.6">
      <c r="A5347" s="356" t="s">
        <v>6000</v>
      </c>
      <c r="B5347" s="130">
        <v>165</v>
      </c>
      <c r="F5347" s="334"/>
      <c r="G5347" s="334"/>
    </row>
    <row r="5348" spans="1:7" ht="15.6">
      <c r="A5348" s="356" t="s">
        <v>6001</v>
      </c>
      <c r="B5348" s="130">
        <v>164</v>
      </c>
      <c r="F5348" s="334"/>
      <c r="G5348" s="334"/>
    </row>
    <row r="5349" spans="1:7" ht="15.6">
      <c r="A5349" s="356" t="s">
        <v>6002</v>
      </c>
      <c r="B5349" s="130">
        <v>163</v>
      </c>
      <c r="F5349" s="334"/>
      <c r="G5349" s="334"/>
    </row>
    <row r="5350" spans="1:7" ht="15.6">
      <c r="A5350" s="356" t="s">
        <v>6003</v>
      </c>
      <c r="B5350" s="130">
        <v>163</v>
      </c>
      <c r="F5350" s="334"/>
      <c r="G5350" s="334"/>
    </row>
    <row r="5351" spans="1:7" ht="15.6">
      <c r="A5351" s="356" t="s">
        <v>6004</v>
      </c>
      <c r="B5351" s="130">
        <v>166</v>
      </c>
      <c r="F5351" s="334"/>
      <c r="G5351" s="334"/>
    </row>
    <row r="5352" spans="1:7" ht="15.6">
      <c r="A5352" s="356" t="s">
        <v>6005</v>
      </c>
      <c r="B5352" s="130">
        <v>166</v>
      </c>
      <c r="F5352" s="334"/>
      <c r="G5352" s="334"/>
    </row>
    <row r="5353" spans="1:7" ht="15.6">
      <c r="A5353" s="356" t="s">
        <v>6006</v>
      </c>
      <c r="B5353" s="130">
        <v>166</v>
      </c>
      <c r="F5353" s="334"/>
      <c r="G5353" s="334"/>
    </row>
    <row r="5354" spans="1:7" ht="15.6">
      <c r="A5354" s="356" t="s">
        <v>6007</v>
      </c>
      <c r="B5354" s="130">
        <v>167</v>
      </c>
      <c r="F5354" s="334"/>
      <c r="G5354" s="334"/>
    </row>
    <row r="5355" spans="1:7" ht="15.6">
      <c r="A5355" s="356" t="s">
        <v>6008</v>
      </c>
      <c r="B5355" s="130">
        <v>167</v>
      </c>
      <c r="F5355" s="334"/>
      <c r="G5355" s="334"/>
    </row>
    <row r="5356" spans="1:7" ht="15.6">
      <c r="A5356" s="356" t="s">
        <v>6009</v>
      </c>
      <c r="B5356" s="130">
        <v>163</v>
      </c>
      <c r="F5356" s="334"/>
      <c r="G5356" s="334"/>
    </row>
    <row r="5357" spans="1:7" ht="15.6">
      <c r="A5357" s="356" t="s">
        <v>6010</v>
      </c>
      <c r="B5357" s="130">
        <v>163</v>
      </c>
      <c r="F5357" s="334"/>
      <c r="G5357" s="334"/>
    </row>
    <row r="5358" spans="1:7" ht="15.6">
      <c r="A5358" s="356" t="s">
        <v>6011</v>
      </c>
      <c r="B5358" s="130">
        <v>160</v>
      </c>
      <c r="F5358" s="334"/>
      <c r="G5358" s="334"/>
    </row>
    <row r="5359" spans="1:7" ht="15.6">
      <c r="A5359" s="356" t="s">
        <v>6012</v>
      </c>
      <c r="B5359" s="130">
        <v>161</v>
      </c>
      <c r="F5359" s="334"/>
      <c r="G5359" s="334"/>
    </row>
    <row r="5360" spans="1:7" ht="15.6">
      <c r="A5360" s="356" t="s">
        <v>6013</v>
      </c>
      <c r="B5360" s="130">
        <v>165</v>
      </c>
      <c r="F5360" s="334"/>
      <c r="G5360" s="334"/>
    </row>
    <row r="5361" spans="1:7" ht="15.6">
      <c r="A5361" s="358" t="s">
        <v>6014</v>
      </c>
      <c r="B5361" s="145">
        <v>163</v>
      </c>
      <c r="F5361" s="334"/>
      <c r="G5361" s="334"/>
    </row>
    <row r="5363" spans="1:7" ht="15.6">
      <c r="B5363" s="130">
        <f>AVERAGE(B147:B5361)</f>
        <v>236.39313123561013</v>
      </c>
      <c r="C5363" s="432">
        <f>B5363/100</f>
        <v>2.3639313123561014</v>
      </c>
    </row>
    <row r="5364" spans="1:7">
      <c r="B5364" s="456"/>
    </row>
  </sheetData>
  <sheetProtection formatCells="0" formatColumns="0" formatRows="0" insertColumns="0" insertRows="0" insertHyperlinks="0" deleteColumns="0" deleteRows="0" sort="0" autoFilter="0" pivotTables="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06"/>
  <sheetViews>
    <sheetView topLeftCell="A7" workbookViewId="0">
      <selection activeCell="D15" sqref="D15"/>
    </sheetView>
  </sheetViews>
  <sheetFormatPr baseColWidth="10" defaultRowHeight="15.6"/>
  <cols>
    <col min="1" max="1" width="32.8984375" style="417" customWidth="1"/>
    <col min="2" max="2" width="17.59765625" style="219" customWidth="1"/>
    <col min="3" max="3" width="11.09765625" style="219" customWidth="1"/>
    <col min="4" max="4" width="13.8984375" style="219" customWidth="1"/>
    <col min="5" max="5" width="11" style="219" customWidth="1"/>
    <col min="6" max="6" width="16.59765625" style="219" customWidth="1"/>
    <col min="7" max="7" width="17.59765625" style="219" customWidth="1"/>
    <col min="8" max="8" width="32.5" style="219" customWidth="1"/>
    <col min="9" max="9" width="11.59765625" style="219" customWidth="1"/>
    <col min="10" max="10" width="27.8984375" style="219" customWidth="1"/>
    <col min="11" max="11" width="47.59765625" style="219" customWidth="1"/>
    <col min="12" max="256" width="11" style="219"/>
    <col min="257" max="257" width="32.8984375" style="219" customWidth="1"/>
    <col min="258" max="258" width="17.59765625" style="219" customWidth="1"/>
    <col min="259" max="259" width="11.09765625" style="219" customWidth="1"/>
    <col min="260" max="260" width="13.8984375" style="219" customWidth="1"/>
    <col min="261" max="261" width="11" style="219" customWidth="1"/>
    <col min="262" max="262" width="16.59765625" style="219" customWidth="1"/>
    <col min="263" max="263" width="17.59765625" style="219" customWidth="1"/>
    <col min="264" max="264" width="32.5" style="219" customWidth="1"/>
    <col min="265" max="265" width="11.59765625" style="219" customWidth="1"/>
    <col min="266" max="266" width="27.8984375" style="219" customWidth="1"/>
    <col min="267" max="267" width="47.59765625" style="219" customWidth="1"/>
    <col min="268" max="512" width="11" style="219"/>
    <col min="513" max="513" width="32.8984375" style="219" customWidth="1"/>
    <col min="514" max="514" width="17.59765625" style="219" customWidth="1"/>
    <col min="515" max="515" width="11.09765625" style="219" customWidth="1"/>
    <col min="516" max="516" width="13.8984375" style="219" customWidth="1"/>
    <col min="517" max="517" width="11" style="219" customWidth="1"/>
    <col min="518" max="518" width="16.59765625" style="219" customWidth="1"/>
    <col min="519" max="519" width="17.59765625" style="219" customWidth="1"/>
    <col min="520" max="520" width="32.5" style="219" customWidth="1"/>
    <col min="521" max="521" width="11.59765625" style="219" customWidth="1"/>
    <col min="522" max="522" width="27.8984375" style="219" customWidth="1"/>
    <col min="523" max="523" width="47.59765625" style="219" customWidth="1"/>
    <col min="524" max="768" width="11" style="219"/>
    <col min="769" max="769" width="32.8984375" style="219" customWidth="1"/>
    <col min="770" max="770" width="17.59765625" style="219" customWidth="1"/>
    <col min="771" max="771" width="11.09765625" style="219" customWidth="1"/>
    <col min="772" max="772" width="13.8984375" style="219" customWidth="1"/>
    <col min="773" max="773" width="11" style="219" customWidth="1"/>
    <col min="774" max="774" width="16.59765625" style="219" customWidth="1"/>
    <col min="775" max="775" width="17.59765625" style="219" customWidth="1"/>
    <col min="776" max="776" width="32.5" style="219" customWidth="1"/>
    <col min="777" max="777" width="11.59765625" style="219" customWidth="1"/>
    <col min="778" max="778" width="27.8984375" style="219" customWidth="1"/>
    <col min="779" max="779" width="47.59765625" style="219" customWidth="1"/>
    <col min="780" max="1024" width="11" style="219"/>
    <col min="1025" max="1025" width="32.8984375" style="219" customWidth="1"/>
    <col min="1026" max="1026" width="17.59765625" style="219" customWidth="1"/>
    <col min="1027" max="1027" width="11.09765625" style="219" customWidth="1"/>
    <col min="1028" max="1028" width="13.8984375" style="219" customWidth="1"/>
    <col min="1029" max="1029" width="11" style="219" customWidth="1"/>
    <col min="1030" max="1030" width="16.59765625" style="219" customWidth="1"/>
    <col min="1031" max="1031" width="17.59765625" style="219" customWidth="1"/>
    <col min="1032" max="1032" width="32.5" style="219" customWidth="1"/>
    <col min="1033" max="1033" width="11.59765625" style="219" customWidth="1"/>
    <col min="1034" max="1034" width="27.8984375" style="219" customWidth="1"/>
    <col min="1035" max="1035" width="47.59765625" style="219" customWidth="1"/>
    <col min="1036" max="1280" width="11" style="219"/>
    <col min="1281" max="1281" width="32.8984375" style="219" customWidth="1"/>
    <col min="1282" max="1282" width="17.59765625" style="219" customWidth="1"/>
    <col min="1283" max="1283" width="11.09765625" style="219" customWidth="1"/>
    <col min="1284" max="1284" width="13.8984375" style="219" customWidth="1"/>
    <col min="1285" max="1285" width="11" style="219" customWidth="1"/>
    <col min="1286" max="1286" width="16.59765625" style="219" customWidth="1"/>
    <col min="1287" max="1287" width="17.59765625" style="219" customWidth="1"/>
    <col min="1288" max="1288" width="32.5" style="219" customWidth="1"/>
    <col min="1289" max="1289" width="11.59765625" style="219" customWidth="1"/>
    <col min="1290" max="1290" width="27.8984375" style="219" customWidth="1"/>
    <col min="1291" max="1291" width="47.59765625" style="219" customWidth="1"/>
    <col min="1292" max="1536" width="11" style="219"/>
    <col min="1537" max="1537" width="32.8984375" style="219" customWidth="1"/>
    <col min="1538" max="1538" width="17.59765625" style="219" customWidth="1"/>
    <col min="1539" max="1539" width="11.09765625" style="219" customWidth="1"/>
    <col min="1540" max="1540" width="13.8984375" style="219" customWidth="1"/>
    <col min="1541" max="1541" width="11" style="219" customWidth="1"/>
    <col min="1542" max="1542" width="16.59765625" style="219" customWidth="1"/>
    <col min="1543" max="1543" width="17.59765625" style="219" customWidth="1"/>
    <col min="1544" max="1544" width="32.5" style="219" customWidth="1"/>
    <col min="1545" max="1545" width="11.59765625" style="219" customWidth="1"/>
    <col min="1546" max="1546" width="27.8984375" style="219" customWidth="1"/>
    <col min="1547" max="1547" width="47.59765625" style="219" customWidth="1"/>
    <col min="1548" max="1792" width="11" style="219"/>
    <col min="1793" max="1793" width="32.8984375" style="219" customWidth="1"/>
    <col min="1794" max="1794" width="17.59765625" style="219" customWidth="1"/>
    <col min="1795" max="1795" width="11.09765625" style="219" customWidth="1"/>
    <col min="1796" max="1796" width="13.8984375" style="219" customWidth="1"/>
    <col min="1797" max="1797" width="11" style="219" customWidth="1"/>
    <col min="1798" max="1798" width="16.59765625" style="219" customWidth="1"/>
    <col min="1799" max="1799" width="17.59765625" style="219" customWidth="1"/>
    <col min="1800" max="1800" width="32.5" style="219" customWidth="1"/>
    <col min="1801" max="1801" width="11.59765625" style="219" customWidth="1"/>
    <col min="1802" max="1802" width="27.8984375" style="219" customWidth="1"/>
    <col min="1803" max="1803" width="47.59765625" style="219" customWidth="1"/>
    <col min="1804" max="2048" width="11" style="219"/>
    <col min="2049" max="2049" width="32.8984375" style="219" customWidth="1"/>
    <col min="2050" max="2050" width="17.59765625" style="219" customWidth="1"/>
    <col min="2051" max="2051" width="11.09765625" style="219" customWidth="1"/>
    <col min="2052" max="2052" width="13.8984375" style="219" customWidth="1"/>
    <col min="2053" max="2053" width="11" style="219" customWidth="1"/>
    <col min="2054" max="2054" width="16.59765625" style="219" customWidth="1"/>
    <col min="2055" max="2055" width="17.59765625" style="219" customWidth="1"/>
    <col min="2056" max="2056" width="32.5" style="219" customWidth="1"/>
    <col min="2057" max="2057" width="11.59765625" style="219" customWidth="1"/>
    <col min="2058" max="2058" width="27.8984375" style="219" customWidth="1"/>
    <col min="2059" max="2059" width="47.59765625" style="219" customWidth="1"/>
    <col min="2060" max="2304" width="11" style="219"/>
    <col min="2305" max="2305" width="32.8984375" style="219" customWidth="1"/>
    <col min="2306" max="2306" width="17.59765625" style="219" customWidth="1"/>
    <col min="2307" max="2307" width="11.09765625" style="219" customWidth="1"/>
    <col min="2308" max="2308" width="13.8984375" style="219" customWidth="1"/>
    <col min="2309" max="2309" width="11" style="219" customWidth="1"/>
    <col min="2310" max="2310" width="16.59765625" style="219" customWidth="1"/>
    <col min="2311" max="2311" width="17.59765625" style="219" customWidth="1"/>
    <col min="2312" max="2312" width="32.5" style="219" customWidth="1"/>
    <col min="2313" max="2313" width="11.59765625" style="219" customWidth="1"/>
    <col min="2314" max="2314" width="27.8984375" style="219" customWidth="1"/>
    <col min="2315" max="2315" width="47.59765625" style="219" customWidth="1"/>
    <col min="2316" max="2560" width="11" style="219"/>
    <col min="2561" max="2561" width="32.8984375" style="219" customWidth="1"/>
    <col min="2562" max="2562" width="17.59765625" style="219" customWidth="1"/>
    <col min="2563" max="2563" width="11.09765625" style="219" customWidth="1"/>
    <col min="2564" max="2564" width="13.8984375" style="219" customWidth="1"/>
    <col min="2565" max="2565" width="11" style="219" customWidth="1"/>
    <col min="2566" max="2566" width="16.59765625" style="219" customWidth="1"/>
    <col min="2567" max="2567" width="17.59765625" style="219" customWidth="1"/>
    <col min="2568" max="2568" width="32.5" style="219" customWidth="1"/>
    <col min="2569" max="2569" width="11.59765625" style="219" customWidth="1"/>
    <col min="2570" max="2570" width="27.8984375" style="219" customWidth="1"/>
    <col min="2571" max="2571" width="47.59765625" style="219" customWidth="1"/>
    <col min="2572" max="2816" width="11" style="219"/>
    <col min="2817" max="2817" width="32.8984375" style="219" customWidth="1"/>
    <col min="2818" max="2818" width="17.59765625" style="219" customWidth="1"/>
    <col min="2819" max="2819" width="11.09765625" style="219" customWidth="1"/>
    <col min="2820" max="2820" width="13.8984375" style="219" customWidth="1"/>
    <col min="2821" max="2821" width="11" style="219" customWidth="1"/>
    <col min="2822" max="2822" width="16.59765625" style="219" customWidth="1"/>
    <col min="2823" max="2823" width="17.59765625" style="219" customWidth="1"/>
    <col min="2824" max="2824" width="32.5" style="219" customWidth="1"/>
    <col min="2825" max="2825" width="11.59765625" style="219" customWidth="1"/>
    <col min="2826" max="2826" width="27.8984375" style="219" customWidth="1"/>
    <col min="2827" max="2827" width="47.59765625" style="219" customWidth="1"/>
    <col min="2828" max="3072" width="11" style="219"/>
    <col min="3073" max="3073" width="32.8984375" style="219" customWidth="1"/>
    <col min="3074" max="3074" width="17.59765625" style="219" customWidth="1"/>
    <col min="3075" max="3075" width="11.09765625" style="219" customWidth="1"/>
    <col min="3076" max="3076" width="13.8984375" style="219" customWidth="1"/>
    <col min="3077" max="3077" width="11" style="219" customWidth="1"/>
    <col min="3078" max="3078" width="16.59765625" style="219" customWidth="1"/>
    <col min="3079" max="3079" width="17.59765625" style="219" customWidth="1"/>
    <col min="3080" max="3080" width="32.5" style="219" customWidth="1"/>
    <col min="3081" max="3081" width="11.59765625" style="219" customWidth="1"/>
    <col min="3082" max="3082" width="27.8984375" style="219" customWidth="1"/>
    <col min="3083" max="3083" width="47.59765625" style="219" customWidth="1"/>
    <col min="3084" max="3328" width="11" style="219"/>
    <col min="3329" max="3329" width="32.8984375" style="219" customWidth="1"/>
    <col min="3330" max="3330" width="17.59765625" style="219" customWidth="1"/>
    <col min="3331" max="3331" width="11.09765625" style="219" customWidth="1"/>
    <col min="3332" max="3332" width="13.8984375" style="219" customWidth="1"/>
    <col min="3333" max="3333" width="11" style="219" customWidth="1"/>
    <col min="3334" max="3334" width="16.59765625" style="219" customWidth="1"/>
    <col min="3335" max="3335" width="17.59765625" style="219" customWidth="1"/>
    <col min="3336" max="3336" width="32.5" style="219" customWidth="1"/>
    <col min="3337" max="3337" width="11.59765625" style="219" customWidth="1"/>
    <col min="3338" max="3338" width="27.8984375" style="219" customWidth="1"/>
    <col min="3339" max="3339" width="47.59765625" style="219" customWidth="1"/>
    <col min="3340" max="3584" width="11" style="219"/>
    <col min="3585" max="3585" width="32.8984375" style="219" customWidth="1"/>
    <col min="3586" max="3586" width="17.59765625" style="219" customWidth="1"/>
    <col min="3587" max="3587" width="11.09765625" style="219" customWidth="1"/>
    <col min="3588" max="3588" width="13.8984375" style="219" customWidth="1"/>
    <col min="3589" max="3589" width="11" style="219" customWidth="1"/>
    <col min="3590" max="3590" width="16.59765625" style="219" customWidth="1"/>
    <col min="3591" max="3591" width="17.59765625" style="219" customWidth="1"/>
    <col min="3592" max="3592" width="32.5" style="219" customWidth="1"/>
    <col min="3593" max="3593" width="11.59765625" style="219" customWidth="1"/>
    <col min="3594" max="3594" width="27.8984375" style="219" customWidth="1"/>
    <col min="3595" max="3595" width="47.59765625" style="219" customWidth="1"/>
    <col min="3596" max="3840" width="11" style="219"/>
    <col min="3841" max="3841" width="32.8984375" style="219" customWidth="1"/>
    <col min="3842" max="3842" width="17.59765625" style="219" customWidth="1"/>
    <col min="3843" max="3843" width="11.09765625" style="219" customWidth="1"/>
    <col min="3844" max="3844" width="13.8984375" style="219" customWidth="1"/>
    <col min="3845" max="3845" width="11" style="219" customWidth="1"/>
    <col min="3846" max="3846" width="16.59765625" style="219" customWidth="1"/>
    <col min="3847" max="3847" width="17.59765625" style="219" customWidth="1"/>
    <col min="3848" max="3848" width="32.5" style="219" customWidth="1"/>
    <col min="3849" max="3849" width="11.59765625" style="219" customWidth="1"/>
    <col min="3850" max="3850" width="27.8984375" style="219" customWidth="1"/>
    <col min="3851" max="3851" width="47.59765625" style="219" customWidth="1"/>
    <col min="3852" max="4096" width="11" style="219"/>
    <col min="4097" max="4097" width="32.8984375" style="219" customWidth="1"/>
    <col min="4098" max="4098" width="17.59765625" style="219" customWidth="1"/>
    <col min="4099" max="4099" width="11.09765625" style="219" customWidth="1"/>
    <col min="4100" max="4100" width="13.8984375" style="219" customWidth="1"/>
    <col min="4101" max="4101" width="11" style="219" customWidth="1"/>
    <col min="4102" max="4102" width="16.59765625" style="219" customWidth="1"/>
    <col min="4103" max="4103" width="17.59765625" style="219" customWidth="1"/>
    <col min="4104" max="4104" width="32.5" style="219" customWidth="1"/>
    <col min="4105" max="4105" width="11.59765625" style="219" customWidth="1"/>
    <col min="4106" max="4106" width="27.8984375" style="219" customWidth="1"/>
    <col min="4107" max="4107" width="47.59765625" style="219" customWidth="1"/>
    <col min="4108" max="4352" width="11" style="219"/>
    <col min="4353" max="4353" width="32.8984375" style="219" customWidth="1"/>
    <col min="4354" max="4354" width="17.59765625" style="219" customWidth="1"/>
    <col min="4355" max="4355" width="11.09765625" style="219" customWidth="1"/>
    <col min="4356" max="4356" width="13.8984375" style="219" customWidth="1"/>
    <col min="4357" max="4357" width="11" style="219" customWidth="1"/>
    <col min="4358" max="4358" width="16.59765625" style="219" customWidth="1"/>
    <col min="4359" max="4359" width="17.59765625" style="219" customWidth="1"/>
    <col min="4360" max="4360" width="32.5" style="219" customWidth="1"/>
    <col min="4361" max="4361" width="11.59765625" style="219" customWidth="1"/>
    <col min="4362" max="4362" width="27.8984375" style="219" customWidth="1"/>
    <col min="4363" max="4363" width="47.59765625" style="219" customWidth="1"/>
    <col min="4364" max="4608" width="11" style="219"/>
    <col min="4609" max="4609" width="32.8984375" style="219" customWidth="1"/>
    <col min="4610" max="4610" width="17.59765625" style="219" customWidth="1"/>
    <col min="4611" max="4611" width="11.09765625" style="219" customWidth="1"/>
    <col min="4612" max="4612" width="13.8984375" style="219" customWidth="1"/>
    <col min="4613" max="4613" width="11" style="219" customWidth="1"/>
    <col min="4614" max="4614" width="16.59765625" style="219" customWidth="1"/>
    <col min="4615" max="4615" width="17.59765625" style="219" customWidth="1"/>
    <col min="4616" max="4616" width="32.5" style="219" customWidth="1"/>
    <col min="4617" max="4617" width="11.59765625" style="219" customWidth="1"/>
    <col min="4618" max="4618" width="27.8984375" style="219" customWidth="1"/>
    <col min="4619" max="4619" width="47.59765625" style="219" customWidth="1"/>
    <col min="4620" max="4864" width="11" style="219"/>
    <col min="4865" max="4865" width="32.8984375" style="219" customWidth="1"/>
    <col min="4866" max="4866" width="17.59765625" style="219" customWidth="1"/>
    <col min="4867" max="4867" width="11.09765625" style="219" customWidth="1"/>
    <col min="4868" max="4868" width="13.8984375" style="219" customWidth="1"/>
    <col min="4869" max="4869" width="11" style="219" customWidth="1"/>
    <col min="4870" max="4870" width="16.59765625" style="219" customWidth="1"/>
    <col min="4871" max="4871" width="17.59765625" style="219" customWidth="1"/>
    <col min="4872" max="4872" width="32.5" style="219" customWidth="1"/>
    <col min="4873" max="4873" width="11.59765625" style="219" customWidth="1"/>
    <col min="4874" max="4874" width="27.8984375" style="219" customWidth="1"/>
    <col min="4875" max="4875" width="47.59765625" style="219" customWidth="1"/>
    <col min="4876" max="5120" width="11" style="219"/>
    <col min="5121" max="5121" width="32.8984375" style="219" customWidth="1"/>
    <col min="5122" max="5122" width="17.59765625" style="219" customWidth="1"/>
    <col min="5123" max="5123" width="11.09765625" style="219" customWidth="1"/>
    <col min="5124" max="5124" width="13.8984375" style="219" customWidth="1"/>
    <col min="5125" max="5125" width="11" style="219" customWidth="1"/>
    <col min="5126" max="5126" width="16.59765625" style="219" customWidth="1"/>
    <col min="5127" max="5127" width="17.59765625" style="219" customWidth="1"/>
    <col min="5128" max="5128" width="32.5" style="219" customWidth="1"/>
    <col min="5129" max="5129" width="11.59765625" style="219" customWidth="1"/>
    <col min="5130" max="5130" width="27.8984375" style="219" customWidth="1"/>
    <col min="5131" max="5131" width="47.59765625" style="219" customWidth="1"/>
    <col min="5132" max="5376" width="11" style="219"/>
    <col min="5377" max="5377" width="32.8984375" style="219" customWidth="1"/>
    <col min="5378" max="5378" width="17.59765625" style="219" customWidth="1"/>
    <col min="5379" max="5379" width="11.09765625" style="219" customWidth="1"/>
    <col min="5380" max="5380" width="13.8984375" style="219" customWidth="1"/>
    <col min="5381" max="5381" width="11" style="219" customWidth="1"/>
    <col min="5382" max="5382" width="16.59765625" style="219" customWidth="1"/>
    <col min="5383" max="5383" width="17.59765625" style="219" customWidth="1"/>
    <col min="5384" max="5384" width="32.5" style="219" customWidth="1"/>
    <col min="5385" max="5385" width="11.59765625" style="219" customWidth="1"/>
    <col min="5386" max="5386" width="27.8984375" style="219" customWidth="1"/>
    <col min="5387" max="5387" width="47.59765625" style="219" customWidth="1"/>
    <col min="5388" max="5632" width="11" style="219"/>
    <col min="5633" max="5633" width="32.8984375" style="219" customWidth="1"/>
    <col min="5634" max="5634" width="17.59765625" style="219" customWidth="1"/>
    <col min="5635" max="5635" width="11.09765625" style="219" customWidth="1"/>
    <col min="5636" max="5636" width="13.8984375" style="219" customWidth="1"/>
    <col min="5637" max="5637" width="11" style="219" customWidth="1"/>
    <col min="5638" max="5638" width="16.59765625" style="219" customWidth="1"/>
    <col min="5639" max="5639" width="17.59765625" style="219" customWidth="1"/>
    <col min="5640" max="5640" width="32.5" style="219" customWidth="1"/>
    <col min="5641" max="5641" width="11.59765625" style="219" customWidth="1"/>
    <col min="5642" max="5642" width="27.8984375" style="219" customWidth="1"/>
    <col min="5643" max="5643" width="47.59765625" style="219" customWidth="1"/>
    <col min="5644" max="5888" width="11" style="219"/>
    <col min="5889" max="5889" width="32.8984375" style="219" customWidth="1"/>
    <col min="5890" max="5890" width="17.59765625" style="219" customWidth="1"/>
    <col min="5891" max="5891" width="11.09765625" style="219" customWidth="1"/>
    <col min="5892" max="5892" width="13.8984375" style="219" customWidth="1"/>
    <col min="5893" max="5893" width="11" style="219" customWidth="1"/>
    <col min="5894" max="5894" width="16.59765625" style="219" customWidth="1"/>
    <col min="5895" max="5895" width="17.59765625" style="219" customWidth="1"/>
    <col min="5896" max="5896" width="32.5" style="219" customWidth="1"/>
    <col min="5897" max="5897" width="11.59765625" style="219" customWidth="1"/>
    <col min="5898" max="5898" width="27.8984375" style="219" customWidth="1"/>
    <col min="5899" max="5899" width="47.59765625" style="219" customWidth="1"/>
    <col min="5900" max="6144" width="11" style="219"/>
    <col min="6145" max="6145" width="32.8984375" style="219" customWidth="1"/>
    <col min="6146" max="6146" width="17.59765625" style="219" customWidth="1"/>
    <col min="6147" max="6147" width="11.09765625" style="219" customWidth="1"/>
    <col min="6148" max="6148" width="13.8984375" style="219" customWidth="1"/>
    <col min="6149" max="6149" width="11" style="219" customWidth="1"/>
    <col min="6150" max="6150" width="16.59765625" style="219" customWidth="1"/>
    <col min="6151" max="6151" width="17.59765625" style="219" customWidth="1"/>
    <col min="6152" max="6152" width="32.5" style="219" customWidth="1"/>
    <col min="6153" max="6153" width="11.59765625" style="219" customWidth="1"/>
    <col min="6154" max="6154" width="27.8984375" style="219" customWidth="1"/>
    <col min="6155" max="6155" width="47.59765625" style="219" customWidth="1"/>
    <col min="6156" max="6400" width="11" style="219"/>
    <col min="6401" max="6401" width="32.8984375" style="219" customWidth="1"/>
    <col min="6402" max="6402" width="17.59765625" style="219" customWidth="1"/>
    <col min="6403" max="6403" width="11.09765625" style="219" customWidth="1"/>
    <col min="6404" max="6404" width="13.8984375" style="219" customWidth="1"/>
    <col min="6405" max="6405" width="11" style="219" customWidth="1"/>
    <col min="6406" max="6406" width="16.59765625" style="219" customWidth="1"/>
    <col min="6407" max="6407" width="17.59765625" style="219" customWidth="1"/>
    <col min="6408" max="6408" width="32.5" style="219" customWidth="1"/>
    <col min="6409" max="6409" width="11.59765625" style="219" customWidth="1"/>
    <col min="6410" max="6410" width="27.8984375" style="219" customWidth="1"/>
    <col min="6411" max="6411" width="47.59765625" style="219" customWidth="1"/>
    <col min="6412" max="6656" width="11" style="219"/>
    <col min="6657" max="6657" width="32.8984375" style="219" customWidth="1"/>
    <col min="6658" max="6658" width="17.59765625" style="219" customWidth="1"/>
    <col min="6659" max="6659" width="11.09765625" style="219" customWidth="1"/>
    <col min="6660" max="6660" width="13.8984375" style="219" customWidth="1"/>
    <col min="6661" max="6661" width="11" style="219" customWidth="1"/>
    <col min="6662" max="6662" width="16.59765625" style="219" customWidth="1"/>
    <col min="6663" max="6663" width="17.59765625" style="219" customWidth="1"/>
    <col min="6664" max="6664" width="32.5" style="219" customWidth="1"/>
    <col min="6665" max="6665" width="11.59765625" style="219" customWidth="1"/>
    <col min="6666" max="6666" width="27.8984375" style="219" customWidth="1"/>
    <col min="6667" max="6667" width="47.59765625" style="219" customWidth="1"/>
    <col min="6668" max="6912" width="11" style="219"/>
    <col min="6913" max="6913" width="32.8984375" style="219" customWidth="1"/>
    <col min="6914" max="6914" width="17.59765625" style="219" customWidth="1"/>
    <col min="6915" max="6915" width="11.09765625" style="219" customWidth="1"/>
    <col min="6916" max="6916" width="13.8984375" style="219" customWidth="1"/>
    <col min="6917" max="6917" width="11" style="219" customWidth="1"/>
    <col min="6918" max="6918" width="16.59765625" style="219" customWidth="1"/>
    <col min="6919" max="6919" width="17.59765625" style="219" customWidth="1"/>
    <col min="6920" max="6920" width="32.5" style="219" customWidth="1"/>
    <col min="6921" max="6921" width="11.59765625" style="219" customWidth="1"/>
    <col min="6922" max="6922" width="27.8984375" style="219" customWidth="1"/>
    <col min="6923" max="6923" width="47.59765625" style="219" customWidth="1"/>
    <col min="6924" max="7168" width="11" style="219"/>
    <col min="7169" max="7169" width="32.8984375" style="219" customWidth="1"/>
    <col min="7170" max="7170" width="17.59765625" style="219" customWidth="1"/>
    <col min="7171" max="7171" width="11.09765625" style="219" customWidth="1"/>
    <col min="7172" max="7172" width="13.8984375" style="219" customWidth="1"/>
    <col min="7173" max="7173" width="11" style="219" customWidth="1"/>
    <col min="7174" max="7174" width="16.59765625" style="219" customWidth="1"/>
    <col min="7175" max="7175" width="17.59765625" style="219" customWidth="1"/>
    <col min="7176" max="7176" width="32.5" style="219" customWidth="1"/>
    <col min="7177" max="7177" width="11.59765625" style="219" customWidth="1"/>
    <col min="7178" max="7178" width="27.8984375" style="219" customWidth="1"/>
    <col min="7179" max="7179" width="47.59765625" style="219" customWidth="1"/>
    <col min="7180" max="7424" width="11" style="219"/>
    <col min="7425" max="7425" width="32.8984375" style="219" customWidth="1"/>
    <col min="7426" max="7426" width="17.59765625" style="219" customWidth="1"/>
    <col min="7427" max="7427" width="11.09765625" style="219" customWidth="1"/>
    <col min="7428" max="7428" width="13.8984375" style="219" customWidth="1"/>
    <col min="7429" max="7429" width="11" style="219" customWidth="1"/>
    <col min="7430" max="7430" width="16.59765625" style="219" customWidth="1"/>
    <col min="7431" max="7431" width="17.59765625" style="219" customWidth="1"/>
    <col min="7432" max="7432" width="32.5" style="219" customWidth="1"/>
    <col min="7433" max="7433" width="11.59765625" style="219" customWidth="1"/>
    <col min="7434" max="7434" width="27.8984375" style="219" customWidth="1"/>
    <col min="7435" max="7435" width="47.59765625" style="219" customWidth="1"/>
    <col min="7436" max="7680" width="11" style="219"/>
    <col min="7681" max="7681" width="32.8984375" style="219" customWidth="1"/>
    <col min="7682" max="7682" width="17.59765625" style="219" customWidth="1"/>
    <col min="7683" max="7683" width="11.09765625" style="219" customWidth="1"/>
    <col min="7684" max="7684" width="13.8984375" style="219" customWidth="1"/>
    <col min="7685" max="7685" width="11" style="219" customWidth="1"/>
    <col min="7686" max="7686" width="16.59765625" style="219" customWidth="1"/>
    <col min="7687" max="7687" width="17.59765625" style="219" customWidth="1"/>
    <col min="7688" max="7688" width="32.5" style="219" customWidth="1"/>
    <col min="7689" max="7689" width="11.59765625" style="219" customWidth="1"/>
    <col min="7690" max="7690" width="27.8984375" style="219" customWidth="1"/>
    <col min="7691" max="7691" width="47.59765625" style="219" customWidth="1"/>
    <col min="7692" max="7936" width="11" style="219"/>
    <col min="7937" max="7937" width="32.8984375" style="219" customWidth="1"/>
    <col min="7938" max="7938" width="17.59765625" style="219" customWidth="1"/>
    <col min="7939" max="7939" width="11.09765625" style="219" customWidth="1"/>
    <col min="7940" max="7940" width="13.8984375" style="219" customWidth="1"/>
    <col min="7941" max="7941" width="11" style="219" customWidth="1"/>
    <col min="7942" max="7942" width="16.59765625" style="219" customWidth="1"/>
    <col min="7943" max="7943" width="17.59765625" style="219" customWidth="1"/>
    <col min="7944" max="7944" width="32.5" style="219" customWidth="1"/>
    <col min="7945" max="7945" width="11.59765625" style="219" customWidth="1"/>
    <col min="7946" max="7946" width="27.8984375" style="219" customWidth="1"/>
    <col min="7947" max="7947" width="47.59765625" style="219" customWidth="1"/>
    <col min="7948" max="8192" width="11" style="219"/>
    <col min="8193" max="8193" width="32.8984375" style="219" customWidth="1"/>
    <col min="8194" max="8194" width="17.59765625" style="219" customWidth="1"/>
    <col min="8195" max="8195" width="11.09765625" style="219" customWidth="1"/>
    <col min="8196" max="8196" width="13.8984375" style="219" customWidth="1"/>
    <col min="8197" max="8197" width="11" style="219" customWidth="1"/>
    <col min="8198" max="8198" width="16.59765625" style="219" customWidth="1"/>
    <col min="8199" max="8199" width="17.59765625" style="219" customWidth="1"/>
    <col min="8200" max="8200" width="32.5" style="219" customWidth="1"/>
    <col min="8201" max="8201" width="11.59765625" style="219" customWidth="1"/>
    <col min="8202" max="8202" width="27.8984375" style="219" customWidth="1"/>
    <col min="8203" max="8203" width="47.59765625" style="219" customWidth="1"/>
    <col min="8204" max="8448" width="11" style="219"/>
    <col min="8449" max="8449" width="32.8984375" style="219" customWidth="1"/>
    <col min="8450" max="8450" width="17.59765625" style="219" customWidth="1"/>
    <col min="8451" max="8451" width="11.09765625" style="219" customWidth="1"/>
    <col min="8452" max="8452" width="13.8984375" style="219" customWidth="1"/>
    <col min="8453" max="8453" width="11" style="219" customWidth="1"/>
    <col min="8454" max="8454" width="16.59765625" style="219" customWidth="1"/>
    <col min="8455" max="8455" width="17.59765625" style="219" customWidth="1"/>
    <col min="8456" max="8456" width="32.5" style="219" customWidth="1"/>
    <col min="8457" max="8457" width="11.59765625" style="219" customWidth="1"/>
    <col min="8458" max="8458" width="27.8984375" style="219" customWidth="1"/>
    <col min="8459" max="8459" width="47.59765625" style="219" customWidth="1"/>
    <col min="8460" max="8704" width="11" style="219"/>
    <col min="8705" max="8705" width="32.8984375" style="219" customWidth="1"/>
    <col min="8706" max="8706" width="17.59765625" style="219" customWidth="1"/>
    <col min="8707" max="8707" width="11.09765625" style="219" customWidth="1"/>
    <col min="8708" max="8708" width="13.8984375" style="219" customWidth="1"/>
    <col min="8709" max="8709" width="11" style="219" customWidth="1"/>
    <col min="8710" max="8710" width="16.59765625" style="219" customWidth="1"/>
    <col min="8711" max="8711" width="17.59765625" style="219" customWidth="1"/>
    <col min="8712" max="8712" width="32.5" style="219" customWidth="1"/>
    <col min="8713" max="8713" width="11.59765625" style="219" customWidth="1"/>
    <col min="8714" max="8714" width="27.8984375" style="219" customWidth="1"/>
    <col min="8715" max="8715" width="47.59765625" style="219" customWidth="1"/>
    <col min="8716" max="8960" width="11" style="219"/>
    <col min="8961" max="8961" width="32.8984375" style="219" customWidth="1"/>
    <col min="8962" max="8962" width="17.59765625" style="219" customWidth="1"/>
    <col min="8963" max="8963" width="11.09765625" style="219" customWidth="1"/>
    <col min="8964" max="8964" width="13.8984375" style="219" customWidth="1"/>
    <col min="8965" max="8965" width="11" style="219" customWidth="1"/>
    <col min="8966" max="8966" width="16.59765625" style="219" customWidth="1"/>
    <col min="8967" max="8967" width="17.59765625" style="219" customWidth="1"/>
    <col min="8968" max="8968" width="32.5" style="219" customWidth="1"/>
    <col min="8969" max="8969" width="11.59765625" style="219" customWidth="1"/>
    <col min="8970" max="8970" width="27.8984375" style="219" customWidth="1"/>
    <col min="8971" max="8971" width="47.59765625" style="219" customWidth="1"/>
    <col min="8972" max="9216" width="11" style="219"/>
    <col min="9217" max="9217" width="32.8984375" style="219" customWidth="1"/>
    <col min="9218" max="9218" width="17.59765625" style="219" customWidth="1"/>
    <col min="9219" max="9219" width="11.09765625" style="219" customWidth="1"/>
    <col min="9220" max="9220" width="13.8984375" style="219" customWidth="1"/>
    <col min="9221" max="9221" width="11" style="219" customWidth="1"/>
    <col min="9222" max="9222" width="16.59765625" style="219" customWidth="1"/>
    <col min="9223" max="9223" width="17.59765625" style="219" customWidth="1"/>
    <col min="9224" max="9224" width="32.5" style="219" customWidth="1"/>
    <col min="9225" max="9225" width="11.59765625" style="219" customWidth="1"/>
    <col min="9226" max="9226" width="27.8984375" style="219" customWidth="1"/>
    <col min="9227" max="9227" width="47.59765625" style="219" customWidth="1"/>
    <col min="9228" max="9472" width="11" style="219"/>
    <col min="9473" max="9473" width="32.8984375" style="219" customWidth="1"/>
    <col min="9474" max="9474" width="17.59765625" style="219" customWidth="1"/>
    <col min="9475" max="9475" width="11.09765625" style="219" customWidth="1"/>
    <col min="9476" max="9476" width="13.8984375" style="219" customWidth="1"/>
    <col min="9477" max="9477" width="11" style="219" customWidth="1"/>
    <col min="9478" max="9478" width="16.59765625" style="219" customWidth="1"/>
    <col min="9479" max="9479" width="17.59765625" style="219" customWidth="1"/>
    <col min="9480" max="9480" width="32.5" style="219" customWidth="1"/>
    <col min="9481" max="9481" width="11.59765625" style="219" customWidth="1"/>
    <col min="9482" max="9482" width="27.8984375" style="219" customWidth="1"/>
    <col min="9483" max="9483" width="47.59765625" style="219" customWidth="1"/>
    <col min="9484" max="9728" width="11" style="219"/>
    <col min="9729" max="9729" width="32.8984375" style="219" customWidth="1"/>
    <col min="9730" max="9730" width="17.59765625" style="219" customWidth="1"/>
    <col min="9731" max="9731" width="11.09765625" style="219" customWidth="1"/>
    <col min="9732" max="9732" width="13.8984375" style="219" customWidth="1"/>
    <col min="9733" max="9733" width="11" style="219" customWidth="1"/>
    <col min="9734" max="9734" width="16.59765625" style="219" customWidth="1"/>
    <col min="9735" max="9735" width="17.59765625" style="219" customWidth="1"/>
    <col min="9736" max="9736" width="32.5" style="219" customWidth="1"/>
    <col min="9737" max="9737" width="11.59765625" style="219" customWidth="1"/>
    <col min="9738" max="9738" width="27.8984375" style="219" customWidth="1"/>
    <col min="9739" max="9739" width="47.59765625" style="219" customWidth="1"/>
    <col min="9740" max="9984" width="11" style="219"/>
    <col min="9985" max="9985" width="32.8984375" style="219" customWidth="1"/>
    <col min="9986" max="9986" width="17.59765625" style="219" customWidth="1"/>
    <col min="9987" max="9987" width="11.09765625" style="219" customWidth="1"/>
    <col min="9988" max="9988" width="13.8984375" style="219" customWidth="1"/>
    <col min="9989" max="9989" width="11" style="219" customWidth="1"/>
    <col min="9990" max="9990" width="16.59765625" style="219" customWidth="1"/>
    <col min="9991" max="9991" width="17.59765625" style="219" customWidth="1"/>
    <col min="9992" max="9992" width="32.5" style="219" customWidth="1"/>
    <col min="9993" max="9993" width="11.59765625" style="219" customWidth="1"/>
    <col min="9994" max="9994" width="27.8984375" style="219" customWidth="1"/>
    <col min="9995" max="9995" width="47.59765625" style="219" customWidth="1"/>
    <col min="9996" max="10240" width="11" style="219"/>
    <col min="10241" max="10241" width="32.8984375" style="219" customWidth="1"/>
    <col min="10242" max="10242" width="17.59765625" style="219" customWidth="1"/>
    <col min="10243" max="10243" width="11.09765625" style="219" customWidth="1"/>
    <col min="10244" max="10244" width="13.8984375" style="219" customWidth="1"/>
    <col min="10245" max="10245" width="11" style="219" customWidth="1"/>
    <col min="10246" max="10246" width="16.59765625" style="219" customWidth="1"/>
    <col min="10247" max="10247" width="17.59765625" style="219" customWidth="1"/>
    <col min="10248" max="10248" width="32.5" style="219" customWidth="1"/>
    <col min="10249" max="10249" width="11.59765625" style="219" customWidth="1"/>
    <col min="10250" max="10250" width="27.8984375" style="219" customWidth="1"/>
    <col min="10251" max="10251" width="47.59765625" style="219" customWidth="1"/>
    <col min="10252" max="10496" width="11" style="219"/>
    <col min="10497" max="10497" width="32.8984375" style="219" customWidth="1"/>
    <col min="10498" max="10498" width="17.59765625" style="219" customWidth="1"/>
    <col min="10499" max="10499" width="11.09765625" style="219" customWidth="1"/>
    <col min="10500" max="10500" width="13.8984375" style="219" customWidth="1"/>
    <col min="10501" max="10501" width="11" style="219" customWidth="1"/>
    <col min="10502" max="10502" width="16.59765625" style="219" customWidth="1"/>
    <col min="10503" max="10503" width="17.59765625" style="219" customWidth="1"/>
    <col min="10504" max="10504" width="32.5" style="219" customWidth="1"/>
    <col min="10505" max="10505" width="11.59765625" style="219" customWidth="1"/>
    <col min="10506" max="10506" width="27.8984375" style="219" customWidth="1"/>
    <col min="10507" max="10507" width="47.59765625" style="219" customWidth="1"/>
    <col min="10508" max="10752" width="11" style="219"/>
    <col min="10753" max="10753" width="32.8984375" style="219" customWidth="1"/>
    <col min="10754" max="10754" width="17.59765625" style="219" customWidth="1"/>
    <col min="10755" max="10755" width="11.09765625" style="219" customWidth="1"/>
    <col min="10756" max="10756" width="13.8984375" style="219" customWidth="1"/>
    <col min="10757" max="10757" width="11" style="219" customWidth="1"/>
    <col min="10758" max="10758" width="16.59765625" style="219" customWidth="1"/>
    <col min="10759" max="10759" width="17.59765625" style="219" customWidth="1"/>
    <col min="10760" max="10760" width="32.5" style="219" customWidth="1"/>
    <col min="10761" max="10761" width="11.59765625" style="219" customWidth="1"/>
    <col min="10762" max="10762" width="27.8984375" style="219" customWidth="1"/>
    <col min="10763" max="10763" width="47.59765625" style="219" customWidth="1"/>
    <col min="10764" max="11008" width="11" style="219"/>
    <col min="11009" max="11009" width="32.8984375" style="219" customWidth="1"/>
    <col min="11010" max="11010" width="17.59765625" style="219" customWidth="1"/>
    <col min="11011" max="11011" width="11.09765625" style="219" customWidth="1"/>
    <col min="11012" max="11012" width="13.8984375" style="219" customWidth="1"/>
    <col min="11013" max="11013" width="11" style="219" customWidth="1"/>
    <col min="11014" max="11014" width="16.59765625" style="219" customWidth="1"/>
    <col min="11015" max="11015" width="17.59765625" style="219" customWidth="1"/>
    <col min="11016" max="11016" width="32.5" style="219" customWidth="1"/>
    <col min="11017" max="11017" width="11.59765625" style="219" customWidth="1"/>
    <col min="11018" max="11018" width="27.8984375" style="219" customWidth="1"/>
    <col min="11019" max="11019" width="47.59765625" style="219" customWidth="1"/>
    <col min="11020" max="11264" width="11" style="219"/>
    <col min="11265" max="11265" width="32.8984375" style="219" customWidth="1"/>
    <col min="11266" max="11266" width="17.59765625" style="219" customWidth="1"/>
    <col min="11267" max="11267" width="11.09765625" style="219" customWidth="1"/>
    <col min="11268" max="11268" width="13.8984375" style="219" customWidth="1"/>
    <col min="11269" max="11269" width="11" style="219" customWidth="1"/>
    <col min="11270" max="11270" width="16.59765625" style="219" customWidth="1"/>
    <col min="11271" max="11271" width="17.59765625" style="219" customWidth="1"/>
    <col min="11272" max="11272" width="32.5" style="219" customWidth="1"/>
    <col min="11273" max="11273" width="11.59765625" style="219" customWidth="1"/>
    <col min="11274" max="11274" width="27.8984375" style="219" customWidth="1"/>
    <col min="11275" max="11275" width="47.59765625" style="219" customWidth="1"/>
    <col min="11276" max="11520" width="11" style="219"/>
    <col min="11521" max="11521" width="32.8984375" style="219" customWidth="1"/>
    <col min="11522" max="11522" width="17.59765625" style="219" customWidth="1"/>
    <col min="11523" max="11523" width="11.09765625" style="219" customWidth="1"/>
    <col min="11524" max="11524" width="13.8984375" style="219" customWidth="1"/>
    <col min="11525" max="11525" width="11" style="219" customWidth="1"/>
    <col min="11526" max="11526" width="16.59765625" style="219" customWidth="1"/>
    <col min="11527" max="11527" width="17.59765625" style="219" customWidth="1"/>
    <col min="11528" max="11528" width="32.5" style="219" customWidth="1"/>
    <col min="11529" max="11529" width="11.59765625" style="219" customWidth="1"/>
    <col min="11530" max="11530" width="27.8984375" style="219" customWidth="1"/>
    <col min="11531" max="11531" width="47.59765625" style="219" customWidth="1"/>
    <col min="11532" max="11776" width="11" style="219"/>
    <col min="11777" max="11777" width="32.8984375" style="219" customWidth="1"/>
    <col min="11778" max="11778" width="17.59765625" style="219" customWidth="1"/>
    <col min="11779" max="11779" width="11.09765625" style="219" customWidth="1"/>
    <col min="11780" max="11780" width="13.8984375" style="219" customWidth="1"/>
    <col min="11781" max="11781" width="11" style="219" customWidth="1"/>
    <col min="11782" max="11782" width="16.59765625" style="219" customWidth="1"/>
    <col min="11783" max="11783" width="17.59765625" style="219" customWidth="1"/>
    <col min="11784" max="11784" width="32.5" style="219" customWidth="1"/>
    <col min="11785" max="11785" width="11.59765625" style="219" customWidth="1"/>
    <col min="11786" max="11786" width="27.8984375" style="219" customWidth="1"/>
    <col min="11787" max="11787" width="47.59765625" style="219" customWidth="1"/>
    <col min="11788" max="12032" width="11" style="219"/>
    <col min="12033" max="12033" width="32.8984375" style="219" customWidth="1"/>
    <col min="12034" max="12034" width="17.59765625" style="219" customWidth="1"/>
    <col min="12035" max="12035" width="11.09765625" style="219" customWidth="1"/>
    <col min="12036" max="12036" width="13.8984375" style="219" customWidth="1"/>
    <col min="12037" max="12037" width="11" style="219" customWidth="1"/>
    <col min="12038" max="12038" width="16.59765625" style="219" customWidth="1"/>
    <col min="12039" max="12039" width="17.59765625" style="219" customWidth="1"/>
    <col min="12040" max="12040" width="32.5" style="219" customWidth="1"/>
    <col min="12041" max="12041" width="11.59765625" style="219" customWidth="1"/>
    <col min="12042" max="12042" width="27.8984375" style="219" customWidth="1"/>
    <col min="12043" max="12043" width="47.59765625" style="219" customWidth="1"/>
    <col min="12044" max="12288" width="11" style="219"/>
    <col min="12289" max="12289" width="32.8984375" style="219" customWidth="1"/>
    <col min="12290" max="12290" width="17.59765625" style="219" customWidth="1"/>
    <col min="12291" max="12291" width="11.09765625" style="219" customWidth="1"/>
    <col min="12292" max="12292" width="13.8984375" style="219" customWidth="1"/>
    <col min="12293" max="12293" width="11" style="219" customWidth="1"/>
    <col min="12294" max="12294" width="16.59765625" style="219" customWidth="1"/>
    <col min="12295" max="12295" width="17.59765625" style="219" customWidth="1"/>
    <col min="12296" max="12296" width="32.5" style="219" customWidth="1"/>
    <col min="12297" max="12297" width="11.59765625" style="219" customWidth="1"/>
    <col min="12298" max="12298" width="27.8984375" style="219" customWidth="1"/>
    <col min="12299" max="12299" width="47.59765625" style="219" customWidth="1"/>
    <col min="12300" max="12544" width="11" style="219"/>
    <col min="12545" max="12545" width="32.8984375" style="219" customWidth="1"/>
    <col min="12546" max="12546" width="17.59765625" style="219" customWidth="1"/>
    <col min="12547" max="12547" width="11.09765625" style="219" customWidth="1"/>
    <col min="12548" max="12548" width="13.8984375" style="219" customWidth="1"/>
    <col min="12549" max="12549" width="11" style="219" customWidth="1"/>
    <col min="12550" max="12550" width="16.59765625" style="219" customWidth="1"/>
    <col min="12551" max="12551" width="17.59765625" style="219" customWidth="1"/>
    <col min="12552" max="12552" width="32.5" style="219" customWidth="1"/>
    <col min="12553" max="12553" width="11.59765625" style="219" customWidth="1"/>
    <col min="12554" max="12554" width="27.8984375" style="219" customWidth="1"/>
    <col min="12555" max="12555" width="47.59765625" style="219" customWidth="1"/>
    <col min="12556" max="12800" width="11" style="219"/>
    <col min="12801" max="12801" width="32.8984375" style="219" customWidth="1"/>
    <col min="12802" max="12802" width="17.59765625" style="219" customWidth="1"/>
    <col min="12803" max="12803" width="11.09765625" style="219" customWidth="1"/>
    <col min="12804" max="12804" width="13.8984375" style="219" customWidth="1"/>
    <col min="12805" max="12805" width="11" style="219" customWidth="1"/>
    <col min="12806" max="12806" width="16.59765625" style="219" customWidth="1"/>
    <col min="12807" max="12807" width="17.59765625" style="219" customWidth="1"/>
    <col min="12808" max="12808" width="32.5" style="219" customWidth="1"/>
    <col min="12809" max="12809" width="11.59765625" style="219" customWidth="1"/>
    <col min="12810" max="12810" width="27.8984375" style="219" customWidth="1"/>
    <col min="12811" max="12811" width="47.59765625" style="219" customWidth="1"/>
    <col min="12812" max="13056" width="11" style="219"/>
    <col min="13057" max="13057" width="32.8984375" style="219" customWidth="1"/>
    <col min="13058" max="13058" width="17.59765625" style="219" customWidth="1"/>
    <col min="13059" max="13059" width="11.09765625" style="219" customWidth="1"/>
    <col min="13060" max="13060" width="13.8984375" style="219" customWidth="1"/>
    <col min="13061" max="13061" width="11" style="219" customWidth="1"/>
    <col min="13062" max="13062" width="16.59765625" style="219" customWidth="1"/>
    <col min="13063" max="13063" width="17.59765625" style="219" customWidth="1"/>
    <col min="13064" max="13064" width="32.5" style="219" customWidth="1"/>
    <col min="13065" max="13065" width="11.59765625" style="219" customWidth="1"/>
    <col min="13066" max="13066" width="27.8984375" style="219" customWidth="1"/>
    <col min="13067" max="13067" width="47.59765625" style="219" customWidth="1"/>
    <col min="13068" max="13312" width="11" style="219"/>
    <col min="13313" max="13313" width="32.8984375" style="219" customWidth="1"/>
    <col min="13314" max="13314" width="17.59765625" style="219" customWidth="1"/>
    <col min="13315" max="13315" width="11.09765625" style="219" customWidth="1"/>
    <col min="13316" max="13316" width="13.8984375" style="219" customWidth="1"/>
    <col min="13317" max="13317" width="11" style="219" customWidth="1"/>
    <col min="13318" max="13318" width="16.59765625" style="219" customWidth="1"/>
    <col min="13319" max="13319" width="17.59765625" style="219" customWidth="1"/>
    <col min="13320" max="13320" width="32.5" style="219" customWidth="1"/>
    <col min="13321" max="13321" width="11.59765625" style="219" customWidth="1"/>
    <col min="13322" max="13322" width="27.8984375" style="219" customWidth="1"/>
    <col min="13323" max="13323" width="47.59765625" style="219" customWidth="1"/>
    <col min="13324" max="13568" width="11" style="219"/>
    <col min="13569" max="13569" width="32.8984375" style="219" customWidth="1"/>
    <col min="13570" max="13570" width="17.59765625" style="219" customWidth="1"/>
    <col min="13571" max="13571" width="11.09765625" style="219" customWidth="1"/>
    <col min="13572" max="13572" width="13.8984375" style="219" customWidth="1"/>
    <col min="13573" max="13573" width="11" style="219" customWidth="1"/>
    <col min="13574" max="13574" width="16.59765625" style="219" customWidth="1"/>
    <col min="13575" max="13575" width="17.59765625" style="219" customWidth="1"/>
    <col min="13576" max="13576" width="32.5" style="219" customWidth="1"/>
    <col min="13577" max="13577" width="11.59765625" style="219" customWidth="1"/>
    <col min="13578" max="13578" width="27.8984375" style="219" customWidth="1"/>
    <col min="13579" max="13579" width="47.59765625" style="219" customWidth="1"/>
    <col min="13580" max="13824" width="11" style="219"/>
    <col min="13825" max="13825" width="32.8984375" style="219" customWidth="1"/>
    <col min="13826" max="13826" width="17.59765625" style="219" customWidth="1"/>
    <col min="13827" max="13827" width="11.09765625" style="219" customWidth="1"/>
    <col min="13828" max="13828" width="13.8984375" style="219" customWidth="1"/>
    <col min="13829" max="13829" width="11" style="219" customWidth="1"/>
    <col min="13830" max="13830" width="16.59765625" style="219" customWidth="1"/>
    <col min="13831" max="13831" width="17.59765625" style="219" customWidth="1"/>
    <col min="13832" max="13832" width="32.5" style="219" customWidth="1"/>
    <col min="13833" max="13833" width="11.59765625" style="219" customWidth="1"/>
    <col min="13834" max="13834" width="27.8984375" style="219" customWidth="1"/>
    <col min="13835" max="13835" width="47.59765625" style="219" customWidth="1"/>
    <col min="13836" max="14080" width="11" style="219"/>
    <col min="14081" max="14081" width="32.8984375" style="219" customWidth="1"/>
    <col min="14082" max="14082" width="17.59765625" style="219" customWidth="1"/>
    <col min="14083" max="14083" width="11.09765625" style="219" customWidth="1"/>
    <col min="14084" max="14084" width="13.8984375" style="219" customWidth="1"/>
    <col min="14085" max="14085" width="11" style="219" customWidth="1"/>
    <col min="14086" max="14086" width="16.59765625" style="219" customWidth="1"/>
    <col min="14087" max="14087" width="17.59765625" style="219" customWidth="1"/>
    <col min="14088" max="14088" width="32.5" style="219" customWidth="1"/>
    <col min="14089" max="14089" width="11.59765625" style="219" customWidth="1"/>
    <col min="14090" max="14090" width="27.8984375" style="219" customWidth="1"/>
    <col min="14091" max="14091" width="47.59765625" style="219" customWidth="1"/>
    <col min="14092" max="14336" width="11" style="219"/>
    <col min="14337" max="14337" width="32.8984375" style="219" customWidth="1"/>
    <col min="14338" max="14338" width="17.59765625" style="219" customWidth="1"/>
    <col min="14339" max="14339" width="11.09765625" style="219" customWidth="1"/>
    <col min="14340" max="14340" width="13.8984375" style="219" customWidth="1"/>
    <col min="14341" max="14341" width="11" style="219" customWidth="1"/>
    <col min="14342" max="14342" width="16.59765625" style="219" customWidth="1"/>
    <col min="14343" max="14343" width="17.59765625" style="219" customWidth="1"/>
    <col min="14344" max="14344" width="32.5" style="219" customWidth="1"/>
    <col min="14345" max="14345" width="11.59765625" style="219" customWidth="1"/>
    <col min="14346" max="14346" width="27.8984375" style="219" customWidth="1"/>
    <col min="14347" max="14347" width="47.59765625" style="219" customWidth="1"/>
    <col min="14348" max="14592" width="11" style="219"/>
    <col min="14593" max="14593" width="32.8984375" style="219" customWidth="1"/>
    <col min="14594" max="14594" width="17.59765625" style="219" customWidth="1"/>
    <col min="14595" max="14595" width="11.09765625" style="219" customWidth="1"/>
    <col min="14596" max="14596" width="13.8984375" style="219" customWidth="1"/>
    <col min="14597" max="14597" width="11" style="219" customWidth="1"/>
    <col min="14598" max="14598" width="16.59765625" style="219" customWidth="1"/>
    <col min="14599" max="14599" width="17.59765625" style="219" customWidth="1"/>
    <col min="14600" max="14600" width="32.5" style="219" customWidth="1"/>
    <col min="14601" max="14601" width="11.59765625" style="219" customWidth="1"/>
    <col min="14602" max="14602" width="27.8984375" style="219" customWidth="1"/>
    <col min="14603" max="14603" width="47.59765625" style="219" customWidth="1"/>
    <col min="14604" max="14848" width="11" style="219"/>
    <col min="14849" max="14849" width="32.8984375" style="219" customWidth="1"/>
    <col min="14850" max="14850" width="17.59765625" style="219" customWidth="1"/>
    <col min="14851" max="14851" width="11.09765625" style="219" customWidth="1"/>
    <col min="14852" max="14852" width="13.8984375" style="219" customWidth="1"/>
    <col min="14853" max="14853" width="11" style="219" customWidth="1"/>
    <col min="14854" max="14854" width="16.59765625" style="219" customWidth="1"/>
    <col min="14855" max="14855" width="17.59765625" style="219" customWidth="1"/>
    <col min="14856" max="14856" width="32.5" style="219" customWidth="1"/>
    <col min="14857" max="14857" width="11.59765625" style="219" customWidth="1"/>
    <col min="14858" max="14858" width="27.8984375" style="219" customWidth="1"/>
    <col min="14859" max="14859" width="47.59765625" style="219" customWidth="1"/>
    <col min="14860" max="15104" width="11" style="219"/>
    <col min="15105" max="15105" width="32.8984375" style="219" customWidth="1"/>
    <col min="15106" max="15106" width="17.59765625" style="219" customWidth="1"/>
    <col min="15107" max="15107" width="11.09765625" style="219" customWidth="1"/>
    <col min="15108" max="15108" width="13.8984375" style="219" customWidth="1"/>
    <col min="15109" max="15109" width="11" style="219" customWidth="1"/>
    <col min="15110" max="15110" width="16.59765625" style="219" customWidth="1"/>
    <col min="15111" max="15111" width="17.59765625" style="219" customWidth="1"/>
    <col min="15112" max="15112" width="32.5" style="219" customWidth="1"/>
    <col min="15113" max="15113" width="11.59765625" style="219" customWidth="1"/>
    <col min="15114" max="15114" width="27.8984375" style="219" customWidth="1"/>
    <col min="15115" max="15115" width="47.59765625" style="219" customWidth="1"/>
    <col min="15116" max="15360" width="11" style="219"/>
    <col min="15361" max="15361" width="32.8984375" style="219" customWidth="1"/>
    <col min="15362" max="15362" width="17.59765625" style="219" customWidth="1"/>
    <col min="15363" max="15363" width="11.09765625" style="219" customWidth="1"/>
    <col min="15364" max="15364" width="13.8984375" style="219" customWidth="1"/>
    <col min="15365" max="15365" width="11" style="219" customWidth="1"/>
    <col min="15366" max="15366" width="16.59765625" style="219" customWidth="1"/>
    <col min="15367" max="15367" width="17.59765625" style="219" customWidth="1"/>
    <col min="15368" max="15368" width="32.5" style="219" customWidth="1"/>
    <col min="15369" max="15369" width="11.59765625" style="219" customWidth="1"/>
    <col min="15370" max="15370" width="27.8984375" style="219" customWidth="1"/>
    <col min="15371" max="15371" width="47.59765625" style="219" customWidth="1"/>
    <col min="15372" max="15616" width="11" style="219"/>
    <col min="15617" max="15617" width="32.8984375" style="219" customWidth="1"/>
    <col min="15618" max="15618" width="17.59765625" style="219" customWidth="1"/>
    <col min="15619" max="15619" width="11.09765625" style="219" customWidth="1"/>
    <col min="15620" max="15620" width="13.8984375" style="219" customWidth="1"/>
    <col min="15621" max="15621" width="11" style="219" customWidth="1"/>
    <col min="15622" max="15622" width="16.59765625" style="219" customWidth="1"/>
    <col min="15623" max="15623" width="17.59765625" style="219" customWidth="1"/>
    <col min="15624" max="15624" width="32.5" style="219" customWidth="1"/>
    <col min="15625" max="15625" width="11.59765625" style="219" customWidth="1"/>
    <col min="15626" max="15626" width="27.8984375" style="219" customWidth="1"/>
    <col min="15627" max="15627" width="47.59765625" style="219" customWidth="1"/>
    <col min="15628" max="15872" width="11" style="219"/>
    <col min="15873" max="15873" width="32.8984375" style="219" customWidth="1"/>
    <col min="15874" max="15874" width="17.59765625" style="219" customWidth="1"/>
    <col min="15875" max="15875" width="11.09765625" style="219" customWidth="1"/>
    <col min="15876" max="15876" width="13.8984375" style="219" customWidth="1"/>
    <col min="15877" max="15877" width="11" style="219" customWidth="1"/>
    <col min="15878" max="15878" width="16.59765625" style="219" customWidth="1"/>
    <col min="15879" max="15879" width="17.59765625" style="219" customWidth="1"/>
    <col min="15880" max="15880" width="32.5" style="219" customWidth="1"/>
    <col min="15881" max="15881" width="11.59765625" style="219" customWidth="1"/>
    <col min="15882" max="15882" width="27.8984375" style="219" customWidth="1"/>
    <col min="15883" max="15883" width="47.59765625" style="219" customWidth="1"/>
    <col min="15884" max="16128" width="11" style="219"/>
    <col min="16129" max="16129" width="32.8984375" style="219" customWidth="1"/>
    <col min="16130" max="16130" width="17.59765625" style="219" customWidth="1"/>
    <col min="16131" max="16131" width="11.09765625" style="219" customWidth="1"/>
    <col min="16132" max="16132" width="13.8984375" style="219" customWidth="1"/>
    <col min="16133" max="16133" width="11" style="219" customWidth="1"/>
    <col min="16134" max="16134" width="16.59765625" style="219" customWidth="1"/>
    <col min="16135" max="16135" width="17.59765625" style="219" customWidth="1"/>
    <col min="16136" max="16136" width="32.5" style="219" customWidth="1"/>
    <col min="16137" max="16137" width="11.59765625" style="219" customWidth="1"/>
    <col min="16138" max="16138" width="27.8984375" style="219" customWidth="1"/>
    <col min="16139" max="16139" width="47.59765625" style="219" customWidth="1"/>
    <col min="16140" max="16384" width="11" style="219"/>
  </cols>
  <sheetData>
    <row r="1" spans="1:15" ht="15.9" customHeight="1">
      <c r="A1" s="393" t="s">
        <v>362</v>
      </c>
      <c r="B1" s="579">
        <v>44201</v>
      </c>
      <c r="C1" s="580"/>
      <c r="D1" s="580"/>
      <c r="E1" s="580"/>
      <c r="F1" s="580"/>
      <c r="G1" s="581"/>
      <c r="H1" s="582" t="s">
        <v>363</v>
      </c>
    </row>
    <row r="2" spans="1:15">
      <c r="A2" s="394" t="s">
        <v>364</v>
      </c>
      <c r="B2" s="585" t="s">
        <v>365</v>
      </c>
      <c r="C2" s="586"/>
      <c r="D2" s="586"/>
      <c r="E2" s="586"/>
      <c r="F2" s="586"/>
      <c r="G2" s="587"/>
      <c r="H2" s="583"/>
    </row>
    <row r="3" spans="1:15">
      <c r="A3" s="394" t="s">
        <v>366</v>
      </c>
      <c r="B3" s="588" t="s">
        <v>367</v>
      </c>
      <c r="C3" s="589"/>
      <c r="D3" s="589"/>
      <c r="E3" s="590"/>
      <c r="F3" s="588" t="s">
        <v>605</v>
      </c>
      <c r="G3" s="591"/>
      <c r="H3" s="583"/>
      <c r="I3" s="395"/>
      <c r="J3" s="395"/>
    </row>
    <row r="4" spans="1:15">
      <c r="A4" s="394" t="s">
        <v>368</v>
      </c>
      <c r="B4" s="592" t="s">
        <v>369</v>
      </c>
      <c r="C4" s="593"/>
      <c r="D4" s="593"/>
      <c r="E4" s="593"/>
      <c r="F4" s="593"/>
      <c r="G4" s="594"/>
      <c r="H4" s="583"/>
    </row>
    <row r="5" spans="1:15">
      <c r="A5" s="394" t="s">
        <v>370</v>
      </c>
      <c r="B5" s="595" t="s">
        <v>371</v>
      </c>
      <c r="C5" s="596"/>
      <c r="D5" s="596"/>
      <c r="E5" s="596"/>
      <c r="F5" s="596"/>
      <c r="G5" s="597"/>
      <c r="H5" s="583"/>
    </row>
    <row r="6" spans="1:15" s="221" customFormat="1">
      <c r="A6" s="394" t="s">
        <v>372</v>
      </c>
      <c r="B6" s="585" t="s">
        <v>373</v>
      </c>
      <c r="C6" s="586"/>
      <c r="D6" s="586"/>
      <c r="E6" s="586"/>
      <c r="F6" s="586"/>
      <c r="G6" s="587"/>
      <c r="H6" s="583"/>
    </row>
    <row r="7" spans="1:15">
      <c r="A7" s="396" t="s">
        <v>374</v>
      </c>
      <c r="B7" s="598" t="s">
        <v>375</v>
      </c>
      <c r="C7" s="599"/>
      <c r="D7" s="599"/>
      <c r="E7" s="599"/>
      <c r="F7" s="599"/>
      <c r="G7" s="600"/>
      <c r="H7" s="584"/>
    </row>
    <row r="8" spans="1:15" ht="16.2" thickBot="1">
      <c r="A8" s="219" t="s">
        <v>376</v>
      </c>
      <c r="B8" s="223"/>
      <c r="C8" s="397"/>
      <c r="D8" s="223"/>
      <c r="E8" s="223"/>
      <c r="F8" s="398" t="s">
        <v>377</v>
      </c>
      <c r="G8" s="223"/>
      <c r="H8" s="223"/>
      <c r="K8" s="224"/>
    </row>
    <row r="9" spans="1:15" ht="16.2" thickBot="1">
      <c r="A9" s="219" t="s">
        <v>378</v>
      </c>
      <c r="B9" s="223"/>
      <c r="C9" s="397"/>
      <c r="D9" s="223"/>
      <c r="E9" s="223"/>
      <c r="F9" s="399">
        <v>0.26300000000000001</v>
      </c>
      <c r="G9" s="223"/>
      <c r="H9" s="223"/>
      <c r="K9" s="224"/>
      <c r="L9" s="576" t="s">
        <v>606</v>
      </c>
      <c r="M9" s="577"/>
      <c r="N9" s="577"/>
      <c r="O9" s="578"/>
    </row>
    <row r="10" spans="1:15" ht="26.4">
      <c r="A10" s="400" t="s">
        <v>379</v>
      </c>
      <c r="B10" s="401" t="s">
        <v>380</v>
      </c>
      <c r="C10" s="402" t="s">
        <v>381</v>
      </c>
      <c r="D10" s="401" t="s">
        <v>382</v>
      </c>
      <c r="E10" s="401" t="s">
        <v>383</v>
      </c>
      <c r="F10" s="401" t="s">
        <v>384</v>
      </c>
      <c r="G10" s="401" t="s">
        <v>385</v>
      </c>
      <c r="H10" s="401" t="s">
        <v>386</v>
      </c>
      <c r="I10" s="401" t="s">
        <v>387</v>
      </c>
      <c r="J10" s="401" t="s">
        <v>388</v>
      </c>
      <c r="K10" s="403" t="s">
        <v>389</v>
      </c>
      <c r="L10" s="401" t="s">
        <v>390</v>
      </c>
      <c r="M10" s="401" t="s">
        <v>391</v>
      </c>
      <c r="N10" s="401" t="s">
        <v>392</v>
      </c>
      <c r="O10" s="401" t="s">
        <v>607</v>
      </c>
    </row>
    <row r="11" spans="1:15">
      <c r="A11" s="404" t="s">
        <v>393</v>
      </c>
      <c r="B11" s="405">
        <v>126</v>
      </c>
      <c r="C11" s="406">
        <v>1.1039458793391383</v>
      </c>
      <c r="D11" s="407">
        <v>8.5973753529172622E-2</v>
      </c>
      <c r="E11" s="407">
        <v>0.11422594346209547</v>
      </c>
      <c r="F11" s="406">
        <v>1.03816498797071</v>
      </c>
      <c r="G11" s="407">
        <v>7.9322306073830465E-2</v>
      </c>
      <c r="H11" s="406">
        <v>1.1276095802251096</v>
      </c>
      <c r="I11" s="408">
        <v>0.48626421662631653</v>
      </c>
      <c r="J11" s="407">
        <v>0.34787029069488007</v>
      </c>
      <c r="K11" s="409">
        <v>0.3450569910777973</v>
      </c>
      <c r="L11" s="406">
        <v>1.5199827851904377</v>
      </c>
      <c r="M11" s="406">
        <v>1.3873451591464141</v>
      </c>
      <c r="N11" s="406">
        <v>1.4638800012975379</v>
      </c>
      <c r="O11" s="220">
        <f t="shared" ref="O11:O74" si="0">AVERAGE(H11,L11:N11)</f>
        <v>1.3747043814648747</v>
      </c>
    </row>
    <row r="12" spans="1:15">
      <c r="A12" s="404" t="s">
        <v>394</v>
      </c>
      <c r="B12" s="405">
        <v>107</v>
      </c>
      <c r="C12" s="406">
        <v>1.2064209199040659</v>
      </c>
      <c r="D12" s="407">
        <v>0.17548323774643984</v>
      </c>
      <c r="E12" s="407">
        <v>0.10951681289359157</v>
      </c>
      <c r="F12" s="406">
        <v>1.0682614430169819</v>
      </c>
      <c r="G12" s="407">
        <v>7.2641615383146507E-2</v>
      </c>
      <c r="H12" s="406">
        <v>1.1519402431006689</v>
      </c>
      <c r="I12" s="408">
        <v>0.46166555356662176</v>
      </c>
      <c r="J12" s="407">
        <v>0.32129701514982406</v>
      </c>
      <c r="K12" s="409">
        <v>0.19007412661295167</v>
      </c>
      <c r="L12" s="406">
        <v>1.0401798354936429</v>
      </c>
      <c r="M12" s="406">
        <v>1.136943384036615</v>
      </c>
      <c r="N12" s="406">
        <v>1.0995783241953678</v>
      </c>
      <c r="O12" s="220">
        <f t="shared" si="0"/>
        <v>1.1071604467065737</v>
      </c>
    </row>
    <row r="13" spans="1:15">
      <c r="A13" s="404" t="s">
        <v>395</v>
      </c>
      <c r="B13" s="405">
        <v>84</v>
      </c>
      <c r="C13" s="406">
        <v>1.6365283401224917</v>
      </c>
      <c r="D13" s="407">
        <v>1.2968038454769979</v>
      </c>
      <c r="E13" s="407">
        <v>5.553632941664581E-2</v>
      </c>
      <c r="F13" s="406">
        <v>0.83678026207025735</v>
      </c>
      <c r="G13" s="407">
        <v>6.4712558840318027E-2</v>
      </c>
      <c r="H13" s="406">
        <v>0.89467710700008596</v>
      </c>
      <c r="I13" s="408">
        <v>0.41909833939691632</v>
      </c>
      <c r="J13" s="407">
        <v>0.30419754629857432</v>
      </c>
      <c r="K13" s="409">
        <v>0.29214159786153671</v>
      </c>
      <c r="L13" s="406">
        <v>0.59132243747395219</v>
      </c>
      <c r="M13" s="406">
        <v>0.57445066738801764</v>
      </c>
      <c r="N13" s="406">
        <v>0.59028344666868737</v>
      </c>
      <c r="O13" s="220">
        <f t="shared" si="0"/>
        <v>0.66268341463268576</v>
      </c>
    </row>
    <row r="14" spans="1:15">
      <c r="A14" s="404" t="s">
        <v>396</v>
      </c>
      <c r="B14" s="405">
        <v>937</v>
      </c>
      <c r="C14" s="406">
        <v>0.87982232987118247</v>
      </c>
      <c r="D14" s="407">
        <v>0.31755618102669469</v>
      </c>
      <c r="E14" s="407">
        <v>0.11560466676205954</v>
      </c>
      <c r="F14" s="406">
        <v>0.71296158168863399</v>
      </c>
      <c r="G14" s="407">
        <v>9.3037041206310997E-2</v>
      </c>
      <c r="H14" s="406">
        <v>0.78609779459671913</v>
      </c>
      <c r="I14" s="408">
        <v>0.40797741046946495</v>
      </c>
      <c r="J14" s="407">
        <v>0.30742470053302617</v>
      </c>
      <c r="K14" s="409">
        <v>0.1123327226053218</v>
      </c>
      <c r="L14" s="406">
        <v>0.81642098553109543</v>
      </c>
      <c r="M14" s="406">
        <v>0.72490893765132425</v>
      </c>
      <c r="N14" s="406">
        <v>0.63505363686549221</v>
      </c>
      <c r="O14" s="220">
        <f t="shared" si="0"/>
        <v>0.74062033866115784</v>
      </c>
    </row>
    <row r="15" spans="1:15">
      <c r="A15" s="404" t="s">
        <v>397</v>
      </c>
      <c r="B15" s="405">
        <v>85</v>
      </c>
      <c r="C15" s="406">
        <v>1.3787529792305064</v>
      </c>
      <c r="D15" s="407">
        <v>0.32381001899061279</v>
      </c>
      <c r="E15" s="407">
        <v>0.13466578566570434</v>
      </c>
      <c r="F15" s="406">
        <v>1.1131112285690912</v>
      </c>
      <c r="G15" s="407">
        <v>0.118058500124847</v>
      </c>
      <c r="H15" s="406">
        <v>1.2621145832537219</v>
      </c>
      <c r="I15" s="408">
        <v>0.43386536023157629</v>
      </c>
      <c r="J15" s="407">
        <v>0.29347746552186516</v>
      </c>
      <c r="K15" s="409">
        <v>0.18804203264266545</v>
      </c>
      <c r="L15" s="406">
        <v>1.4243872151313464</v>
      </c>
      <c r="M15" s="406">
        <v>1.2763941992571965</v>
      </c>
      <c r="N15" s="406">
        <v>1.1274851293160135</v>
      </c>
      <c r="O15" s="220">
        <f t="shared" si="0"/>
        <v>1.2725952817395694</v>
      </c>
    </row>
    <row r="16" spans="1:15">
      <c r="A16" s="404" t="s">
        <v>398</v>
      </c>
      <c r="B16" s="405">
        <v>478</v>
      </c>
      <c r="C16" s="406">
        <v>1.4296710313192187</v>
      </c>
      <c r="D16" s="407">
        <v>0.23557304845875071</v>
      </c>
      <c r="E16" s="407">
        <v>0.11890147160943139</v>
      </c>
      <c r="F16" s="406">
        <v>1.2181747717889206</v>
      </c>
      <c r="G16" s="407">
        <v>0.10706495766733748</v>
      </c>
      <c r="H16" s="406">
        <v>1.3642367182797719</v>
      </c>
      <c r="I16" s="408">
        <v>0.41803056148189949</v>
      </c>
      <c r="J16" s="407">
        <v>0.30553976454901288</v>
      </c>
      <c r="K16" s="409">
        <v>0.10668331235312553</v>
      </c>
      <c r="L16" s="406">
        <v>1.3006589172663245</v>
      </c>
      <c r="M16" s="406">
        <v>1.1593816365009328</v>
      </c>
      <c r="N16" s="406">
        <v>1.1106623878291921</v>
      </c>
      <c r="O16" s="220">
        <f t="shared" si="0"/>
        <v>1.2337349149690553</v>
      </c>
    </row>
    <row r="17" spans="1:15">
      <c r="A17" s="404" t="s">
        <v>399</v>
      </c>
      <c r="B17" s="405">
        <v>471</v>
      </c>
      <c r="C17" s="406">
        <v>0.9385492897750306</v>
      </c>
      <c r="D17" s="407">
        <v>1.7873393530817807</v>
      </c>
      <c r="E17" s="407">
        <v>0.19862983958975497</v>
      </c>
      <c r="F17" s="406">
        <v>0.40502386557967668</v>
      </c>
      <c r="G17" s="407">
        <v>0.24097247794470794</v>
      </c>
      <c r="H17" s="406">
        <v>0.53360893223338535</v>
      </c>
      <c r="I17" s="408">
        <v>0.28789780158914485</v>
      </c>
      <c r="J17" s="407">
        <v>0.20772272573803113</v>
      </c>
      <c r="K17" s="409">
        <v>1.0874175470766012</v>
      </c>
      <c r="L17" s="406">
        <v>0.51865093989637778</v>
      </c>
      <c r="M17" s="406">
        <v>0.41950535885096946</v>
      </c>
      <c r="N17" s="406">
        <v>0.42903081733037929</v>
      </c>
      <c r="O17" s="220">
        <f t="shared" si="0"/>
        <v>0.47519901207777793</v>
      </c>
    </row>
    <row r="18" spans="1:15">
      <c r="A18" s="404" t="s">
        <v>400</v>
      </c>
      <c r="B18" s="405">
        <v>96</v>
      </c>
      <c r="C18" s="406">
        <v>0.80782690991099859</v>
      </c>
      <c r="D18" s="407">
        <v>3.7110565413470575</v>
      </c>
      <c r="E18" s="407">
        <v>0.17871130136992328</v>
      </c>
      <c r="F18" s="406">
        <v>0.21628283352479119</v>
      </c>
      <c r="G18" s="407">
        <v>0.13526072454159865</v>
      </c>
      <c r="H18" s="406">
        <v>0.25011334591011714</v>
      </c>
      <c r="I18" s="408">
        <v>0.28588241767652878</v>
      </c>
      <c r="J18" s="407">
        <v>0.22127607878627464</v>
      </c>
      <c r="K18" s="409">
        <v>-3.2115085058370103</v>
      </c>
      <c r="L18" s="406">
        <v>0.27171719800368133</v>
      </c>
      <c r="M18" s="406">
        <v>0.3547086609754177</v>
      </c>
      <c r="N18" s="406">
        <v>0.26424790140443499</v>
      </c>
      <c r="O18" s="220">
        <f t="shared" si="0"/>
        <v>0.2851967765734128</v>
      </c>
    </row>
    <row r="19" spans="1:15">
      <c r="A19" s="404" t="s">
        <v>401</v>
      </c>
      <c r="B19" s="405">
        <v>126</v>
      </c>
      <c r="C19" s="406">
        <v>0.9007539476548504</v>
      </c>
      <c r="D19" s="407">
        <v>2.2672950110672985E-2</v>
      </c>
      <c r="E19" s="407">
        <v>0.18529378750548484</v>
      </c>
      <c r="F19" s="406">
        <v>0.88594975887311611</v>
      </c>
      <c r="G19" s="407">
        <v>3.221607031457123E-2</v>
      </c>
      <c r="H19" s="406">
        <v>0.91544169281782528</v>
      </c>
      <c r="I19" s="408">
        <v>0.37794953272552606</v>
      </c>
      <c r="J19" s="407">
        <v>0.26562700810473394</v>
      </c>
      <c r="K19" s="409">
        <v>0.31463284553558307</v>
      </c>
      <c r="L19" s="406">
        <v>0.74373272478407682</v>
      </c>
      <c r="M19" s="406">
        <v>1.0542828976677521</v>
      </c>
      <c r="N19" s="406">
        <v>1.0566088487737693</v>
      </c>
      <c r="O19" s="220">
        <f t="shared" si="0"/>
        <v>0.9425165410108558</v>
      </c>
    </row>
    <row r="20" spans="1:15">
      <c r="A20" s="404" t="s">
        <v>402</v>
      </c>
      <c r="B20" s="405">
        <v>38</v>
      </c>
      <c r="C20" s="406">
        <v>0.61388132258918782</v>
      </c>
      <c r="D20" s="407">
        <v>0.16434132565982801</v>
      </c>
      <c r="E20" s="407">
        <v>0.1440306599133391</v>
      </c>
      <c r="F20" s="406">
        <v>0.5475609793354127</v>
      </c>
      <c r="G20" s="407">
        <v>7.2770398130355199E-2</v>
      </c>
      <c r="H20" s="406">
        <v>0.59053440294757975</v>
      </c>
      <c r="I20" s="408">
        <v>0.28549103054609493</v>
      </c>
      <c r="J20" s="407">
        <v>0.20751191964526056</v>
      </c>
      <c r="K20" s="409">
        <v>0.16423686593312575</v>
      </c>
      <c r="L20" s="406">
        <v>0.41080992574324104</v>
      </c>
      <c r="M20" s="406">
        <v>0.53027054829754128</v>
      </c>
      <c r="N20" s="406">
        <v>0.36161564789843148</v>
      </c>
      <c r="O20" s="220">
        <f t="shared" si="0"/>
        <v>0.47330763122169839</v>
      </c>
    </row>
    <row r="21" spans="1:15">
      <c r="A21" s="404" t="s">
        <v>403</v>
      </c>
      <c r="B21" s="405">
        <v>67</v>
      </c>
      <c r="C21" s="406">
        <v>0.99558996502306008</v>
      </c>
      <c r="D21" s="407">
        <v>0.27228988142598043</v>
      </c>
      <c r="E21" s="407">
        <v>7.4579811972927415E-2</v>
      </c>
      <c r="F21" s="406">
        <v>0.82919005875556095</v>
      </c>
      <c r="G21" s="407">
        <v>7.8015669603376414E-2</v>
      </c>
      <c r="H21" s="406">
        <v>0.89935374324513317</v>
      </c>
      <c r="I21" s="408">
        <v>0.43224070141262838</v>
      </c>
      <c r="J21" s="407">
        <v>0.30646349341800105</v>
      </c>
      <c r="K21" s="409">
        <v>0.22680997978940684</v>
      </c>
      <c r="L21" s="406">
        <v>1.0817380016464515</v>
      </c>
      <c r="M21" s="406">
        <v>0.78458542517097107</v>
      </c>
      <c r="N21" s="406">
        <v>0.69628231241441851</v>
      </c>
      <c r="O21" s="220">
        <f t="shared" si="0"/>
        <v>0.86548987061924354</v>
      </c>
    </row>
    <row r="22" spans="1:15">
      <c r="A22" s="404" t="s">
        <v>404</v>
      </c>
      <c r="B22" s="405">
        <v>410</v>
      </c>
      <c r="C22" s="406">
        <v>0.82527299170914059</v>
      </c>
      <c r="D22" s="407">
        <v>1.387133043923424</v>
      </c>
      <c r="E22" s="407">
        <v>0.13224669410601844</v>
      </c>
      <c r="F22" s="406">
        <v>0.40808289201402087</v>
      </c>
      <c r="G22" s="407">
        <v>8.0336642112117829E-2</v>
      </c>
      <c r="H22" s="406">
        <v>0.44373072876496078</v>
      </c>
      <c r="I22" s="408">
        <v>0.40939474989151375</v>
      </c>
      <c r="J22" s="407">
        <v>0.28436455882878936</v>
      </c>
      <c r="K22" s="409">
        <v>0.76915887333824351</v>
      </c>
      <c r="L22" s="406">
        <v>0.59298606623352768</v>
      </c>
      <c r="M22" s="406">
        <v>0.50890740871520435</v>
      </c>
      <c r="N22" s="406">
        <v>0.54074099549696242</v>
      </c>
      <c r="O22" s="220">
        <f t="shared" si="0"/>
        <v>0.52159129980266383</v>
      </c>
    </row>
    <row r="23" spans="1:15">
      <c r="A23" s="404" t="s">
        <v>405</v>
      </c>
      <c r="B23" s="405">
        <v>232</v>
      </c>
      <c r="C23" s="406">
        <v>1.0188331276566573</v>
      </c>
      <c r="D23" s="407">
        <v>0.21441498535071701</v>
      </c>
      <c r="E23" s="407">
        <v>0.14925625269924545</v>
      </c>
      <c r="F23" s="406">
        <v>0.8798032378663494</v>
      </c>
      <c r="G23" s="407">
        <v>7.0042508806048634E-2</v>
      </c>
      <c r="H23" s="406">
        <v>0.94606823021210351</v>
      </c>
      <c r="I23" s="408">
        <v>0.40331142130140407</v>
      </c>
      <c r="J23" s="407">
        <v>0.28782521363129498</v>
      </c>
      <c r="K23" s="409">
        <v>0.191912434933209</v>
      </c>
      <c r="L23" s="406">
        <v>0.87160779047099857</v>
      </c>
      <c r="M23" s="406">
        <v>0.81804539554375577</v>
      </c>
      <c r="N23" s="406">
        <v>0.79260962015588798</v>
      </c>
      <c r="O23" s="220">
        <f t="shared" si="0"/>
        <v>0.85708275909568643</v>
      </c>
    </row>
    <row r="24" spans="1:15">
      <c r="A24" s="404" t="s">
        <v>406</v>
      </c>
      <c r="B24" s="405">
        <v>285</v>
      </c>
      <c r="C24" s="406">
        <v>0.80753316452657808</v>
      </c>
      <c r="D24" s="407">
        <v>0.13418059686815717</v>
      </c>
      <c r="E24" s="407">
        <v>0.12879953180949294</v>
      </c>
      <c r="F24" s="406">
        <v>0.73486186629964223</v>
      </c>
      <c r="G24" s="407">
        <v>0.10145150614211929</v>
      </c>
      <c r="H24" s="406">
        <v>0.81783217191154955</v>
      </c>
      <c r="I24" s="408">
        <v>0.4273869506873002</v>
      </c>
      <c r="J24" s="407">
        <v>0.31225015757041713</v>
      </c>
      <c r="K24" s="409">
        <v>0.38826043172463204</v>
      </c>
      <c r="L24" s="406">
        <v>1.022638590599763</v>
      </c>
      <c r="M24" s="406">
        <v>1.175825453795329</v>
      </c>
      <c r="N24" s="406">
        <v>0.94061487915841047</v>
      </c>
      <c r="O24" s="220">
        <f t="shared" si="0"/>
        <v>0.98922777386626304</v>
      </c>
    </row>
    <row r="25" spans="1:15">
      <c r="A25" s="404" t="s">
        <v>407</v>
      </c>
      <c r="B25" s="405">
        <v>35</v>
      </c>
      <c r="C25" s="406">
        <v>1.2228688165766819</v>
      </c>
      <c r="D25" s="407">
        <v>0.38937292075402496</v>
      </c>
      <c r="E25" s="407">
        <v>0.11905362935018825</v>
      </c>
      <c r="F25" s="406">
        <v>0.95019376250322485</v>
      </c>
      <c r="G25" s="407">
        <v>0.1272861437319332</v>
      </c>
      <c r="H25" s="406">
        <v>1.0887804240515679</v>
      </c>
      <c r="I25" s="408">
        <v>0.43759635113523743</v>
      </c>
      <c r="J25" s="407">
        <v>0.34542872103334726</v>
      </c>
      <c r="K25" s="409">
        <v>0.18950497457914126</v>
      </c>
      <c r="L25" s="406">
        <v>1.1650388854771283</v>
      </c>
      <c r="M25" s="406">
        <v>1.0582156054998635</v>
      </c>
      <c r="N25" s="406">
        <v>1.2068977920661514</v>
      </c>
      <c r="O25" s="220">
        <f t="shared" si="0"/>
        <v>1.1297331767736778</v>
      </c>
    </row>
    <row r="26" spans="1:15">
      <c r="A26" s="404" t="s">
        <v>408</v>
      </c>
      <c r="B26" s="405">
        <v>656</v>
      </c>
      <c r="C26" s="406">
        <v>1.0715846584658457</v>
      </c>
      <c r="D26" s="407">
        <v>0.29626101136781041</v>
      </c>
      <c r="E26" s="407">
        <v>0.15369482931413531</v>
      </c>
      <c r="F26" s="406">
        <v>0.87954168699529534</v>
      </c>
      <c r="G26" s="407">
        <v>8.0042455295780232E-2</v>
      </c>
      <c r="H26" s="406">
        <v>0.95606769253474766</v>
      </c>
      <c r="I26" s="408">
        <v>0.39709259875946112</v>
      </c>
      <c r="J26" s="407">
        <v>0.27479299477041014</v>
      </c>
      <c r="K26" s="409">
        <v>0.21352086999206413</v>
      </c>
      <c r="L26" s="406">
        <v>1.067770885390718</v>
      </c>
      <c r="M26" s="406">
        <v>0.95597230744037309</v>
      </c>
      <c r="N26" s="406">
        <v>0.92019332630870299</v>
      </c>
      <c r="O26" s="220">
        <f t="shared" si="0"/>
        <v>0.97500105291863548</v>
      </c>
    </row>
    <row r="27" spans="1:15">
      <c r="A27" s="404" t="s">
        <v>409</v>
      </c>
      <c r="B27" s="405">
        <v>39</v>
      </c>
      <c r="C27" s="406">
        <v>1.3275096064983707</v>
      </c>
      <c r="D27" s="407">
        <v>0.37019277668174266</v>
      </c>
      <c r="E27" s="407">
        <v>0.1748906283698784</v>
      </c>
      <c r="F27" s="406">
        <v>1.0429573791367299</v>
      </c>
      <c r="G27" s="407">
        <v>6.1234221031959232E-2</v>
      </c>
      <c r="H27" s="406">
        <v>1.1109878550145107</v>
      </c>
      <c r="I27" s="408">
        <v>0.47149538392360529</v>
      </c>
      <c r="J27" s="407">
        <v>0.26834214641631754</v>
      </c>
      <c r="K27" s="409">
        <v>0.18769211898344884</v>
      </c>
      <c r="L27" s="406">
        <v>1.4153222682761801</v>
      </c>
      <c r="M27" s="406">
        <v>0.86305102066897976</v>
      </c>
      <c r="N27" s="406">
        <v>0.7347177270227101</v>
      </c>
      <c r="O27" s="220">
        <f t="shared" si="0"/>
        <v>1.0310197177455953</v>
      </c>
    </row>
    <row r="28" spans="1:15">
      <c r="A28" s="404" t="s">
        <v>410</v>
      </c>
      <c r="B28" s="405">
        <v>553</v>
      </c>
      <c r="C28" s="406">
        <v>1.1360213417947096</v>
      </c>
      <c r="D28" s="407">
        <v>0.22184017261449521</v>
      </c>
      <c r="E28" s="407">
        <v>0.16251353832179921</v>
      </c>
      <c r="F28" s="406">
        <v>0.97638594328734929</v>
      </c>
      <c r="G28" s="407">
        <v>6.8266615728697272E-2</v>
      </c>
      <c r="H28" s="406">
        <v>1.0479241806399036</v>
      </c>
      <c r="I28" s="408">
        <v>0.41124627214147225</v>
      </c>
      <c r="J28" s="407">
        <v>0.29477103871548888</v>
      </c>
      <c r="K28" s="409">
        <v>0.23587018879906319</v>
      </c>
      <c r="L28" s="406">
        <v>1.0773265760525954</v>
      </c>
      <c r="M28" s="406">
        <v>1.0333367527002595</v>
      </c>
      <c r="N28" s="406">
        <v>0.93445156923508244</v>
      </c>
      <c r="O28" s="220">
        <f t="shared" si="0"/>
        <v>1.0232597696569603</v>
      </c>
    </row>
    <row r="29" spans="1:15">
      <c r="A29" s="404" t="s">
        <v>411</v>
      </c>
      <c r="B29" s="405">
        <v>96</v>
      </c>
      <c r="C29" s="406">
        <v>1.1000715015321749</v>
      </c>
      <c r="D29" s="407">
        <v>0.57707963544377405</v>
      </c>
      <c r="E29" s="407">
        <v>0.13857510280368848</v>
      </c>
      <c r="F29" s="406">
        <v>0.77181334825450232</v>
      </c>
      <c r="G29" s="407">
        <v>0.21305957151531557</v>
      </c>
      <c r="H29" s="406">
        <v>0.98077735025088186</v>
      </c>
      <c r="I29" s="408">
        <v>0.37540317592667921</v>
      </c>
      <c r="J29" s="407">
        <v>0.28841313421524389</v>
      </c>
      <c r="K29" s="409">
        <v>0.34278348749201715</v>
      </c>
      <c r="L29" s="406">
        <v>1.2223906269314324</v>
      </c>
      <c r="M29" s="406">
        <v>1.1346070241413708</v>
      </c>
      <c r="N29" s="406">
        <v>1.3930787758601335</v>
      </c>
      <c r="O29" s="220">
        <f t="shared" si="0"/>
        <v>1.1827134442959546</v>
      </c>
    </row>
    <row r="30" spans="1:15">
      <c r="A30" s="404" t="s">
        <v>412</v>
      </c>
      <c r="B30" s="405">
        <v>466</v>
      </c>
      <c r="C30" s="406">
        <v>1.0329116782768466</v>
      </c>
      <c r="D30" s="407">
        <v>8.9506211507956304E-2</v>
      </c>
      <c r="E30" s="407">
        <v>0.13052538495935787</v>
      </c>
      <c r="F30" s="406">
        <v>0.96899113368577949</v>
      </c>
      <c r="G30" s="407">
        <v>5.2567440537863393E-2</v>
      </c>
      <c r="H30" s="406">
        <v>1.0227547322586019</v>
      </c>
      <c r="I30" s="408">
        <v>0.43041164823959532</v>
      </c>
      <c r="J30" s="407">
        <v>0.31837302918814903</v>
      </c>
      <c r="K30" s="409">
        <v>0.23920267846076598</v>
      </c>
      <c r="L30" s="406">
        <v>1.1761790888852646</v>
      </c>
      <c r="M30" s="406">
        <v>1.0643198923601052</v>
      </c>
      <c r="N30" s="406">
        <v>1.0389022641869152</v>
      </c>
      <c r="O30" s="220">
        <f t="shared" si="0"/>
        <v>1.0755389944227218</v>
      </c>
    </row>
    <row r="31" spans="1:15">
      <c r="A31" s="404" t="s">
        <v>413</v>
      </c>
      <c r="B31" s="405">
        <v>214</v>
      </c>
      <c r="C31" s="406">
        <v>1.3384808398369028</v>
      </c>
      <c r="D31" s="407">
        <v>0.12075419091597481</v>
      </c>
      <c r="E31" s="407">
        <v>0.13629020594272129</v>
      </c>
      <c r="F31" s="406">
        <v>1.2290963769232508</v>
      </c>
      <c r="G31" s="407">
        <v>9.4704773278877996E-2</v>
      </c>
      <c r="H31" s="406">
        <v>1.3576746465071956</v>
      </c>
      <c r="I31" s="408">
        <v>0.42819656179132448</v>
      </c>
      <c r="J31" s="407">
        <v>0.30060529771900985</v>
      </c>
      <c r="K31" s="409">
        <v>0.3718019669276113</v>
      </c>
      <c r="L31" s="406">
        <v>1.38576080704865</v>
      </c>
      <c r="M31" s="406">
        <v>1.5343000614774445</v>
      </c>
      <c r="N31" s="406">
        <v>1.4002211476501358</v>
      </c>
      <c r="O31" s="220">
        <f t="shared" si="0"/>
        <v>1.4194891656708566</v>
      </c>
    </row>
    <row r="32" spans="1:15">
      <c r="A32" s="404" t="s">
        <v>414</v>
      </c>
      <c r="B32" s="405">
        <v>519</v>
      </c>
      <c r="C32" s="406">
        <v>1.0940998876891896</v>
      </c>
      <c r="D32" s="407">
        <v>0.41621002631049481</v>
      </c>
      <c r="E32" s="407">
        <v>0.12912870409976404</v>
      </c>
      <c r="F32" s="406">
        <v>0.83727000255284767</v>
      </c>
      <c r="G32" s="407">
        <v>0.13353031538961166</v>
      </c>
      <c r="H32" s="406">
        <v>0.96630039968372305</v>
      </c>
      <c r="I32" s="408">
        <v>0.39543523606360997</v>
      </c>
      <c r="J32" s="407">
        <v>0.28557581315643943</v>
      </c>
      <c r="K32" s="409">
        <v>0.28602681486013865</v>
      </c>
      <c r="L32" s="406">
        <v>1.0848128644163177</v>
      </c>
      <c r="M32" s="406">
        <v>0.95916561035682901</v>
      </c>
      <c r="N32" s="406">
        <v>0.96815501418784278</v>
      </c>
      <c r="O32" s="220">
        <f t="shared" si="0"/>
        <v>0.9946084721611782</v>
      </c>
    </row>
    <row r="33" spans="1:15">
      <c r="A33" s="404" t="s">
        <v>415</v>
      </c>
      <c r="B33" s="405">
        <v>210</v>
      </c>
      <c r="C33" s="406">
        <v>0.96347543860540619</v>
      </c>
      <c r="D33" s="407">
        <v>1.6854772770433644</v>
      </c>
      <c r="E33" s="407">
        <v>0.14255353949580601</v>
      </c>
      <c r="F33" s="406">
        <v>0.42970155818776523</v>
      </c>
      <c r="G33" s="407">
        <v>0.13060190357643273</v>
      </c>
      <c r="H33" s="406">
        <v>0.4942517817274083</v>
      </c>
      <c r="I33" s="408">
        <v>0.345260095445447</v>
      </c>
      <c r="J33" s="407">
        <v>0.23503462568706646</v>
      </c>
      <c r="K33" s="409">
        <v>0.30339708154079437</v>
      </c>
      <c r="L33" s="406">
        <v>0.57213112737922123</v>
      </c>
      <c r="M33" s="406">
        <v>0.46716743312841608</v>
      </c>
      <c r="N33" s="406">
        <v>0.41108022322493432</v>
      </c>
      <c r="O33" s="220">
        <f t="shared" si="0"/>
        <v>0.48615764136499495</v>
      </c>
    </row>
    <row r="34" spans="1:15">
      <c r="A34" s="404" t="s">
        <v>416</v>
      </c>
      <c r="B34" s="405">
        <v>253</v>
      </c>
      <c r="C34" s="406">
        <v>1.2417635298534175</v>
      </c>
      <c r="D34" s="407">
        <v>2.2425880465545719E-2</v>
      </c>
      <c r="E34" s="407">
        <v>5.6553022413113302E-2</v>
      </c>
      <c r="F34" s="406">
        <v>1.2215735168043009</v>
      </c>
      <c r="G34" s="407">
        <v>3.955774425320948E-2</v>
      </c>
      <c r="H34" s="406">
        <v>1.2718864767715454</v>
      </c>
      <c r="I34" s="408">
        <v>0.50380615354675817</v>
      </c>
      <c r="J34" s="407">
        <v>0.36812483091285775</v>
      </c>
      <c r="K34" s="409">
        <v>0.95558876114291313</v>
      </c>
      <c r="L34" s="406">
        <v>1.0972127859363714</v>
      </c>
      <c r="M34" s="406">
        <v>1.4467480605117209</v>
      </c>
      <c r="N34" s="406">
        <v>1.4991411566765112</v>
      </c>
      <c r="O34" s="220">
        <f t="shared" si="0"/>
        <v>1.3287471199740373</v>
      </c>
    </row>
    <row r="35" spans="1:15">
      <c r="A35" s="404" t="s">
        <v>417</v>
      </c>
      <c r="B35" s="405">
        <v>657</v>
      </c>
      <c r="C35" s="406">
        <v>1.0465003240980657</v>
      </c>
      <c r="D35" s="407">
        <v>0.12394683625492667</v>
      </c>
      <c r="E35" s="407">
        <v>0.1488714760262371</v>
      </c>
      <c r="F35" s="406">
        <v>0.95890544483214912</v>
      </c>
      <c r="G35" s="407">
        <v>6.2887818119088543E-2</v>
      </c>
      <c r="H35" s="406">
        <v>1.0232557674231655</v>
      </c>
      <c r="I35" s="408">
        <v>0.42846488004214578</v>
      </c>
      <c r="J35" s="407">
        <v>0.31421820946471485</v>
      </c>
      <c r="K35" s="409">
        <v>0.21619438139075747</v>
      </c>
      <c r="L35" s="406">
        <v>1.0639763672682103</v>
      </c>
      <c r="M35" s="406">
        <v>1.1371098069299392</v>
      </c>
      <c r="N35" s="406">
        <v>1.1286029087957032</v>
      </c>
      <c r="O35" s="220">
        <f t="shared" si="0"/>
        <v>1.0882362126042546</v>
      </c>
    </row>
    <row r="36" spans="1:15">
      <c r="A36" s="404" t="s">
        <v>418</v>
      </c>
      <c r="B36" s="405">
        <v>154</v>
      </c>
      <c r="C36" s="406">
        <v>1.0037422117509056</v>
      </c>
      <c r="D36" s="407">
        <v>0.10534587659391499</v>
      </c>
      <c r="E36" s="407">
        <v>9.8418509316404237E-2</v>
      </c>
      <c r="F36" s="406">
        <v>0.93142635258671258</v>
      </c>
      <c r="G36" s="407">
        <v>5.7131694309514709E-2</v>
      </c>
      <c r="H36" s="406">
        <v>0.98786473886679915</v>
      </c>
      <c r="I36" s="408">
        <v>0.40918796121361972</v>
      </c>
      <c r="J36" s="407">
        <v>0.30136305107466083</v>
      </c>
      <c r="K36" s="409">
        <v>0.51529523713724812</v>
      </c>
      <c r="L36" s="406">
        <v>0.94851890099358305</v>
      </c>
      <c r="M36" s="406">
        <v>1.3218076172967503</v>
      </c>
      <c r="N36" s="406">
        <v>1.1374455200060063</v>
      </c>
      <c r="O36" s="220">
        <f t="shared" si="0"/>
        <v>1.0989091942907847</v>
      </c>
    </row>
    <row r="37" spans="1:15">
      <c r="A37" s="404" t="s">
        <v>419</v>
      </c>
      <c r="B37" s="405">
        <v>610</v>
      </c>
      <c r="C37" s="406">
        <v>1.0395901928486202</v>
      </c>
      <c r="D37" s="407">
        <v>0.15424396125284667</v>
      </c>
      <c r="E37" s="407">
        <v>0.12714781350926879</v>
      </c>
      <c r="F37" s="406">
        <v>0.93347482850806651</v>
      </c>
      <c r="G37" s="407">
        <v>9.1619605091220482E-2</v>
      </c>
      <c r="H37" s="406">
        <v>1.0276254680747563</v>
      </c>
      <c r="I37" s="408">
        <v>0.39761815356172786</v>
      </c>
      <c r="J37" s="407">
        <v>0.28760074824550663</v>
      </c>
      <c r="K37" s="409">
        <v>0.26248573950613713</v>
      </c>
      <c r="L37" s="406">
        <v>1.1376482365040239</v>
      </c>
      <c r="M37" s="406">
        <v>1.0614274288215162</v>
      </c>
      <c r="N37" s="406">
        <v>1.0820444856860594</v>
      </c>
      <c r="O37" s="220">
        <f t="shared" si="0"/>
        <v>1.0771864047715889</v>
      </c>
    </row>
    <row r="38" spans="1:15">
      <c r="A38" s="404" t="s">
        <v>420</v>
      </c>
      <c r="B38" s="405">
        <v>86</v>
      </c>
      <c r="C38" s="406">
        <v>1.2565883554647603</v>
      </c>
      <c r="D38" s="407">
        <v>0.44483292822421999</v>
      </c>
      <c r="E38" s="407">
        <v>0.11221400649099</v>
      </c>
      <c r="F38" s="406">
        <v>0.94633885679596852</v>
      </c>
      <c r="G38" s="407">
        <v>0.13274601282365112</v>
      </c>
      <c r="H38" s="406">
        <v>1.0911899752425565</v>
      </c>
      <c r="I38" s="408">
        <v>0.43181765425868313</v>
      </c>
      <c r="J38" s="407">
        <v>0.31978398193543184</v>
      </c>
      <c r="K38" s="409">
        <v>0.4576127790581736</v>
      </c>
      <c r="L38" s="406">
        <v>1.1076502280665328</v>
      </c>
      <c r="M38" s="406">
        <v>1.1520763475762492</v>
      </c>
      <c r="N38" s="406">
        <v>1.3065570200451491</v>
      </c>
      <c r="O38" s="220">
        <f t="shared" si="0"/>
        <v>1.1643683927326218</v>
      </c>
    </row>
    <row r="39" spans="1:15">
      <c r="A39" s="404" t="s">
        <v>421</v>
      </c>
      <c r="B39" s="405">
        <v>891</v>
      </c>
      <c r="C39" s="406">
        <v>1.3308953175612048</v>
      </c>
      <c r="D39" s="407">
        <v>0.1569967006491621</v>
      </c>
      <c r="E39" s="407">
        <v>0.12321407585644877</v>
      </c>
      <c r="F39" s="406">
        <v>1.1928721720223694</v>
      </c>
      <c r="G39" s="407">
        <v>0.11130175810069842</v>
      </c>
      <c r="H39" s="406">
        <v>1.3422690805295121</v>
      </c>
      <c r="I39" s="408">
        <v>0.4074245377424312</v>
      </c>
      <c r="J39" s="407">
        <v>0.29556240242286502</v>
      </c>
      <c r="K39" s="409">
        <v>0.40932524783647628</v>
      </c>
      <c r="L39" s="406">
        <v>1.4299766221040993</v>
      </c>
      <c r="M39" s="406">
        <v>1.4857542706314864</v>
      </c>
      <c r="N39" s="406">
        <v>1.4718243360857546</v>
      </c>
      <c r="O39" s="220">
        <f t="shared" si="0"/>
        <v>1.4324560773377131</v>
      </c>
    </row>
    <row r="40" spans="1:15">
      <c r="A40" s="404" t="s">
        <v>422</v>
      </c>
      <c r="B40" s="405">
        <v>869</v>
      </c>
      <c r="C40" s="406">
        <v>1.0695351951221912</v>
      </c>
      <c r="D40" s="407">
        <v>1.5158569388739624</v>
      </c>
      <c r="E40" s="407">
        <v>0.13870254029683543</v>
      </c>
      <c r="F40" s="406">
        <v>0.50516813838395103</v>
      </c>
      <c r="G40" s="407">
        <v>0.24595397936366284</v>
      </c>
      <c r="H40" s="406">
        <v>0.66994337820076433</v>
      </c>
      <c r="I40" s="408">
        <v>0.4214926532520199</v>
      </c>
      <c r="J40" s="407">
        <v>0.30625438245243075</v>
      </c>
      <c r="K40" s="409">
        <v>0.35444564367378267</v>
      </c>
      <c r="L40" s="406">
        <v>0.96595034374187072</v>
      </c>
      <c r="M40" s="406">
        <v>0.88881310000671321</v>
      </c>
      <c r="N40" s="406">
        <v>0.72074547184173599</v>
      </c>
      <c r="O40" s="220">
        <f t="shared" si="0"/>
        <v>0.81136307344777103</v>
      </c>
    </row>
    <row r="41" spans="1:15">
      <c r="A41" s="404" t="s">
        <v>423</v>
      </c>
      <c r="B41" s="405">
        <v>330</v>
      </c>
      <c r="C41" s="406">
        <v>1.1568167868607533</v>
      </c>
      <c r="D41" s="407">
        <v>7.960026016069395E-2</v>
      </c>
      <c r="E41" s="407">
        <v>6.2525698511999045E-2</v>
      </c>
      <c r="F41" s="406">
        <v>1.0927123866410213</v>
      </c>
      <c r="G41" s="407">
        <v>5.2719160481626628E-2</v>
      </c>
      <c r="H41" s="406">
        <v>1.1535252704959067</v>
      </c>
      <c r="I41" s="408">
        <v>0.4660586947935349</v>
      </c>
      <c r="J41" s="407">
        <v>0.33934049036331909</v>
      </c>
      <c r="K41" s="409">
        <v>0.45672892852490149</v>
      </c>
      <c r="L41" s="406">
        <v>1.1825185523596731</v>
      </c>
      <c r="M41" s="406">
        <v>1.4049425952991137</v>
      </c>
      <c r="N41" s="406">
        <v>1.262504652106285</v>
      </c>
      <c r="O41" s="220">
        <f t="shared" si="0"/>
        <v>1.2508727675652447</v>
      </c>
    </row>
    <row r="42" spans="1:15">
      <c r="A42" s="404" t="s">
        <v>424</v>
      </c>
      <c r="B42" s="405">
        <v>143</v>
      </c>
      <c r="C42" s="406">
        <v>1.0878905005107256</v>
      </c>
      <c r="D42" s="407">
        <v>0.48387006549895306</v>
      </c>
      <c r="E42" s="407">
        <v>0.14315003253387254</v>
      </c>
      <c r="F42" s="406">
        <v>0.80191706208979374</v>
      </c>
      <c r="G42" s="407">
        <v>9.5547533488892125E-2</v>
      </c>
      <c r="H42" s="406">
        <v>0.88663262225726391</v>
      </c>
      <c r="I42" s="408">
        <v>0.38919792597889968</v>
      </c>
      <c r="J42" s="407">
        <v>0.29404322100555602</v>
      </c>
      <c r="K42" s="409">
        <v>0.62152270084037964</v>
      </c>
      <c r="L42" s="406">
        <v>1.5980127076249802</v>
      </c>
      <c r="M42" s="406">
        <v>1.0560042675543022</v>
      </c>
      <c r="N42" s="406">
        <v>1.1031975132642153</v>
      </c>
      <c r="O42" s="220">
        <f t="shared" si="0"/>
        <v>1.1609617776751904</v>
      </c>
    </row>
    <row r="43" spans="1:15">
      <c r="A43" s="404" t="s">
        <v>425</v>
      </c>
      <c r="B43" s="405">
        <v>283</v>
      </c>
      <c r="C43" s="406">
        <v>0.95300542637704222</v>
      </c>
      <c r="D43" s="407">
        <v>0.40910878236747539</v>
      </c>
      <c r="E43" s="407">
        <v>0.12644539120424414</v>
      </c>
      <c r="F43" s="406">
        <v>0.73222879832227217</v>
      </c>
      <c r="G43" s="407">
        <v>6.0704999154539585E-2</v>
      </c>
      <c r="H43" s="406">
        <v>0.77955146962689281</v>
      </c>
      <c r="I43" s="408">
        <v>0.40631470764739069</v>
      </c>
      <c r="J43" s="407">
        <v>0.2889407635444271</v>
      </c>
      <c r="K43" s="409">
        <v>0.15142500346809204</v>
      </c>
      <c r="L43" s="406">
        <v>0.76708776340957763</v>
      </c>
      <c r="M43" s="406">
        <v>0.63221162496723948</v>
      </c>
      <c r="N43" s="406">
        <v>0.63773293893506489</v>
      </c>
      <c r="O43" s="220">
        <f t="shared" si="0"/>
        <v>0.70414594923469376</v>
      </c>
    </row>
    <row r="44" spans="1:15">
      <c r="A44" s="404" t="s">
        <v>426</v>
      </c>
      <c r="B44" s="405">
        <v>611</v>
      </c>
      <c r="C44" s="406">
        <v>0.74917995770398849</v>
      </c>
      <c r="D44" s="407">
        <v>1.3756160701374867</v>
      </c>
      <c r="E44" s="407">
        <v>0.14470289175874632</v>
      </c>
      <c r="F44" s="406">
        <v>0.37201765465193082</v>
      </c>
      <c r="G44" s="407">
        <v>9.6577174015471265E-2</v>
      </c>
      <c r="H44" s="406">
        <v>0.41178686651681046</v>
      </c>
      <c r="I44" s="408">
        <v>0.397860752315914</v>
      </c>
      <c r="J44" s="407">
        <v>0.298158317537565</v>
      </c>
      <c r="K44" s="409">
        <v>0.55562550427998614</v>
      </c>
      <c r="L44" s="406">
        <v>0.51829890078098118</v>
      </c>
      <c r="M44" s="406">
        <v>0.4227718204430197</v>
      </c>
      <c r="N44" s="406">
        <v>0.3439011461262077</v>
      </c>
      <c r="O44" s="220">
        <f t="shared" si="0"/>
        <v>0.42418968346675479</v>
      </c>
    </row>
    <row r="45" spans="1:15">
      <c r="A45" s="404" t="s">
        <v>427</v>
      </c>
      <c r="B45" s="405">
        <v>884</v>
      </c>
      <c r="C45" s="406">
        <v>0.8587469884195168</v>
      </c>
      <c r="D45" s="407">
        <v>0.21188109331289678</v>
      </c>
      <c r="E45" s="407">
        <v>0.13826033671369303</v>
      </c>
      <c r="F45" s="406">
        <v>0.74276024752620662</v>
      </c>
      <c r="G45" s="407">
        <v>7.0849360334337141E-2</v>
      </c>
      <c r="H45" s="406">
        <v>0.79939701466865998</v>
      </c>
      <c r="I45" s="408">
        <v>0.39072286937685918</v>
      </c>
      <c r="J45" s="407">
        <v>0.27680844888838368</v>
      </c>
      <c r="K45" s="409">
        <v>0.22223760823762359</v>
      </c>
      <c r="L45" s="406">
        <v>0.7778035141226769</v>
      </c>
      <c r="M45" s="406">
        <v>0.7256132516902345</v>
      </c>
      <c r="N45" s="406">
        <v>0.68526232861476177</v>
      </c>
      <c r="O45" s="220">
        <f t="shared" si="0"/>
        <v>0.74701902727408331</v>
      </c>
    </row>
    <row r="46" spans="1:15">
      <c r="A46" s="404" t="s">
        <v>428</v>
      </c>
      <c r="B46" s="405">
        <v>84</v>
      </c>
      <c r="C46" s="406">
        <v>0.6961950970377937</v>
      </c>
      <c r="D46" s="407">
        <v>0.68017966852133649</v>
      </c>
      <c r="E46" s="407">
        <v>0.11829803365086072</v>
      </c>
      <c r="F46" s="406">
        <v>0.46373050963098217</v>
      </c>
      <c r="G46" s="407">
        <v>0.16211772204709668</v>
      </c>
      <c r="H46" s="406">
        <v>0.55345544575063566</v>
      </c>
      <c r="I46" s="408">
        <v>0.42895144279313968</v>
      </c>
      <c r="J46" s="407">
        <v>0.30511677555526479</v>
      </c>
      <c r="K46" s="409">
        <v>0.26020615701650823</v>
      </c>
      <c r="L46" s="406">
        <v>0.6454472366774805</v>
      </c>
      <c r="M46" s="406">
        <v>0.66988366438408942</v>
      </c>
      <c r="N46" s="406">
        <v>0.60875989388789231</v>
      </c>
      <c r="O46" s="220">
        <f t="shared" si="0"/>
        <v>0.61938656017502447</v>
      </c>
    </row>
    <row r="47" spans="1:15">
      <c r="A47" s="404" t="s">
        <v>429</v>
      </c>
      <c r="B47" s="405">
        <v>244</v>
      </c>
      <c r="C47" s="406">
        <v>1.0309387284489426</v>
      </c>
      <c r="D47" s="407">
        <v>0.13614926060889984</v>
      </c>
      <c r="E47" s="407">
        <v>0.14552695203430541</v>
      </c>
      <c r="F47" s="406">
        <v>0.9369257228206247</v>
      </c>
      <c r="G47" s="407">
        <v>0.12327421373453541</v>
      </c>
      <c r="H47" s="406">
        <v>1.0686644986359874</v>
      </c>
      <c r="I47" s="408">
        <v>0.40719998349143349</v>
      </c>
      <c r="J47" s="407">
        <v>0.26867476767511067</v>
      </c>
      <c r="K47" s="409">
        <v>0.36149128980570355</v>
      </c>
      <c r="L47" s="406">
        <v>1.0300418977973147</v>
      </c>
      <c r="M47" s="406">
        <v>1.1086649770297277</v>
      </c>
      <c r="N47" s="406">
        <v>1.0674557479022384</v>
      </c>
      <c r="O47" s="220">
        <f t="shared" si="0"/>
        <v>1.0687067803413171</v>
      </c>
    </row>
    <row r="48" spans="1:15">
      <c r="A48" s="404" t="s">
        <v>430</v>
      </c>
      <c r="B48" s="405">
        <v>121</v>
      </c>
      <c r="C48" s="406">
        <v>0.94569196366949182</v>
      </c>
      <c r="D48" s="407">
        <v>0.63520622505425861</v>
      </c>
      <c r="E48" s="407">
        <v>0.10531822577013536</v>
      </c>
      <c r="F48" s="406">
        <v>0.64413983850808954</v>
      </c>
      <c r="G48" s="407">
        <v>3.2437781267850019E-2</v>
      </c>
      <c r="H48" s="406">
        <v>0.665734798276995</v>
      </c>
      <c r="I48" s="408">
        <v>0.37037018425775659</v>
      </c>
      <c r="J48" s="407">
        <v>0.26201870143594358</v>
      </c>
      <c r="K48" s="409">
        <v>0.27742613554480883</v>
      </c>
      <c r="L48" s="406">
        <v>0.77710307728858685</v>
      </c>
      <c r="M48" s="406">
        <v>0.67962381220940982</v>
      </c>
      <c r="N48" s="406">
        <v>0.58784703307623587</v>
      </c>
      <c r="O48" s="220">
        <f t="shared" si="0"/>
        <v>0.67757718021280688</v>
      </c>
    </row>
    <row r="49" spans="1:15">
      <c r="A49" s="404" t="s">
        <v>431</v>
      </c>
      <c r="B49" s="405">
        <v>258</v>
      </c>
      <c r="C49" s="406">
        <v>1.1563720914320346</v>
      </c>
      <c r="D49" s="407">
        <v>2.8664321504350262E-2</v>
      </c>
      <c r="E49" s="407">
        <v>0.10428809757155025</v>
      </c>
      <c r="F49" s="406">
        <v>1.1324484332073157</v>
      </c>
      <c r="G49" s="407">
        <v>5.4563815555296179E-2</v>
      </c>
      <c r="H49" s="406">
        <v>1.1978052583976913</v>
      </c>
      <c r="I49" s="408">
        <v>0.49412767110498762</v>
      </c>
      <c r="J49" s="407">
        <v>0.34450867723275308</v>
      </c>
      <c r="K49" s="409">
        <v>0.49270380962524674</v>
      </c>
      <c r="L49" s="406">
        <v>1.1432378909933396</v>
      </c>
      <c r="M49" s="406">
        <v>1.3435782182742115</v>
      </c>
      <c r="N49" s="406">
        <v>1.4240771205796954</v>
      </c>
      <c r="O49" s="220">
        <f t="shared" si="0"/>
        <v>1.2771746220612346</v>
      </c>
    </row>
    <row r="50" spans="1:15">
      <c r="A50" s="404" t="s">
        <v>432</v>
      </c>
      <c r="B50" s="405">
        <v>157</v>
      </c>
      <c r="C50" s="406">
        <v>0.91222993984791689</v>
      </c>
      <c r="D50" s="407">
        <v>0.26700260010712384</v>
      </c>
      <c r="E50" s="407">
        <v>0.15345357707762072</v>
      </c>
      <c r="F50" s="406">
        <v>0.76223636877853662</v>
      </c>
      <c r="G50" s="407">
        <v>0.10263318928049561</v>
      </c>
      <c r="H50" s="406">
        <v>0.84941448655470009</v>
      </c>
      <c r="I50" s="408">
        <v>0.42051090121525792</v>
      </c>
      <c r="J50" s="407">
        <v>0.29184307433274254</v>
      </c>
      <c r="K50" s="409">
        <v>0.48930322625690237</v>
      </c>
      <c r="L50" s="406">
        <v>1.0274008123452805</v>
      </c>
      <c r="M50" s="406">
        <v>1.0378967621167954</v>
      </c>
      <c r="N50" s="406">
        <v>0.89615962935378235</v>
      </c>
      <c r="O50" s="220">
        <f t="shared" si="0"/>
        <v>0.95271792259263954</v>
      </c>
    </row>
    <row r="51" spans="1:15">
      <c r="A51" s="404" t="s">
        <v>433</v>
      </c>
      <c r="B51" s="405">
        <v>98</v>
      </c>
      <c r="C51" s="406">
        <v>1.5227624560208826</v>
      </c>
      <c r="D51" s="407">
        <v>1.339413379331744E-2</v>
      </c>
      <c r="E51" s="407">
        <v>6.3379017830290055E-2</v>
      </c>
      <c r="F51" s="406">
        <v>1.5078774787650295</v>
      </c>
      <c r="G51" s="407">
        <v>3.1885606118927677E-2</v>
      </c>
      <c r="H51" s="406">
        <v>1.5575406050106348</v>
      </c>
      <c r="I51" s="408">
        <v>0.53913064725109749</v>
      </c>
      <c r="J51" s="407">
        <v>0.35739992388184116</v>
      </c>
      <c r="K51" s="409">
        <v>1.0054029036459629</v>
      </c>
      <c r="L51" s="406">
        <v>1.274810923582163</v>
      </c>
      <c r="M51" s="406">
        <v>1.7988074162531253</v>
      </c>
      <c r="N51" s="406">
        <v>1.6547483283987632</v>
      </c>
      <c r="O51" s="220">
        <f t="shared" si="0"/>
        <v>1.5714768183111716</v>
      </c>
    </row>
    <row r="52" spans="1:15">
      <c r="A52" s="404" t="s">
        <v>434</v>
      </c>
      <c r="B52" s="405">
        <v>37</v>
      </c>
      <c r="C52" s="406">
        <v>1.6540737847743798</v>
      </c>
      <c r="D52" s="407">
        <v>0.47185538373307623</v>
      </c>
      <c r="E52" s="407">
        <v>0.14413195622294175</v>
      </c>
      <c r="F52" s="406">
        <v>1.2272785613456703</v>
      </c>
      <c r="G52" s="407">
        <v>9.5453529674146068E-2</v>
      </c>
      <c r="H52" s="406">
        <v>1.3567888456892163</v>
      </c>
      <c r="I52" s="408">
        <v>0.41090608345789753</v>
      </c>
      <c r="J52" s="407">
        <v>0.31759004995514328</v>
      </c>
      <c r="K52" s="409">
        <v>0.86033020696520279</v>
      </c>
      <c r="L52" s="406">
        <v>1.1786501201866153</v>
      </c>
      <c r="M52" s="406">
        <v>0.76319273687898015</v>
      </c>
      <c r="N52" s="406">
        <v>0.57053028129548855</v>
      </c>
      <c r="O52" s="220">
        <f t="shared" si="0"/>
        <v>0.96729049601257511</v>
      </c>
    </row>
    <row r="53" spans="1:15">
      <c r="A53" s="404" t="s">
        <v>435</v>
      </c>
      <c r="B53" s="405">
        <v>122</v>
      </c>
      <c r="C53" s="406">
        <v>0.76687977837620314</v>
      </c>
      <c r="D53" s="407">
        <v>0.18013331378930056</v>
      </c>
      <c r="E53" s="407">
        <v>0.15071243723791333</v>
      </c>
      <c r="F53" s="406">
        <v>0.67700215544167575</v>
      </c>
      <c r="G53" s="407">
        <v>2.9213698699852464E-2</v>
      </c>
      <c r="H53" s="406">
        <v>0.69737506033509666</v>
      </c>
      <c r="I53" s="408">
        <v>0.35456068145434871</v>
      </c>
      <c r="J53" s="407">
        <v>0.23186245434134964</v>
      </c>
      <c r="K53" s="409">
        <v>0.2341521086668161</v>
      </c>
      <c r="L53" s="406">
        <v>0.81768374135010591</v>
      </c>
      <c r="M53" s="406">
        <v>0.77899157203385638</v>
      </c>
      <c r="N53" s="406">
        <v>0.58483915708390577</v>
      </c>
      <c r="O53" s="220">
        <f t="shared" si="0"/>
        <v>0.71972238270074107</v>
      </c>
    </row>
    <row r="54" spans="1:15">
      <c r="A54" s="404" t="s">
        <v>436</v>
      </c>
      <c r="B54" s="405">
        <v>409</v>
      </c>
      <c r="C54" s="406">
        <v>0.9877571928219494</v>
      </c>
      <c r="D54" s="407">
        <v>0.55584207082133541</v>
      </c>
      <c r="E54" s="407">
        <v>7.2120304204505423E-2</v>
      </c>
      <c r="F54" s="406">
        <v>0.70070816480339959</v>
      </c>
      <c r="G54" s="407">
        <v>9.9685611802161539E-2</v>
      </c>
      <c r="H54" s="406">
        <v>0.77829275416336374</v>
      </c>
      <c r="I54" s="408">
        <v>0.39287275607690347</v>
      </c>
      <c r="J54" s="407">
        <v>0.29012857991545321</v>
      </c>
      <c r="K54" s="409">
        <v>0.18857074833362691</v>
      </c>
      <c r="L54" s="406">
        <v>0.92631913943197908</v>
      </c>
      <c r="M54" s="406">
        <v>0.82152577601965482</v>
      </c>
      <c r="N54" s="406">
        <v>0.67153504256779384</v>
      </c>
      <c r="O54" s="220">
        <f t="shared" si="0"/>
        <v>0.79941817804569781</v>
      </c>
    </row>
    <row r="55" spans="1:15">
      <c r="A55" s="404" t="s">
        <v>437</v>
      </c>
      <c r="B55" s="405">
        <v>277</v>
      </c>
      <c r="C55" s="406">
        <v>1.0509617641114128</v>
      </c>
      <c r="D55" s="407">
        <v>6.9215787151946442E-2</v>
      </c>
      <c r="E55" s="407">
        <v>0.12297109258544581</v>
      </c>
      <c r="F55" s="406">
        <v>0.99995216894013439</v>
      </c>
      <c r="G55" s="407">
        <v>4.7190256566908569E-2</v>
      </c>
      <c r="H55" s="406">
        <v>1.0494772706009312</v>
      </c>
      <c r="I55" s="408">
        <v>0.41388565680805828</v>
      </c>
      <c r="J55" s="407">
        <v>0.29989525453417032</v>
      </c>
      <c r="K55" s="409">
        <v>0.21515797425992564</v>
      </c>
      <c r="L55" s="406">
        <v>0.96277871724967556</v>
      </c>
      <c r="M55" s="406">
        <v>0.98014143089808414</v>
      </c>
      <c r="N55" s="406">
        <v>1.0428620318814188</v>
      </c>
      <c r="O55" s="220">
        <f t="shared" si="0"/>
        <v>1.0088148626575273</v>
      </c>
    </row>
    <row r="56" spans="1:15">
      <c r="A56" s="404" t="s">
        <v>438</v>
      </c>
      <c r="B56" s="405">
        <v>83</v>
      </c>
      <c r="C56" s="406">
        <v>1.4463991631274302</v>
      </c>
      <c r="D56" s="407">
        <v>7.9323196740111165E-2</v>
      </c>
      <c r="E56" s="407">
        <v>0.15779617968031984</v>
      </c>
      <c r="F56" s="406">
        <v>1.3665112793902541</v>
      </c>
      <c r="G56" s="407">
        <v>7.5860732650190929E-2</v>
      </c>
      <c r="H56" s="406">
        <v>1.4786854402465255</v>
      </c>
      <c r="I56" s="408">
        <v>0.47841828421095817</v>
      </c>
      <c r="J56" s="407">
        <v>0.332075343592376</v>
      </c>
      <c r="K56" s="409">
        <v>0.1335165250682136</v>
      </c>
      <c r="L56" s="406">
        <v>1.5665572298688191</v>
      </c>
      <c r="M56" s="406">
        <v>1.1870365912131486</v>
      </c>
      <c r="N56" s="406">
        <v>1.0954195871885255</v>
      </c>
      <c r="O56" s="220">
        <f t="shared" si="0"/>
        <v>1.3319247121292546</v>
      </c>
    </row>
    <row r="57" spans="1:15">
      <c r="A57" s="404" t="s">
        <v>439</v>
      </c>
      <c r="B57" s="405">
        <v>148</v>
      </c>
      <c r="C57" s="406">
        <v>0.68202150599951228</v>
      </c>
      <c r="D57" s="407">
        <v>0.33388134911028361</v>
      </c>
      <c r="E57" s="407">
        <v>0.15387979192105286</v>
      </c>
      <c r="F57" s="406">
        <v>0.54733779210903521</v>
      </c>
      <c r="G57" s="407">
        <v>0.12731627881873425</v>
      </c>
      <c r="H57" s="406">
        <v>0.62718918529631573</v>
      </c>
      <c r="I57" s="408">
        <v>0.28757484973728265</v>
      </c>
      <c r="J57" s="407">
        <v>0.22854635573797857</v>
      </c>
      <c r="K57" s="409">
        <v>0.25696645497202864</v>
      </c>
      <c r="L57" s="406">
        <v>0.5799309842152689</v>
      </c>
      <c r="M57" s="406">
        <v>0.46514358254990296</v>
      </c>
      <c r="N57" s="406">
        <v>0.46613178157544688</v>
      </c>
      <c r="O57" s="220">
        <f t="shared" si="0"/>
        <v>0.53459888340923356</v>
      </c>
    </row>
    <row r="58" spans="1:15">
      <c r="A58" s="404" t="s">
        <v>440</v>
      </c>
      <c r="B58" s="405">
        <v>75</v>
      </c>
      <c r="C58" s="406">
        <v>0.93708325281358928</v>
      </c>
      <c r="D58" s="407">
        <v>0.59274200695646895</v>
      </c>
      <c r="E58" s="407">
        <v>0.12810781098584528</v>
      </c>
      <c r="F58" s="406">
        <v>0.65217851028950558</v>
      </c>
      <c r="G58" s="407">
        <v>0.13972837745296413</v>
      </c>
      <c r="H58" s="406">
        <v>0.75810766413354203</v>
      </c>
      <c r="I58" s="408">
        <v>0.31821795041830686</v>
      </c>
      <c r="J58" s="407">
        <v>0.22741750619753864</v>
      </c>
      <c r="K58" s="409">
        <v>0.46132308765340707</v>
      </c>
      <c r="L58" s="406">
        <v>0.72848760579049165</v>
      </c>
      <c r="M58" s="406">
        <v>0.71966816819512436</v>
      </c>
      <c r="N58" s="406">
        <v>0.7260097725224578</v>
      </c>
      <c r="O58" s="220">
        <f t="shared" si="0"/>
        <v>0.73306830266040401</v>
      </c>
    </row>
    <row r="59" spans="1:15">
      <c r="A59" s="404" t="s">
        <v>441</v>
      </c>
      <c r="B59" s="405">
        <v>145</v>
      </c>
      <c r="C59" s="406">
        <v>0.74757575757575767</v>
      </c>
      <c r="D59" s="407">
        <v>0.37840697756986541</v>
      </c>
      <c r="E59" s="407">
        <v>0.15675470632340774</v>
      </c>
      <c r="F59" s="406">
        <v>0.58455233007918084</v>
      </c>
      <c r="G59" s="407">
        <v>0.1186933018352419</v>
      </c>
      <c r="H59" s="406">
        <v>0.66327911871821521</v>
      </c>
      <c r="I59" s="408">
        <v>0.35784305480285139</v>
      </c>
      <c r="J59" s="407">
        <v>0.26425063238714702</v>
      </c>
      <c r="K59" s="409">
        <v>0.20354715767671591</v>
      </c>
      <c r="L59" s="406">
        <v>0.57670157395476818</v>
      </c>
      <c r="M59" s="406">
        <v>0.43721352407455022</v>
      </c>
      <c r="N59" s="406">
        <v>0.42990445961725476</v>
      </c>
      <c r="O59" s="220">
        <f t="shared" si="0"/>
        <v>0.52677466909119719</v>
      </c>
    </row>
    <row r="60" spans="1:15">
      <c r="A60" s="404" t="s">
        <v>442</v>
      </c>
      <c r="B60" s="405">
        <v>392</v>
      </c>
      <c r="C60" s="406">
        <v>0.74472053753830503</v>
      </c>
      <c r="D60" s="407">
        <v>4.0090672675744186</v>
      </c>
      <c r="E60" s="407">
        <v>8.015356310955675E-2</v>
      </c>
      <c r="F60" s="406">
        <v>0.18831360626001364</v>
      </c>
      <c r="G60" s="407">
        <v>2.7810741849780274E-2</v>
      </c>
      <c r="H60" s="406">
        <v>0.19370056260271495</v>
      </c>
      <c r="I60" s="408">
        <v>0.34933792169754879</v>
      </c>
      <c r="J60" s="407">
        <v>0.29033998090790952</v>
      </c>
      <c r="K60" s="409">
        <v>0.5314110712347544</v>
      </c>
      <c r="L60" s="406">
        <v>0.28915752694202618</v>
      </c>
      <c r="M60" s="406">
        <v>0.21066342203726945</v>
      </c>
      <c r="N60" s="406">
        <v>0.17169630440189287</v>
      </c>
      <c r="O60" s="220">
        <f t="shared" si="0"/>
        <v>0.21630445399597586</v>
      </c>
    </row>
    <row r="61" spans="1:15">
      <c r="A61" s="404" t="s">
        <v>443</v>
      </c>
      <c r="B61" s="405">
        <v>774</v>
      </c>
      <c r="C61" s="406">
        <v>1.1135635770838663</v>
      </c>
      <c r="D61" s="407">
        <v>0.15251220838603666</v>
      </c>
      <c r="E61" s="407">
        <v>0.1370367516818336</v>
      </c>
      <c r="F61" s="406">
        <v>1.0010446583413317</v>
      </c>
      <c r="G61" s="407">
        <v>8.2401594324593874E-2</v>
      </c>
      <c r="H61" s="406">
        <v>1.0909398405117152</v>
      </c>
      <c r="I61" s="408">
        <v>0.39352316521796721</v>
      </c>
      <c r="J61" s="407">
        <v>0.28217596951854657</v>
      </c>
      <c r="K61" s="409">
        <v>0.23844714671895836</v>
      </c>
      <c r="L61" s="406">
        <v>1.2337591422952403</v>
      </c>
      <c r="M61" s="406">
        <v>1.1388283323932091</v>
      </c>
      <c r="N61" s="406">
        <v>1.145149444785954</v>
      </c>
      <c r="O61" s="220">
        <f t="shared" si="0"/>
        <v>1.1521691899965296</v>
      </c>
    </row>
    <row r="62" spans="1:15">
      <c r="A62" s="404" t="s">
        <v>444</v>
      </c>
      <c r="B62" s="405">
        <v>315</v>
      </c>
      <c r="C62" s="406">
        <v>1.1417691291124916</v>
      </c>
      <c r="D62" s="407">
        <v>0.45934556113891734</v>
      </c>
      <c r="E62" s="407">
        <v>0.12304763069342317</v>
      </c>
      <c r="F62" s="406">
        <v>0.85299737721341917</v>
      </c>
      <c r="G62" s="407">
        <v>9.4613219871063761E-2</v>
      </c>
      <c r="H62" s="406">
        <v>0.94213588704260043</v>
      </c>
      <c r="I62" s="408">
        <v>0.42995728264292549</v>
      </c>
      <c r="J62" s="407">
        <v>0.31231125884946154</v>
      </c>
      <c r="K62" s="409">
        <v>0.25279597546880067</v>
      </c>
      <c r="L62" s="406">
        <v>1.2426881168011417</v>
      </c>
      <c r="M62" s="406">
        <v>1.1004390565744944</v>
      </c>
      <c r="N62" s="406">
        <v>0.97611256541589764</v>
      </c>
      <c r="O62" s="220">
        <f t="shared" si="0"/>
        <v>1.0653439064585335</v>
      </c>
    </row>
    <row r="63" spans="1:15">
      <c r="A63" s="404" t="s">
        <v>445</v>
      </c>
      <c r="B63" s="405">
        <v>66</v>
      </c>
      <c r="C63" s="406">
        <v>1.0320872736059394</v>
      </c>
      <c r="D63" s="407">
        <v>7.7167066687510111E-2</v>
      </c>
      <c r="E63" s="407">
        <v>0.13439198420581322</v>
      </c>
      <c r="F63" s="406">
        <v>0.97654886160526266</v>
      </c>
      <c r="G63" s="407">
        <v>7.4738332079262129E-2</v>
      </c>
      <c r="H63" s="406">
        <v>1.055429934539251</v>
      </c>
      <c r="I63" s="408">
        <v>0.43811241743311158</v>
      </c>
      <c r="J63" s="407">
        <v>0.32654271250683031</v>
      </c>
      <c r="K63" s="409">
        <v>0.28534284020030815</v>
      </c>
      <c r="L63" s="406">
        <v>0.88023165849609097</v>
      </c>
      <c r="M63" s="406">
        <v>0.79733835479989634</v>
      </c>
      <c r="N63" s="406">
        <v>0.84098691851466745</v>
      </c>
      <c r="O63" s="220">
        <f t="shared" si="0"/>
        <v>0.89349671658747642</v>
      </c>
    </row>
    <row r="64" spans="1:15">
      <c r="A64" s="404" t="s">
        <v>446</v>
      </c>
      <c r="B64" s="405">
        <v>26</v>
      </c>
      <c r="C64" s="406">
        <v>1.1795493832010684</v>
      </c>
      <c r="D64" s="407">
        <v>0.23923069585958009</v>
      </c>
      <c r="E64" s="407">
        <v>0.16907401052325571</v>
      </c>
      <c r="F64" s="406">
        <v>1.0027512747794978</v>
      </c>
      <c r="G64" s="407">
        <v>4.3959110717147927E-2</v>
      </c>
      <c r="H64" s="406">
        <v>1.0488581461528117</v>
      </c>
      <c r="I64" s="408">
        <v>0.34849837703572789</v>
      </c>
      <c r="J64" s="407">
        <v>0.22187538574823884</v>
      </c>
      <c r="K64" s="409">
        <v>0.45649608540301145</v>
      </c>
      <c r="L64" s="406">
        <v>0.93844412508791153</v>
      </c>
      <c r="M64" s="406">
        <v>0.95640966034468211</v>
      </c>
      <c r="N64" s="406">
        <v>1.1078244459864743</v>
      </c>
      <c r="O64" s="220">
        <f t="shared" si="0"/>
        <v>1.01288409439297</v>
      </c>
    </row>
    <row r="65" spans="1:15">
      <c r="A65" s="404" t="s">
        <v>447</v>
      </c>
      <c r="B65" s="405">
        <v>118</v>
      </c>
      <c r="C65" s="406">
        <v>1.6782180169524943</v>
      </c>
      <c r="D65" s="407">
        <v>0.47374897932565657</v>
      </c>
      <c r="E65" s="407">
        <v>0.10081779686406042</v>
      </c>
      <c r="F65" s="406">
        <v>1.2439048942077724</v>
      </c>
      <c r="G65" s="407">
        <v>6.7610942786251557E-2</v>
      </c>
      <c r="H65" s="406">
        <v>1.3341049903834399</v>
      </c>
      <c r="I65" s="408">
        <v>0.53089642273475857</v>
      </c>
      <c r="J65" s="407">
        <v>0.36250541621148741</v>
      </c>
      <c r="K65" s="409">
        <v>0.33602851920264082</v>
      </c>
      <c r="L65" s="406">
        <v>1.69405676769448</v>
      </c>
      <c r="M65" s="406">
        <v>1.3165834914996861</v>
      </c>
      <c r="N65" s="406">
        <v>1.1433745989980975</v>
      </c>
      <c r="O65" s="220">
        <f t="shared" si="0"/>
        <v>1.3720299621439258</v>
      </c>
    </row>
    <row r="66" spans="1:15">
      <c r="A66" s="404" t="s">
        <v>448</v>
      </c>
      <c r="B66" s="405">
        <v>105</v>
      </c>
      <c r="C66" s="406">
        <v>1.1795316116562287</v>
      </c>
      <c r="D66" s="407">
        <v>0.82006403085037405</v>
      </c>
      <c r="E66" s="407">
        <v>0.13446996135685002</v>
      </c>
      <c r="F66" s="406">
        <v>0.73519136681376418</v>
      </c>
      <c r="G66" s="407">
        <v>8.9182081040975525E-2</v>
      </c>
      <c r="H66" s="406">
        <v>0.80717710039567059</v>
      </c>
      <c r="I66" s="408">
        <v>0.37845211906994952</v>
      </c>
      <c r="J66" s="407">
        <v>0.26041297335390928</v>
      </c>
      <c r="K66" s="409">
        <v>0.10502222028007963</v>
      </c>
      <c r="L66" s="406">
        <v>1.2263665155177095</v>
      </c>
      <c r="M66" s="406">
        <v>0.85587439097193951</v>
      </c>
      <c r="N66" s="406">
        <v>0.89421046751779443</v>
      </c>
      <c r="O66" s="220">
        <f t="shared" si="0"/>
        <v>0.94590711860077858</v>
      </c>
    </row>
    <row r="67" spans="1:15">
      <c r="A67" s="404" t="s">
        <v>449</v>
      </c>
      <c r="B67" s="405">
        <v>244</v>
      </c>
      <c r="C67" s="406">
        <v>1.2488206356474472</v>
      </c>
      <c r="D67" s="407">
        <v>0.48812657524718184</v>
      </c>
      <c r="E67" s="407">
        <v>0.10451831482279199</v>
      </c>
      <c r="F67" s="406">
        <v>0.91841977675197717</v>
      </c>
      <c r="G67" s="407">
        <v>6.120554936806033E-2</v>
      </c>
      <c r="H67" s="406">
        <v>0.97829698091392903</v>
      </c>
      <c r="I67" s="408">
        <v>0.42080233671486816</v>
      </c>
      <c r="J67" s="407">
        <v>0.3313763096159274</v>
      </c>
      <c r="K67" s="409">
        <v>0.37132748134467064</v>
      </c>
      <c r="L67" s="406">
        <v>1.1917949515694313</v>
      </c>
      <c r="M67" s="406">
        <v>1.0971353487780344</v>
      </c>
      <c r="N67" s="406">
        <v>0.98368025079622645</v>
      </c>
      <c r="O67" s="220">
        <f t="shared" si="0"/>
        <v>1.0627268830144052</v>
      </c>
    </row>
    <row r="68" spans="1:15">
      <c r="A68" s="404" t="s">
        <v>450</v>
      </c>
      <c r="B68" s="405">
        <v>297</v>
      </c>
      <c r="C68" s="406">
        <v>0.88744367885790065</v>
      </c>
      <c r="D68" s="407">
        <v>0.29075612014247776</v>
      </c>
      <c r="E68" s="407">
        <v>0.14367822405702457</v>
      </c>
      <c r="F68" s="406">
        <v>0.730835040186118</v>
      </c>
      <c r="G68" s="407">
        <v>8.1321163609162236E-2</v>
      </c>
      <c r="H68" s="406">
        <v>0.7955283296361858</v>
      </c>
      <c r="I68" s="408">
        <v>0.40113559625469869</v>
      </c>
      <c r="J68" s="407">
        <v>0.30153763259079491</v>
      </c>
      <c r="K68" s="409">
        <v>0.20597003797369434</v>
      </c>
      <c r="L68" s="406">
        <v>0.67438091175126946</v>
      </c>
      <c r="M68" s="406">
        <v>0.67383252529941506</v>
      </c>
      <c r="N68" s="406">
        <v>0.65082386241226253</v>
      </c>
      <c r="O68" s="220">
        <f t="shared" si="0"/>
        <v>0.69864140727478319</v>
      </c>
    </row>
    <row r="69" spans="1:15">
      <c r="A69" s="404" t="s">
        <v>451</v>
      </c>
      <c r="B69" s="405">
        <v>199</v>
      </c>
      <c r="C69" s="406">
        <v>1.0229816548923549</v>
      </c>
      <c r="D69" s="407">
        <v>0.68785371814235197</v>
      </c>
      <c r="E69" s="407">
        <v>0.11262509816165155</v>
      </c>
      <c r="F69" s="406">
        <v>0.67884328173780628</v>
      </c>
      <c r="G69" s="407">
        <v>7.8349413953416297E-2</v>
      </c>
      <c r="H69" s="406">
        <v>0.73655167372019115</v>
      </c>
      <c r="I69" s="408">
        <v>0.41512042963647672</v>
      </c>
      <c r="J69" s="407">
        <v>0.30644671155546943</v>
      </c>
      <c r="K69" s="409">
        <v>0.36254847942370799</v>
      </c>
      <c r="L69" s="406">
        <v>0.71775450945043806</v>
      </c>
      <c r="M69" s="406">
        <v>0.68529487141712442</v>
      </c>
      <c r="N69" s="406">
        <v>0.6357069571325199</v>
      </c>
      <c r="O69" s="220">
        <f t="shared" si="0"/>
        <v>0.69382700293006838</v>
      </c>
    </row>
    <row r="70" spans="1:15">
      <c r="A70" s="404" t="s">
        <v>452</v>
      </c>
      <c r="B70" s="405">
        <v>378</v>
      </c>
      <c r="C70" s="406">
        <v>0.87558133633770729</v>
      </c>
      <c r="D70" s="407">
        <v>1.0826194472306481</v>
      </c>
      <c r="E70" s="407">
        <v>0.17486394745907682</v>
      </c>
      <c r="F70" s="406">
        <v>0.48700480950145381</v>
      </c>
      <c r="G70" s="407">
        <v>6.0157153048215208E-2</v>
      </c>
      <c r="H70" s="406">
        <v>0.5181768538016418</v>
      </c>
      <c r="I70" s="408">
        <v>0.30816464046026742</v>
      </c>
      <c r="J70" s="407">
        <v>0.2325698511781992</v>
      </c>
      <c r="K70" s="409">
        <v>0.1487403951082894</v>
      </c>
      <c r="L70" s="406">
        <v>0.62594177182252553</v>
      </c>
      <c r="M70" s="406">
        <v>0.5153927962038054</v>
      </c>
      <c r="N70" s="406">
        <v>0.52239083249142748</v>
      </c>
      <c r="O70" s="220">
        <f t="shared" si="0"/>
        <v>0.54547556357985005</v>
      </c>
    </row>
    <row r="71" spans="1:15">
      <c r="A71" s="404" t="s">
        <v>453</v>
      </c>
      <c r="B71" s="405">
        <v>91</v>
      </c>
      <c r="C71" s="406">
        <v>1.1463082691057669</v>
      </c>
      <c r="D71" s="407">
        <v>0.21015995008685961</v>
      </c>
      <c r="E71" s="407">
        <v>0.1095010658393841</v>
      </c>
      <c r="F71" s="406">
        <v>0.9925710415418233</v>
      </c>
      <c r="G71" s="407">
        <v>6.0808200075211885E-2</v>
      </c>
      <c r="H71" s="406">
        <v>1.0568352935165213</v>
      </c>
      <c r="I71" s="408">
        <v>0.54486488720072523</v>
      </c>
      <c r="J71" s="407">
        <v>0.38471140895253864</v>
      </c>
      <c r="K71" s="409">
        <v>0.35824936514169309</v>
      </c>
      <c r="L71" s="406">
        <v>1.5742275422767178</v>
      </c>
      <c r="M71" s="406">
        <v>1.2087120642010865</v>
      </c>
      <c r="N71" s="406">
        <v>0.96794007715607366</v>
      </c>
      <c r="O71" s="220">
        <f t="shared" si="0"/>
        <v>1.2019287442875999</v>
      </c>
    </row>
    <row r="72" spans="1:15">
      <c r="A72" s="404" t="s">
        <v>454</v>
      </c>
      <c r="B72" s="405">
        <v>174</v>
      </c>
      <c r="C72" s="406">
        <v>0.78406433477000737</v>
      </c>
      <c r="D72" s="407">
        <v>0.16494557845656152</v>
      </c>
      <c r="E72" s="407">
        <v>0.10071510887864633</v>
      </c>
      <c r="F72" s="406">
        <v>0.69908066919381107</v>
      </c>
      <c r="G72" s="407">
        <v>0.20196562073956079</v>
      </c>
      <c r="H72" s="406">
        <v>0.87600319906226187</v>
      </c>
      <c r="I72" s="408">
        <v>0.35944424897090621</v>
      </c>
      <c r="J72" s="407">
        <v>0.27444174809009875</v>
      </c>
      <c r="K72" s="409">
        <v>8.3348492459897838E-2</v>
      </c>
      <c r="L72" s="406">
        <v>0.99331881416654111</v>
      </c>
      <c r="M72" s="406">
        <v>1.1427725284557244</v>
      </c>
      <c r="N72" s="406">
        <v>1.1194106512873163</v>
      </c>
      <c r="O72" s="220">
        <f t="shared" si="0"/>
        <v>1.0328762982429609</v>
      </c>
    </row>
    <row r="73" spans="1:15">
      <c r="A73" s="404" t="s">
        <v>455</v>
      </c>
      <c r="B73" s="405">
        <v>229</v>
      </c>
      <c r="C73" s="406">
        <v>0.8410598764531354</v>
      </c>
      <c r="D73" s="407">
        <v>0.38654888665773229</v>
      </c>
      <c r="E73" s="407">
        <v>4.3194736988325558E-2</v>
      </c>
      <c r="F73" s="406">
        <v>0.6545791065318356</v>
      </c>
      <c r="G73" s="407">
        <v>2.466429744098677E-2</v>
      </c>
      <c r="H73" s="406">
        <v>0.6711321084775218</v>
      </c>
      <c r="I73" s="408">
        <v>0.28315369839495419</v>
      </c>
      <c r="J73" s="407">
        <v>0.1757195838796427</v>
      </c>
      <c r="K73" s="409">
        <v>0.32609411583205222</v>
      </c>
      <c r="L73" s="406">
        <v>0.52438693615297016</v>
      </c>
      <c r="M73" s="406">
        <v>0.32836421410530353</v>
      </c>
      <c r="N73" s="406">
        <v>0.30527958513365933</v>
      </c>
      <c r="O73" s="220">
        <f t="shared" si="0"/>
        <v>0.45729071096736373</v>
      </c>
    </row>
    <row r="74" spans="1:15">
      <c r="A74" s="404" t="s">
        <v>456</v>
      </c>
      <c r="B74" s="405">
        <v>768</v>
      </c>
      <c r="C74" s="406">
        <v>0.95510104678767604</v>
      </c>
      <c r="D74" s="407">
        <v>1.7951663145931425</v>
      </c>
      <c r="E74" s="407">
        <v>0.17074806182677052</v>
      </c>
      <c r="F74" s="406">
        <v>0.41114317630371305</v>
      </c>
      <c r="G74" s="407">
        <v>0.21771316323079962</v>
      </c>
      <c r="H74" s="406">
        <v>0.52556576051018666</v>
      </c>
      <c r="I74" s="408">
        <v>0.35892787921189978</v>
      </c>
      <c r="J74" s="407">
        <v>0.25764818790154487</v>
      </c>
      <c r="K74" s="409">
        <v>0.52526052086686992</v>
      </c>
      <c r="L74" s="406">
        <v>0.79960525656524761</v>
      </c>
      <c r="M74" s="406">
        <v>0.68581132541152245</v>
      </c>
      <c r="N74" s="406">
        <v>0.65007073340548127</v>
      </c>
      <c r="O74" s="220">
        <f t="shared" si="0"/>
        <v>0.6652632689731095</v>
      </c>
    </row>
    <row r="75" spans="1:15">
      <c r="A75" s="404" t="s">
        <v>457</v>
      </c>
      <c r="B75" s="405">
        <v>232</v>
      </c>
      <c r="C75" s="406">
        <v>0.98024978288553033</v>
      </c>
      <c r="D75" s="407">
        <v>0.92188152569370085</v>
      </c>
      <c r="E75" s="407">
        <v>0.13776646336866996</v>
      </c>
      <c r="F75" s="406">
        <v>0.5836812002392211</v>
      </c>
      <c r="G75" s="407">
        <v>0.11655170155057891</v>
      </c>
      <c r="H75" s="406">
        <v>0.66068518244210284</v>
      </c>
      <c r="I75" s="408">
        <v>0.3391499919119928</v>
      </c>
      <c r="J75" s="407">
        <v>0.2417129076121127</v>
      </c>
      <c r="K75" s="409">
        <v>0.22900212637616479</v>
      </c>
      <c r="L75" s="406">
        <v>0.91046197617242242</v>
      </c>
      <c r="M75" s="406">
        <v>0.79481046712233994</v>
      </c>
      <c r="N75" s="406">
        <v>0.73776213662864198</v>
      </c>
      <c r="O75" s="220">
        <f t="shared" ref="O75:O106" si="1">AVERAGE(H75,L75:N75)</f>
        <v>0.77592994059137688</v>
      </c>
    </row>
    <row r="76" spans="1:15">
      <c r="A76" s="404" t="s">
        <v>458</v>
      </c>
      <c r="B76" s="405">
        <v>352</v>
      </c>
      <c r="C76" s="406">
        <v>0.85541600401684403</v>
      </c>
      <c r="D76" s="407">
        <v>0.60901668521737251</v>
      </c>
      <c r="E76" s="407">
        <v>0.15264505399819794</v>
      </c>
      <c r="F76" s="406">
        <v>0.59041224469238263</v>
      </c>
      <c r="G76" s="407">
        <v>5.8289704185687082E-2</v>
      </c>
      <c r="H76" s="406">
        <v>0.62695740645146403</v>
      </c>
      <c r="I76" s="408">
        <v>0.3521494879300906</v>
      </c>
      <c r="J76" s="407">
        <v>0.26727633971215026</v>
      </c>
      <c r="K76" s="409">
        <v>0.18919613537889837</v>
      </c>
      <c r="L76" s="406">
        <v>0.81900073427032527</v>
      </c>
      <c r="M76" s="406">
        <v>0.62524271618054317</v>
      </c>
      <c r="N76" s="406">
        <v>0.59064478731029668</v>
      </c>
      <c r="O76" s="220">
        <f t="shared" si="1"/>
        <v>0.66546141105315726</v>
      </c>
    </row>
    <row r="77" spans="1:15">
      <c r="A77" s="404" t="s">
        <v>459</v>
      </c>
      <c r="B77" s="405">
        <v>139</v>
      </c>
      <c r="C77" s="406">
        <v>1.0785799219507086</v>
      </c>
      <c r="D77" s="407">
        <v>0.49608623189743001</v>
      </c>
      <c r="E77" s="407">
        <v>0.11102043439048184</v>
      </c>
      <c r="F77" s="406">
        <v>0.78981227158230138</v>
      </c>
      <c r="G77" s="407">
        <v>0.12396778863119666</v>
      </c>
      <c r="H77" s="406">
        <v>0.90157903023704677</v>
      </c>
      <c r="I77" s="408">
        <v>0.40496816361133453</v>
      </c>
      <c r="J77" s="407">
        <v>0.29838805537339319</v>
      </c>
      <c r="K77" s="409">
        <v>0.32476901705999439</v>
      </c>
      <c r="L77" s="406">
        <v>0.86630391657981398</v>
      </c>
      <c r="M77" s="406">
        <v>0.82067029198429731</v>
      </c>
      <c r="N77" s="406">
        <v>0.92025099800566557</v>
      </c>
      <c r="O77" s="220">
        <f t="shared" si="1"/>
        <v>0.87720105920170588</v>
      </c>
    </row>
    <row r="78" spans="1:15">
      <c r="A78" s="404" t="s">
        <v>460</v>
      </c>
      <c r="B78" s="405">
        <v>30</v>
      </c>
      <c r="C78" s="406">
        <v>1.3101251276813073</v>
      </c>
      <c r="D78" s="407">
        <v>0.32228354804209997</v>
      </c>
      <c r="E78" s="407">
        <v>0.10350530109267744</v>
      </c>
      <c r="F78" s="406">
        <v>1.058667317089393</v>
      </c>
      <c r="G78" s="407">
        <v>0.17324316195000408</v>
      </c>
      <c r="H78" s="406">
        <v>1.2805062726622081</v>
      </c>
      <c r="I78" s="408">
        <v>0.37332333135095375</v>
      </c>
      <c r="J78" s="407">
        <v>0.30314352368279707</v>
      </c>
      <c r="K78" s="409">
        <v>0.46969424140256633</v>
      </c>
      <c r="L78" s="406">
        <v>1.3155800486787814</v>
      </c>
      <c r="M78" s="406">
        <v>0.96012476238345523</v>
      </c>
      <c r="N78" s="406">
        <v>0.95961412345931141</v>
      </c>
      <c r="O78" s="220">
        <f t="shared" si="1"/>
        <v>1.128956301795939</v>
      </c>
    </row>
    <row r="79" spans="1:15">
      <c r="A79" s="404" t="s">
        <v>461</v>
      </c>
      <c r="B79" s="405">
        <v>133</v>
      </c>
      <c r="C79" s="406">
        <v>1.017578733455049</v>
      </c>
      <c r="D79" s="407">
        <v>0.17063690982872795</v>
      </c>
      <c r="E79" s="407">
        <v>9.4406365412611645E-2</v>
      </c>
      <c r="F79" s="406">
        <v>0.90390427222346281</v>
      </c>
      <c r="G79" s="407">
        <v>5.0132749443364967E-2</v>
      </c>
      <c r="H79" s="406">
        <v>0.95161115586810974</v>
      </c>
      <c r="I79" s="408">
        <v>0.42956665170222857</v>
      </c>
      <c r="J79" s="407">
        <v>0.30325964466219146</v>
      </c>
      <c r="K79" s="409">
        <v>0.34272566437407087</v>
      </c>
      <c r="L79" s="406">
        <v>1.0974694988271918</v>
      </c>
      <c r="M79" s="406">
        <v>1.0138249725758077</v>
      </c>
      <c r="N79" s="406">
        <v>0.88141622521532692</v>
      </c>
      <c r="O79" s="220">
        <f t="shared" si="1"/>
        <v>0.98608046312160913</v>
      </c>
    </row>
    <row r="80" spans="1:15">
      <c r="A80" s="404" t="s">
        <v>462</v>
      </c>
      <c r="B80" s="405">
        <v>97</v>
      </c>
      <c r="C80" s="406">
        <v>1.0095471207412396</v>
      </c>
      <c r="D80" s="407">
        <v>0.56509885260117765</v>
      </c>
      <c r="E80" s="407">
        <v>0.17789383890244803</v>
      </c>
      <c r="F80" s="406">
        <v>0.71271648732718151</v>
      </c>
      <c r="G80" s="407">
        <v>8.5070641043272888E-2</v>
      </c>
      <c r="H80" s="406">
        <v>0.77898526301514215</v>
      </c>
      <c r="I80" s="408">
        <v>0.38023760214800884</v>
      </c>
      <c r="J80" s="407">
        <v>0.30611241568181019</v>
      </c>
      <c r="K80" s="409">
        <v>0.23834752369685189</v>
      </c>
      <c r="L80" s="406">
        <v>0.80693041807710753</v>
      </c>
      <c r="M80" s="406">
        <v>0.71787848763383721</v>
      </c>
      <c r="N80" s="406">
        <v>0.72226928182496652</v>
      </c>
      <c r="O80" s="220">
        <f t="shared" si="1"/>
        <v>0.75651586263776327</v>
      </c>
    </row>
    <row r="81" spans="1:15">
      <c r="A81" s="404" t="s">
        <v>463</v>
      </c>
      <c r="B81" s="405">
        <v>30</v>
      </c>
      <c r="C81" s="406">
        <v>1.2476866766192609</v>
      </c>
      <c r="D81" s="407">
        <v>0.19750397198173589</v>
      </c>
      <c r="E81" s="407">
        <v>0.15430593350021499</v>
      </c>
      <c r="F81" s="406">
        <v>1.0891495959797772</v>
      </c>
      <c r="G81" s="407">
        <v>3.6744802655357664E-2</v>
      </c>
      <c r="H81" s="406">
        <v>1.1306968277795766</v>
      </c>
      <c r="I81" s="408">
        <v>0.42164573803154171</v>
      </c>
      <c r="J81" s="407">
        <v>0.28256121381992061</v>
      </c>
      <c r="K81" s="409">
        <v>0.23585025797776465</v>
      </c>
      <c r="L81" s="406">
        <v>0.88283096003304262</v>
      </c>
      <c r="M81" s="406">
        <v>1.1441488519044969</v>
      </c>
      <c r="N81" s="406">
        <v>1.2571861180284534</v>
      </c>
      <c r="O81" s="220">
        <f t="shared" si="1"/>
        <v>1.1037156894363924</v>
      </c>
    </row>
    <row r="82" spans="1:15">
      <c r="A82" s="404" t="s">
        <v>464</v>
      </c>
      <c r="B82" s="405">
        <v>629</v>
      </c>
      <c r="C82" s="406">
        <v>0.77651024287822035</v>
      </c>
      <c r="D82" s="407">
        <v>1.2907647342243196</v>
      </c>
      <c r="E82" s="407">
        <v>0.12346662201068606</v>
      </c>
      <c r="F82" s="406">
        <v>0.39794638759007189</v>
      </c>
      <c r="G82" s="407">
        <v>0.14268511175286397</v>
      </c>
      <c r="H82" s="406">
        <v>0.4641776237010326</v>
      </c>
      <c r="I82" s="408">
        <v>0.41122336804692372</v>
      </c>
      <c r="J82" s="407">
        <v>0.30719847479093976</v>
      </c>
      <c r="K82" s="409">
        <v>0.20278077044543022</v>
      </c>
      <c r="L82" s="406">
        <v>0.66128456535997882</v>
      </c>
      <c r="M82" s="406">
        <v>0.62326721821649889</v>
      </c>
      <c r="N82" s="406">
        <v>0.600875243750426</v>
      </c>
      <c r="O82" s="220">
        <f t="shared" si="1"/>
        <v>0.58740116275698406</v>
      </c>
    </row>
    <row r="83" spans="1:15">
      <c r="A83" s="404" t="s">
        <v>465</v>
      </c>
      <c r="B83" s="405">
        <v>140</v>
      </c>
      <c r="C83" s="406">
        <v>1.0649889658129359</v>
      </c>
      <c r="D83" s="407">
        <v>0.51672878747175421</v>
      </c>
      <c r="E83" s="407">
        <v>0.18421987570058002</v>
      </c>
      <c r="F83" s="406">
        <v>0.77126775007120085</v>
      </c>
      <c r="G83" s="407">
        <v>9.2533182426851962E-2</v>
      </c>
      <c r="H83" s="406">
        <v>0.84991289503434808</v>
      </c>
      <c r="I83" s="408">
        <v>0.34085594084001392</v>
      </c>
      <c r="J83" s="407">
        <v>0.25256646096519914</v>
      </c>
      <c r="K83" s="409">
        <v>9.9635590334601801E-2</v>
      </c>
      <c r="L83" s="406">
        <v>1.1169101559238968</v>
      </c>
      <c r="M83" s="406">
        <v>0.89599283444060729</v>
      </c>
      <c r="N83" s="406">
        <v>0.90942234949014522</v>
      </c>
      <c r="O83" s="220">
        <f t="shared" si="1"/>
        <v>0.94305955872224945</v>
      </c>
    </row>
    <row r="84" spans="1:15">
      <c r="A84" s="404" t="s">
        <v>466</v>
      </c>
      <c r="B84" s="405">
        <v>71</v>
      </c>
      <c r="C84" s="406">
        <v>0.65295966541145145</v>
      </c>
      <c r="D84" s="407">
        <v>0.42479343614543397</v>
      </c>
      <c r="E84" s="407">
        <v>0.17439648823924328</v>
      </c>
      <c r="F84" s="406">
        <v>0.49727607188995626</v>
      </c>
      <c r="G84" s="407">
        <v>5.9405768956378786E-2</v>
      </c>
      <c r="H84" s="406">
        <v>0.52868288522056062</v>
      </c>
      <c r="I84" s="408">
        <v>0.34808909535336491</v>
      </c>
      <c r="J84" s="407">
        <v>0.22633276572799638</v>
      </c>
      <c r="K84" s="409">
        <v>0.16463405200965137</v>
      </c>
      <c r="L84" s="406">
        <v>1.1112817740966094</v>
      </c>
      <c r="M84" s="406">
        <v>0.73300451156842372</v>
      </c>
      <c r="N84" s="406">
        <v>0.64557511772797227</v>
      </c>
      <c r="O84" s="220">
        <f t="shared" si="1"/>
        <v>0.75463607215339157</v>
      </c>
    </row>
    <row r="85" spans="1:15">
      <c r="A85" s="404" t="s">
        <v>467</v>
      </c>
      <c r="B85" s="405">
        <v>106</v>
      </c>
      <c r="C85" s="406">
        <v>1.5456364554521351</v>
      </c>
      <c r="D85" s="407">
        <v>3.5655608941457681E-2</v>
      </c>
      <c r="E85" s="407">
        <v>0.10276797450835931</v>
      </c>
      <c r="F85" s="406">
        <v>1.5060599356642148</v>
      </c>
      <c r="G85" s="407">
        <v>4.7438012040926167E-2</v>
      </c>
      <c r="H85" s="406">
        <v>1.5810623924759442</v>
      </c>
      <c r="I85" s="408">
        <v>0.54847480582551533</v>
      </c>
      <c r="J85" s="407">
        <v>0.3596448377363195</v>
      </c>
      <c r="K85" s="409">
        <v>0.7959266595272747</v>
      </c>
      <c r="L85" s="406">
        <v>1.4622174387929143</v>
      </c>
      <c r="M85" s="406">
        <v>1.4563560199134755</v>
      </c>
      <c r="N85" s="406">
        <v>1.4932811811002589</v>
      </c>
      <c r="O85" s="220">
        <f t="shared" si="1"/>
        <v>1.4982292580706482</v>
      </c>
    </row>
    <row r="86" spans="1:15">
      <c r="A86" s="404" t="s">
        <v>468</v>
      </c>
      <c r="B86" s="405">
        <v>180</v>
      </c>
      <c r="C86" s="406">
        <v>1.0577407228205566</v>
      </c>
      <c r="D86" s="407">
        <v>0.28625012186054838</v>
      </c>
      <c r="E86" s="407">
        <v>0.11768850147602206</v>
      </c>
      <c r="F86" s="406">
        <v>0.87346831042838602</v>
      </c>
      <c r="G86" s="407">
        <v>7.9352866376210598E-2</v>
      </c>
      <c r="H86" s="406">
        <v>0.94875471668531541</v>
      </c>
      <c r="I86" s="408">
        <v>0.39673410755514271</v>
      </c>
      <c r="J86" s="407">
        <v>0.28543585133164229</v>
      </c>
      <c r="K86" s="409">
        <v>0.17274714636428806</v>
      </c>
      <c r="L86" s="406">
        <v>1.0535706357601693</v>
      </c>
      <c r="M86" s="406">
        <v>0.99696281662475328</v>
      </c>
      <c r="N86" s="406">
        <v>0.83232946213370829</v>
      </c>
      <c r="O86" s="220">
        <f t="shared" si="1"/>
        <v>0.95790440780098651</v>
      </c>
    </row>
    <row r="87" spans="1:15">
      <c r="A87" s="404" t="s">
        <v>469</v>
      </c>
      <c r="B87" s="405">
        <v>74</v>
      </c>
      <c r="C87" s="406">
        <v>1.0085662767890973</v>
      </c>
      <c r="D87" s="407">
        <v>0.37481688308214578</v>
      </c>
      <c r="E87" s="407">
        <v>0.15043081089201596</v>
      </c>
      <c r="F87" s="406">
        <v>0.79026377714292106</v>
      </c>
      <c r="G87" s="407">
        <v>0.10859192310523402</v>
      </c>
      <c r="H87" s="406">
        <v>0.88653423457393088</v>
      </c>
      <c r="I87" s="408">
        <v>0.38519022853516149</v>
      </c>
      <c r="J87" s="407">
        <v>0.26002631808184112</v>
      </c>
      <c r="K87" s="409">
        <v>0.28304497510469551</v>
      </c>
      <c r="L87" s="406">
        <v>0.75399419746521013</v>
      </c>
      <c r="M87" s="406">
        <v>0.70488259819175247</v>
      </c>
      <c r="N87" s="406">
        <v>0.70028512630061157</v>
      </c>
      <c r="O87" s="220">
        <f t="shared" si="1"/>
        <v>0.76142403913287637</v>
      </c>
    </row>
    <row r="88" spans="1:15">
      <c r="A88" s="404" t="s">
        <v>470</v>
      </c>
      <c r="B88" s="405">
        <v>432</v>
      </c>
      <c r="C88" s="406">
        <v>1.547414410963569</v>
      </c>
      <c r="D88" s="407">
        <v>7.0804132086123947E-2</v>
      </c>
      <c r="E88" s="407">
        <v>9.6439638528323032E-2</v>
      </c>
      <c r="F88" s="406">
        <v>1.4706709123229742</v>
      </c>
      <c r="G88" s="407">
        <v>6.2340003412146114E-2</v>
      </c>
      <c r="H88" s="406">
        <v>1.5684479637339204</v>
      </c>
      <c r="I88" s="408">
        <v>0.46564290350186816</v>
      </c>
      <c r="J88" s="407">
        <v>0.31162325916058597</v>
      </c>
      <c r="K88" s="409">
        <v>0.49614314630149503</v>
      </c>
      <c r="L88" s="406">
        <v>1.4765206152972048</v>
      </c>
      <c r="M88" s="406">
        <v>1.7332975709765581</v>
      </c>
      <c r="N88" s="406">
        <v>1.5812966273196782</v>
      </c>
      <c r="O88" s="220">
        <f t="shared" si="1"/>
        <v>1.5898906943318403</v>
      </c>
    </row>
    <row r="89" spans="1:15">
      <c r="A89" s="404" t="s">
        <v>471</v>
      </c>
      <c r="B89" s="405">
        <v>213</v>
      </c>
      <c r="C89" s="406">
        <v>1.9163199111158888</v>
      </c>
      <c r="D89" s="407">
        <v>9.2003663229860699E-2</v>
      </c>
      <c r="E89" s="407">
        <v>0.12966347526787009</v>
      </c>
      <c r="F89" s="406">
        <v>1.794631848137012</v>
      </c>
      <c r="G89" s="407">
        <v>5.1187020855309281E-2</v>
      </c>
      <c r="H89" s="406">
        <v>1.8914495138491743</v>
      </c>
      <c r="I89" s="408">
        <v>0.49651084109871169</v>
      </c>
      <c r="J89" s="407">
        <v>0.33183352477247413</v>
      </c>
      <c r="K89" s="409">
        <v>0.53267442648894081</v>
      </c>
      <c r="L89" s="406">
        <v>1.2500198320141118</v>
      </c>
      <c r="M89" s="406">
        <v>1.6587561276539302</v>
      </c>
      <c r="N89" s="406">
        <v>1.8176881139945804</v>
      </c>
      <c r="O89" s="220">
        <f t="shared" si="1"/>
        <v>1.6544783968779493</v>
      </c>
    </row>
    <row r="90" spans="1:15">
      <c r="A90" s="404" t="s">
        <v>472</v>
      </c>
      <c r="B90" s="405">
        <v>232</v>
      </c>
      <c r="C90" s="406">
        <v>1.0375529619773083</v>
      </c>
      <c r="D90" s="407">
        <v>0.62731545074476103</v>
      </c>
      <c r="E90" s="407">
        <v>0.12816624353419656</v>
      </c>
      <c r="F90" s="406">
        <v>0.70951967529930693</v>
      </c>
      <c r="G90" s="407">
        <v>0.11798826379385297</v>
      </c>
      <c r="H90" s="406">
        <v>0.80443337222609856</v>
      </c>
      <c r="I90" s="408">
        <v>0.38331585537536461</v>
      </c>
      <c r="J90" s="407">
        <v>0.26299329107519293</v>
      </c>
      <c r="K90" s="409">
        <v>0.28664023817781087</v>
      </c>
      <c r="L90" s="406">
        <v>0.96392242553617036</v>
      </c>
      <c r="M90" s="406">
        <v>0.68984915585821571</v>
      </c>
      <c r="N90" s="406">
        <v>0.66578778841316666</v>
      </c>
      <c r="O90" s="220">
        <f t="shared" si="1"/>
        <v>0.78099818550841282</v>
      </c>
    </row>
    <row r="91" spans="1:15">
      <c r="A91" s="404" t="s">
        <v>473</v>
      </c>
      <c r="B91" s="405">
        <v>58</v>
      </c>
      <c r="C91" s="406">
        <v>0.98488987120331561</v>
      </c>
      <c r="D91" s="407">
        <v>0.1626152217860985</v>
      </c>
      <c r="E91" s="407">
        <v>0.1194292462233367</v>
      </c>
      <c r="F91" s="406">
        <v>0.87948577187500232</v>
      </c>
      <c r="G91" s="407">
        <v>6.308416114361097E-2</v>
      </c>
      <c r="H91" s="406">
        <v>0.93870306744788667</v>
      </c>
      <c r="I91" s="408">
        <v>0.38572171983210823</v>
      </c>
      <c r="J91" s="407">
        <v>0.29081606768118706</v>
      </c>
      <c r="K91" s="409">
        <v>0.13700838813313523</v>
      </c>
      <c r="L91" s="406">
        <v>1.0923525961546947</v>
      </c>
      <c r="M91" s="406">
        <v>0.91049076439324472</v>
      </c>
      <c r="N91" s="406">
        <v>0.77302706992343517</v>
      </c>
      <c r="O91" s="220">
        <f t="shared" si="1"/>
        <v>0.92864337447981526</v>
      </c>
    </row>
    <row r="92" spans="1:15">
      <c r="A92" s="404" t="s">
        <v>474</v>
      </c>
      <c r="B92" s="405">
        <v>74</v>
      </c>
      <c r="C92" s="406">
        <v>1.3334201566224035</v>
      </c>
      <c r="D92" s="407">
        <v>6.7264363644046574E-2</v>
      </c>
      <c r="E92" s="407">
        <v>0.10597874699064661</v>
      </c>
      <c r="F92" s="406">
        <v>1.2704395926035734</v>
      </c>
      <c r="G92" s="407">
        <v>3.8317944887809763E-2</v>
      </c>
      <c r="H92" s="406">
        <v>1.3210598927681596</v>
      </c>
      <c r="I92" s="408">
        <v>0.52436464476109601</v>
      </c>
      <c r="J92" s="407">
        <v>0.37112824500147351</v>
      </c>
      <c r="K92" s="409">
        <v>0.57654142512647599</v>
      </c>
      <c r="L92" s="406">
        <v>1.5837136065935029</v>
      </c>
      <c r="M92" s="406">
        <v>1.7830434834002908</v>
      </c>
      <c r="N92" s="406">
        <v>1.3849019032896577</v>
      </c>
      <c r="O92" s="220">
        <f t="shared" si="1"/>
        <v>1.5181797215129027</v>
      </c>
    </row>
    <row r="93" spans="1:15">
      <c r="A93" s="404" t="s">
        <v>475</v>
      </c>
      <c r="B93" s="405">
        <v>49</v>
      </c>
      <c r="C93" s="406">
        <v>0.93129128362274471</v>
      </c>
      <c r="D93" s="407">
        <v>0.12985277635629142</v>
      </c>
      <c r="E93" s="407">
        <v>7.3860474444039523E-2</v>
      </c>
      <c r="F93" s="406">
        <v>0.84994981468415798</v>
      </c>
      <c r="G93" s="407">
        <v>5.7182337658960879E-2</v>
      </c>
      <c r="H93" s="406">
        <v>0.9014996734084425</v>
      </c>
      <c r="I93" s="408">
        <v>0.46010082102027122</v>
      </c>
      <c r="J93" s="407">
        <v>0.28153355659115625</v>
      </c>
      <c r="K93" s="409">
        <v>0.84794132976563297</v>
      </c>
      <c r="L93" s="406">
        <v>1.5855643537850443</v>
      </c>
      <c r="M93" s="406">
        <v>0.85045576994756888</v>
      </c>
      <c r="N93" s="406">
        <v>1.1795531111849258</v>
      </c>
      <c r="O93" s="220">
        <f t="shared" si="1"/>
        <v>1.1292682270814953</v>
      </c>
    </row>
    <row r="94" spans="1:15">
      <c r="A94" s="404" t="s">
        <v>476</v>
      </c>
      <c r="B94" s="405">
        <v>408</v>
      </c>
      <c r="C94" s="406">
        <v>1.4023175575984541</v>
      </c>
      <c r="D94" s="407">
        <v>2.9519581529272452E-2</v>
      </c>
      <c r="E94" s="407">
        <v>9.7183070576635874E-2</v>
      </c>
      <c r="F94" s="406">
        <v>1.3724584455509459</v>
      </c>
      <c r="G94" s="407">
        <v>5.6894858832537212E-2</v>
      </c>
      <c r="H94" s="406">
        <v>1.4552549717330454</v>
      </c>
      <c r="I94" s="408">
        <v>0.47969341751344075</v>
      </c>
      <c r="J94" s="407">
        <v>0.36005341566711768</v>
      </c>
      <c r="K94" s="409">
        <v>0.32569582294730776</v>
      </c>
      <c r="L94" s="406">
        <v>1.4971272659349566</v>
      </c>
      <c r="M94" s="406">
        <v>1.4625674222071208</v>
      </c>
      <c r="N94" s="406">
        <v>1.5872598390091006</v>
      </c>
      <c r="O94" s="220">
        <f t="shared" si="1"/>
        <v>1.5005523747210558</v>
      </c>
    </row>
    <row r="95" spans="1:15">
      <c r="A95" s="404" t="s">
        <v>477</v>
      </c>
      <c r="B95" s="405">
        <v>529</v>
      </c>
      <c r="C95" s="406">
        <v>1.2172948287154859</v>
      </c>
      <c r="D95" s="407">
        <v>0.55986317949838305</v>
      </c>
      <c r="E95" s="407">
        <v>0.1295255614258895</v>
      </c>
      <c r="F95" s="406">
        <v>0.86172895027144614</v>
      </c>
      <c r="G95" s="407">
        <v>9.8567340450505525E-2</v>
      </c>
      <c r="H95" s="406">
        <v>0.9559548804256871</v>
      </c>
      <c r="I95" s="408">
        <v>0.42394837901829668</v>
      </c>
      <c r="J95" s="407">
        <v>0.2915807887073652</v>
      </c>
      <c r="K95" s="409">
        <v>0.43380776514719926</v>
      </c>
      <c r="L95" s="406">
        <v>0.9695430259623059</v>
      </c>
      <c r="M95" s="406">
        <v>0.88856519746936902</v>
      </c>
      <c r="N95" s="406">
        <v>0.76842369793414844</v>
      </c>
      <c r="O95" s="220">
        <f t="shared" si="1"/>
        <v>0.8956217004478777</v>
      </c>
    </row>
    <row r="96" spans="1:15">
      <c r="A96" s="404" t="s">
        <v>478</v>
      </c>
      <c r="B96" s="405">
        <v>65</v>
      </c>
      <c r="C96" s="406">
        <v>0.94749716728902589</v>
      </c>
      <c r="D96" s="407">
        <v>0.47848716670006564</v>
      </c>
      <c r="E96" s="407">
        <v>0.17712131289674313</v>
      </c>
      <c r="F96" s="406">
        <v>0.70047731516287171</v>
      </c>
      <c r="G96" s="407">
        <v>4.3992829928566728E-2</v>
      </c>
      <c r="H96" s="406">
        <v>0.73271136147496851</v>
      </c>
      <c r="I96" s="408">
        <v>0.33110334546142045</v>
      </c>
      <c r="J96" s="407">
        <v>0.24584219893758616</v>
      </c>
      <c r="K96" s="409">
        <v>0.20624211499304157</v>
      </c>
      <c r="L96" s="406">
        <v>1.0069547063990882</v>
      </c>
      <c r="M96" s="406">
        <v>0.76296522877092132</v>
      </c>
      <c r="N96" s="406">
        <v>0.65682020806703201</v>
      </c>
      <c r="O96" s="220">
        <f t="shared" si="1"/>
        <v>0.78986287617800244</v>
      </c>
    </row>
    <row r="97" spans="1:15">
      <c r="A97" s="404" t="s">
        <v>479</v>
      </c>
      <c r="B97" s="405">
        <v>291</v>
      </c>
      <c r="C97" s="406">
        <v>1.2308512336602222</v>
      </c>
      <c r="D97" s="407">
        <v>0.1210987365469766</v>
      </c>
      <c r="E97" s="407">
        <v>9.0666096742501839E-2</v>
      </c>
      <c r="F97" s="406">
        <v>1.1299990772332535</v>
      </c>
      <c r="G97" s="407">
        <v>9.3581768547456992E-2</v>
      </c>
      <c r="H97" s="406">
        <v>1.2466641093730213</v>
      </c>
      <c r="I97" s="408">
        <v>0.43331116608274706</v>
      </c>
      <c r="J97" s="407">
        <v>0.31431399576856378</v>
      </c>
      <c r="K97" s="409">
        <v>0.3977672638290064</v>
      </c>
      <c r="L97" s="406">
        <v>1.3885107173374418</v>
      </c>
      <c r="M97" s="406">
        <v>1.4542350718029191</v>
      </c>
      <c r="N97" s="406">
        <v>1.4661920217497428</v>
      </c>
      <c r="O97" s="220">
        <f t="shared" si="1"/>
        <v>1.3889004800657812</v>
      </c>
    </row>
    <row r="98" spans="1:15">
      <c r="A98" s="404" t="s">
        <v>480</v>
      </c>
      <c r="B98" s="405">
        <v>140</v>
      </c>
      <c r="C98" s="406">
        <v>0.85254914610325605</v>
      </c>
      <c r="D98" s="407">
        <v>0.45613038141842532</v>
      </c>
      <c r="E98" s="407">
        <v>0.1502481948765462</v>
      </c>
      <c r="F98" s="406">
        <v>0.63805531038984986</v>
      </c>
      <c r="G98" s="407">
        <v>5.6221901281838176E-2</v>
      </c>
      <c r="H98" s="406">
        <v>0.67606496829758578</v>
      </c>
      <c r="I98" s="408">
        <v>0.38273534904415657</v>
      </c>
      <c r="J98" s="407">
        <v>0.2758764478273244</v>
      </c>
      <c r="K98" s="409">
        <v>5.676616878309311E-2</v>
      </c>
      <c r="L98" s="406">
        <v>0.7785768389740384</v>
      </c>
      <c r="M98" s="406">
        <v>0.80776924679018047</v>
      </c>
      <c r="N98" s="406">
        <v>0.6443067222743265</v>
      </c>
      <c r="O98" s="220">
        <f t="shared" si="1"/>
        <v>0.72667944408403284</v>
      </c>
    </row>
    <row r="99" spans="1:15">
      <c r="A99" s="404" t="s">
        <v>481</v>
      </c>
      <c r="B99" s="405">
        <v>33</v>
      </c>
      <c r="C99" s="406">
        <v>0.61241168709567584</v>
      </c>
      <c r="D99" s="407">
        <v>1.0507008704693158E-2</v>
      </c>
      <c r="E99" s="407">
        <v>0.19995943743037631</v>
      </c>
      <c r="F99" s="406">
        <v>0.60770581658110434</v>
      </c>
      <c r="G99" s="407">
        <v>3.4461897279154108E-2</v>
      </c>
      <c r="H99" s="406">
        <v>0.62939599676969238</v>
      </c>
      <c r="I99" s="408">
        <v>0.31311336408484336</v>
      </c>
      <c r="J99" s="407">
        <v>0.25329318527561018</v>
      </c>
      <c r="K99" s="409">
        <v>0.26740186749005812</v>
      </c>
      <c r="L99" s="406">
        <v>0.32020375587328592</v>
      </c>
      <c r="M99" s="406">
        <v>0.83333788823903265</v>
      </c>
      <c r="N99" s="406">
        <v>0.76895944410167416</v>
      </c>
      <c r="O99" s="220">
        <f t="shared" si="1"/>
        <v>0.63797427124592132</v>
      </c>
    </row>
    <row r="100" spans="1:15">
      <c r="A100" s="404" t="s">
        <v>482</v>
      </c>
      <c r="B100" s="405">
        <v>196</v>
      </c>
      <c r="C100" s="406">
        <v>1.0108438439105267</v>
      </c>
      <c r="D100" s="407">
        <v>0.47933951998538205</v>
      </c>
      <c r="E100" s="407">
        <v>0.15724940896546052</v>
      </c>
      <c r="F100" s="406">
        <v>0.74696212436504905</v>
      </c>
      <c r="G100" s="407">
        <v>8.7584864611640903E-2</v>
      </c>
      <c r="H100" s="406">
        <v>0.81866476715898973</v>
      </c>
      <c r="I100" s="408">
        <v>0.37834739428280312</v>
      </c>
      <c r="J100" s="407">
        <v>0.27037081528250473</v>
      </c>
      <c r="K100" s="409">
        <v>0.19020669989046521</v>
      </c>
      <c r="L100" s="406">
        <v>1.0973066080000964</v>
      </c>
      <c r="M100" s="406">
        <v>0.8718549904577787</v>
      </c>
      <c r="N100" s="406">
        <v>0.87485714658042657</v>
      </c>
      <c r="O100" s="220">
        <f t="shared" si="1"/>
        <v>0.91567087804932279</v>
      </c>
    </row>
    <row r="101" spans="1:15">
      <c r="A101" s="404" t="s">
        <v>483</v>
      </c>
      <c r="B101" s="405">
        <v>16</v>
      </c>
      <c r="C101" s="406">
        <v>0.98996228490610505</v>
      </c>
      <c r="D101" s="407">
        <v>0.29259728708842636</v>
      </c>
      <c r="E101" s="407">
        <v>0.21617228052322712</v>
      </c>
      <c r="F101" s="406">
        <v>0.81435199907208444</v>
      </c>
      <c r="G101" s="407">
        <v>6.0630554143068692E-2</v>
      </c>
      <c r="H101" s="406">
        <v>0.86691344141941851</v>
      </c>
      <c r="I101" s="408">
        <v>0.30911260061842183</v>
      </c>
      <c r="J101" s="407">
        <v>0.19453270240811793</v>
      </c>
      <c r="K101" s="409">
        <v>0.27473999746453859</v>
      </c>
      <c r="L101" s="406">
        <v>1.3996911846523152</v>
      </c>
      <c r="M101" s="406">
        <v>1.3009864065745542</v>
      </c>
      <c r="N101" s="406">
        <v>1.1409239435337404</v>
      </c>
      <c r="O101" s="220">
        <f t="shared" si="1"/>
        <v>1.1771287440450071</v>
      </c>
    </row>
    <row r="102" spans="1:15">
      <c r="A102" s="404" t="s">
        <v>484</v>
      </c>
      <c r="B102" s="405">
        <v>107</v>
      </c>
      <c r="C102" s="406">
        <v>1.1132589376915216</v>
      </c>
      <c r="D102" s="407">
        <v>0.52540092660813076</v>
      </c>
      <c r="E102" s="407">
        <v>0.15492758052724986</v>
      </c>
      <c r="F102" s="406">
        <v>0.80251045266867871</v>
      </c>
      <c r="G102" s="407">
        <v>7.5373819918628848E-2</v>
      </c>
      <c r="H102" s="406">
        <v>0.86792962383787831</v>
      </c>
      <c r="I102" s="408">
        <v>0.40205480732177329</v>
      </c>
      <c r="J102" s="407">
        <v>0.30151709941450655</v>
      </c>
      <c r="K102" s="409">
        <v>0.21212981215144169</v>
      </c>
      <c r="L102" s="406">
        <v>0.79262660473479052</v>
      </c>
      <c r="M102" s="406">
        <v>0.7169107228695607</v>
      </c>
      <c r="N102" s="406">
        <v>0.65398031613167962</v>
      </c>
      <c r="O102" s="220">
        <f t="shared" si="1"/>
        <v>0.75786181689347731</v>
      </c>
    </row>
    <row r="103" spans="1:15">
      <c r="A103" s="404" t="s">
        <v>485</v>
      </c>
      <c r="B103" s="405">
        <v>11</v>
      </c>
      <c r="C103" s="406">
        <v>1.0138866189989784</v>
      </c>
      <c r="D103" s="407">
        <v>0.88742855159635947</v>
      </c>
      <c r="E103" s="407">
        <v>0.23475818381198293</v>
      </c>
      <c r="F103" s="406">
        <v>0.61297778797106817</v>
      </c>
      <c r="G103" s="407">
        <v>5.2949463631014347E-2</v>
      </c>
      <c r="H103" s="406">
        <v>0.64724929075193771</v>
      </c>
      <c r="I103" s="408">
        <v>0.26308054179578777</v>
      </c>
      <c r="J103" s="407">
        <v>0.17442763609212347</v>
      </c>
      <c r="K103" s="409">
        <v>0.17315453837632583</v>
      </c>
      <c r="L103" s="406">
        <v>0.47875534238384709</v>
      </c>
      <c r="M103" s="406">
        <v>0.40849935710765239</v>
      </c>
      <c r="N103" s="406">
        <v>0.43547528877620567</v>
      </c>
      <c r="O103" s="220">
        <f t="shared" si="1"/>
        <v>0.49249481975491066</v>
      </c>
    </row>
    <row r="104" spans="1:15">
      <c r="A104" s="404" t="s">
        <v>486</v>
      </c>
      <c r="B104" s="405">
        <v>69</v>
      </c>
      <c r="C104" s="406">
        <v>0.91471766470888638</v>
      </c>
      <c r="D104" s="407">
        <v>0.78764398927077905</v>
      </c>
      <c r="E104" s="407">
        <v>0.17478851584180438</v>
      </c>
      <c r="F104" s="406">
        <v>0.57875441765801905</v>
      </c>
      <c r="G104" s="407">
        <v>9.3437612072498677E-2</v>
      </c>
      <c r="H104" s="406">
        <v>0.63840550343271307</v>
      </c>
      <c r="I104" s="408">
        <v>0.31834111974965429</v>
      </c>
      <c r="J104" s="407">
        <v>0.29088195234955266</v>
      </c>
      <c r="K104" s="409">
        <v>0.21000015481132656</v>
      </c>
      <c r="L104" s="406">
        <v>1.1244203640023074</v>
      </c>
      <c r="M104" s="406">
        <v>0.81963994975955823</v>
      </c>
      <c r="N104" s="406">
        <v>0.80640771627880448</v>
      </c>
      <c r="O104" s="220">
        <f t="shared" si="1"/>
        <v>0.84721838336834576</v>
      </c>
    </row>
    <row r="105" spans="1:15" s="221" customFormat="1">
      <c r="A105" s="404" t="s">
        <v>487</v>
      </c>
      <c r="B105" s="405">
        <v>23680</v>
      </c>
      <c r="C105" s="406">
        <v>1.0512713474552391</v>
      </c>
      <c r="D105" s="407">
        <v>0.55484839112559536</v>
      </c>
      <c r="E105" s="407">
        <v>0.12996830132162576</v>
      </c>
      <c r="F105" s="406">
        <v>0.74615230944299682</v>
      </c>
      <c r="G105" s="407">
        <v>0.11510007778808978</v>
      </c>
      <c r="H105" s="406">
        <v>0.84320530572304986</v>
      </c>
      <c r="I105" s="408">
        <v>0.40353714794688861</v>
      </c>
      <c r="J105" s="407">
        <v>0.29088195234955266</v>
      </c>
      <c r="K105" s="409">
        <v>0.22913841101898114</v>
      </c>
      <c r="L105" s="410">
        <v>0.89824476094547445</v>
      </c>
      <c r="M105" s="410">
        <v>0.83728252472525189</v>
      </c>
      <c r="N105" s="406">
        <v>0.81946651072856325</v>
      </c>
      <c r="O105" s="222">
        <f t="shared" si="1"/>
        <v>0.84954977553058486</v>
      </c>
    </row>
    <row r="106" spans="1:15" s="221" customFormat="1">
      <c r="A106" s="411" t="s">
        <v>488</v>
      </c>
      <c r="B106" s="412">
        <v>21332</v>
      </c>
      <c r="C106" s="413">
        <v>1.0785128991999924</v>
      </c>
      <c r="D106" s="414">
        <v>0.34464952915957547</v>
      </c>
      <c r="E106" s="414">
        <v>0.12834107914333651</v>
      </c>
      <c r="F106" s="413">
        <v>0.86005353609985513</v>
      </c>
      <c r="G106" s="414">
        <v>8.6205744032614148E-2</v>
      </c>
      <c r="H106" s="413">
        <v>0.94118947507430084</v>
      </c>
      <c r="I106" s="415">
        <v>0.40908096696615415</v>
      </c>
      <c r="J106" s="414">
        <v>0.29379475601396887</v>
      </c>
      <c r="K106" s="416">
        <v>0.22516036434585038</v>
      </c>
      <c r="L106" s="410">
        <v>0.998754224876236</v>
      </c>
      <c r="M106" s="410">
        <v>0.93487810450903808</v>
      </c>
      <c r="N106" s="406">
        <v>0.90883524618318723</v>
      </c>
      <c r="O106" s="222">
        <f t="shared" si="1"/>
        <v>0.94591426266069045</v>
      </c>
    </row>
  </sheetData>
  <mergeCells count="10">
    <mergeCell ref="L9:O9"/>
    <mergeCell ref="B1:G1"/>
    <mergeCell ref="H1:H7"/>
    <mergeCell ref="B2:G2"/>
    <mergeCell ref="B3:E3"/>
    <mergeCell ref="F3:G3"/>
    <mergeCell ref="B4:G4"/>
    <mergeCell ref="B5:G5"/>
    <mergeCell ref="B6:G6"/>
    <mergeCell ref="B7:G7"/>
  </mergeCells>
  <hyperlinks>
    <hyperlink ref="B2" r:id="rId1" xr:uid="{00000000-0004-0000-0E00-000000000000}"/>
    <hyperlink ref="B4" r:id="rId2" xr:uid="{00000000-0004-0000-0E00-000001000000}"/>
    <hyperlink ref="B5" r:id="rId3" xr:uid="{00000000-0004-0000-0E00-000002000000}"/>
    <hyperlink ref="B6" r:id="rId4" xr:uid="{00000000-0004-0000-0E00-000003000000}"/>
    <hyperlink ref="B7" r:id="rId5" xr:uid="{00000000-0004-0000-0E00-000004000000}"/>
    <hyperlink ref="H1:H7" r:id="rId6" display="YouTube Video explaining estimation choices and process." xr:uid="{00000000-0004-0000-0E00-000005000000}"/>
  </hyperlinks>
  <pageMargins left="0.75" right="0.75" top="1" bottom="1" header="0.5" footer="0.5"/>
  <pageSetup scale="60" orientation="landscape" horizontalDpi="4294967292" verticalDpi="4294967292"/>
  <headerFooter alignWithMargins="0"/>
  <tableParts count="1">
    <tablePart r:id="rId7"/>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80"/>
  <sheetViews>
    <sheetView showGridLines="0" topLeftCell="A7" workbookViewId="0">
      <selection activeCell="A3" sqref="A3:B3"/>
    </sheetView>
  </sheetViews>
  <sheetFormatPr baseColWidth="10" defaultColWidth="11" defaultRowHeight="15.6"/>
  <cols>
    <col min="1" max="3" width="11" style="40"/>
    <col min="4" max="4" width="20.09765625" style="40" bestFit="1" customWidth="1"/>
    <col min="5" max="7" width="11" style="40"/>
    <col min="8" max="8" width="10" style="40" customWidth="1"/>
    <col min="9" max="16384" width="11" style="35"/>
  </cols>
  <sheetData>
    <row r="1" spans="1:8">
      <c r="A1" s="323" t="s">
        <v>489</v>
      </c>
      <c r="B1" s="323" t="s">
        <v>490</v>
      </c>
      <c r="C1" s="323" t="s">
        <v>491</v>
      </c>
      <c r="D1" s="323" t="s">
        <v>492</v>
      </c>
      <c r="E1" s="601" t="s">
        <v>493</v>
      </c>
      <c r="F1" s="601"/>
      <c r="G1" s="601"/>
      <c r="H1" s="323" t="s">
        <v>494</v>
      </c>
    </row>
    <row r="2" spans="1:8">
      <c r="A2" s="356">
        <v>42005</v>
      </c>
      <c r="B2" s="130">
        <v>1994.99</v>
      </c>
      <c r="C2" s="130">
        <v>13669.78</v>
      </c>
      <c r="D2" s="126">
        <v>1.6389999999999998E-2</v>
      </c>
      <c r="E2" s="323" t="s">
        <v>490</v>
      </c>
      <c r="F2" s="323" t="s">
        <v>491</v>
      </c>
      <c r="G2" s="323" t="s">
        <v>492</v>
      </c>
      <c r="H2" s="130">
        <v>201.22727</v>
      </c>
    </row>
    <row r="3" spans="1:8">
      <c r="A3" s="356">
        <v>42036</v>
      </c>
      <c r="B3" s="130">
        <v>2104.5</v>
      </c>
      <c r="C3" s="130">
        <v>13397.42</v>
      </c>
      <c r="D3" s="126">
        <v>1.9959999999999999E-2</v>
      </c>
      <c r="E3" s="126">
        <f t="shared" ref="E3:G34" si="0">B3/B2-1</f>
        <v>5.4892505726845675E-2</v>
      </c>
      <c r="F3" s="126">
        <f t="shared" si="0"/>
        <v>-1.9924241648366037E-2</v>
      </c>
      <c r="G3" s="126">
        <f t="shared" si="0"/>
        <v>0.21781574130567427</v>
      </c>
      <c r="H3" s="130">
        <v>182.85</v>
      </c>
    </row>
    <row r="4" spans="1:8">
      <c r="A4" s="356">
        <v>42064</v>
      </c>
      <c r="B4" s="130">
        <v>2067.89</v>
      </c>
      <c r="C4" s="130">
        <v>12461.81</v>
      </c>
      <c r="D4" s="126">
        <v>1.9269999999999999E-2</v>
      </c>
      <c r="E4" s="126">
        <f t="shared" si="0"/>
        <v>-1.7396056070325572E-2</v>
      </c>
      <c r="F4" s="126">
        <f t="shared" si="0"/>
        <v>-6.9835087651204497E-2</v>
      </c>
      <c r="G4" s="126">
        <f t="shared" si="0"/>
        <v>-3.4569138276553057E-2</v>
      </c>
      <c r="H4" s="130">
        <v>184.45455000000001</v>
      </c>
    </row>
    <row r="5" spans="1:8">
      <c r="A5" s="356">
        <v>42095</v>
      </c>
      <c r="B5" s="130">
        <v>2085.5100000000002</v>
      </c>
      <c r="C5" s="130">
        <v>13366.86</v>
      </c>
      <c r="D5" s="126">
        <v>2.035E-2</v>
      </c>
      <c r="E5" s="126">
        <f t="shared" si="0"/>
        <v>8.5207627098153882E-3</v>
      </c>
      <c r="F5" s="126">
        <f t="shared" si="0"/>
        <v>7.2625886608767232E-2</v>
      </c>
      <c r="G5" s="126">
        <f t="shared" si="0"/>
        <v>5.6045666839647179E-2</v>
      </c>
      <c r="H5" s="130">
        <v>176.95455000000001</v>
      </c>
    </row>
    <row r="6" spans="1:8">
      <c r="A6" s="356">
        <v>42125</v>
      </c>
      <c r="B6" s="130">
        <v>2107.39</v>
      </c>
      <c r="C6" s="130">
        <v>13180.61</v>
      </c>
      <c r="D6" s="126">
        <v>2.1229999999999999E-2</v>
      </c>
      <c r="E6" s="126">
        <f t="shared" si="0"/>
        <v>1.0491438545008114E-2</v>
      </c>
      <c r="F6" s="126">
        <f t="shared" si="0"/>
        <v>-1.3933713676959281E-2</v>
      </c>
      <c r="G6" s="126">
        <f t="shared" si="0"/>
        <v>4.3243243243243246E-2</v>
      </c>
      <c r="H6" s="130">
        <v>165.90476000000001</v>
      </c>
    </row>
    <row r="7" spans="1:8">
      <c r="A7" s="356">
        <v>42156</v>
      </c>
      <c r="B7" s="130">
        <v>2063.11</v>
      </c>
      <c r="C7" s="130">
        <v>13113.17</v>
      </c>
      <c r="D7" s="126">
        <v>2.349E-2</v>
      </c>
      <c r="E7" s="126">
        <f t="shared" si="0"/>
        <v>-2.10117728564716E-2</v>
      </c>
      <c r="F7" s="126">
        <f t="shared" si="0"/>
        <v>-5.116606894521647E-3</v>
      </c>
      <c r="G7" s="126">
        <f t="shared" si="0"/>
        <v>0.10645313235986809</v>
      </c>
      <c r="H7" s="130">
        <v>176.5</v>
      </c>
    </row>
    <row r="8" spans="1:8">
      <c r="A8" s="356">
        <v>42186</v>
      </c>
      <c r="B8" s="130">
        <v>2103.84</v>
      </c>
      <c r="C8" s="130">
        <v>11987.88</v>
      </c>
      <c r="D8" s="126">
        <v>2.1870000000000001E-2</v>
      </c>
      <c r="E8" s="126">
        <f t="shared" si="0"/>
        <v>1.9742039930008559E-2</v>
      </c>
      <c r="F8" s="126">
        <f t="shared" si="0"/>
        <v>-8.5813727725637778E-2</v>
      </c>
      <c r="G8" s="126">
        <f t="shared" si="0"/>
        <v>-6.8965517241379337E-2</v>
      </c>
      <c r="H8" s="130">
        <v>186.69565</v>
      </c>
    </row>
    <row r="9" spans="1:8">
      <c r="A9" s="356">
        <v>42217</v>
      </c>
      <c r="B9" s="130">
        <v>1972.18</v>
      </c>
      <c r="C9" s="130">
        <v>10340.49</v>
      </c>
      <c r="D9" s="126">
        <v>2.214E-2</v>
      </c>
      <c r="E9" s="126">
        <f t="shared" si="0"/>
        <v>-6.258080462392579E-2</v>
      </c>
      <c r="F9" s="126">
        <f t="shared" si="0"/>
        <v>-0.13742129550846349</v>
      </c>
      <c r="G9" s="126">
        <f t="shared" si="0"/>
        <v>1.2345679012345734E-2</v>
      </c>
      <c r="H9" s="130">
        <v>217.47619</v>
      </c>
    </row>
    <row r="10" spans="1:8">
      <c r="A10" s="356">
        <v>42248</v>
      </c>
      <c r="B10" s="130">
        <v>1920.03</v>
      </c>
      <c r="C10" s="130">
        <v>10030.57</v>
      </c>
      <c r="D10" s="126">
        <v>2.035E-2</v>
      </c>
      <c r="E10" s="126">
        <f t="shared" si="0"/>
        <v>-2.6442819620927094E-2</v>
      </c>
      <c r="F10" s="126">
        <f t="shared" si="0"/>
        <v>-2.9971500383444094E-2</v>
      </c>
      <c r="G10" s="126">
        <f t="shared" si="0"/>
        <v>-8.0849141824751558E-2</v>
      </c>
      <c r="H10" s="130">
        <v>234.27273</v>
      </c>
    </row>
    <row r="11" spans="1:8">
      <c r="A11" s="356">
        <v>42278</v>
      </c>
      <c r="B11" s="130">
        <v>2079.36</v>
      </c>
      <c r="C11" s="130">
        <v>10545.61</v>
      </c>
      <c r="D11" s="126">
        <v>2.146E-2</v>
      </c>
      <c r="E11" s="126">
        <f t="shared" si="0"/>
        <v>8.2983078389400333E-2</v>
      </c>
      <c r="F11" s="126">
        <f t="shared" si="0"/>
        <v>5.1347032122800673E-2</v>
      </c>
      <c r="G11" s="126">
        <f t="shared" si="0"/>
        <v>5.4545454545454453E-2</v>
      </c>
      <c r="H11" s="130">
        <v>225.90908999999999</v>
      </c>
    </row>
    <row r="12" spans="1:8">
      <c r="A12" s="356">
        <v>42309</v>
      </c>
      <c r="B12" s="130">
        <v>2080.41</v>
      </c>
      <c r="C12" s="130">
        <v>10226.18</v>
      </c>
      <c r="D12" s="126">
        <v>2.2079999999999999E-2</v>
      </c>
      <c r="E12" s="126">
        <f t="shared" si="0"/>
        <v>5.0496306555847248E-4</v>
      </c>
      <c r="F12" s="126">
        <f t="shared" si="0"/>
        <v>-3.0290329340834754E-2</v>
      </c>
      <c r="G12" s="126">
        <f t="shared" si="0"/>
        <v>2.889095992544255E-2</v>
      </c>
      <c r="H12" s="130">
        <v>218.90476000000001</v>
      </c>
    </row>
    <row r="13" spans="1:8">
      <c r="A13" s="356">
        <v>42339</v>
      </c>
      <c r="B13" s="130">
        <v>2043.94</v>
      </c>
      <c r="C13" s="130">
        <v>9848.59</v>
      </c>
      <c r="D13" s="126">
        <v>2.2689999999999998E-2</v>
      </c>
      <c r="E13" s="126">
        <f t="shared" si="0"/>
        <v>-1.7530198374358763E-2</v>
      </c>
      <c r="F13" s="126">
        <f t="shared" si="0"/>
        <v>-3.6923856220015705E-2</v>
      </c>
      <c r="G13" s="126">
        <f t="shared" si="0"/>
        <v>2.7626811594202882E-2</v>
      </c>
      <c r="H13" s="130">
        <v>236.65217000000001</v>
      </c>
    </row>
    <row r="14" spans="1:8">
      <c r="A14" s="356">
        <v>42370</v>
      </c>
      <c r="B14" s="130">
        <v>1940.24</v>
      </c>
      <c r="C14" s="130">
        <v>9391.84</v>
      </c>
      <c r="D14" s="126">
        <v>1.9230000000000001E-2</v>
      </c>
      <c r="E14" s="126">
        <f t="shared" si="0"/>
        <v>-5.0735344481736222E-2</v>
      </c>
      <c r="F14" s="126">
        <f t="shared" si="0"/>
        <v>-4.6377197141925897E-2</v>
      </c>
      <c r="G14" s="126">
        <f t="shared" si="0"/>
        <v>-0.15249008373732909</v>
      </c>
      <c r="H14" s="130">
        <v>267.05</v>
      </c>
    </row>
    <row r="15" spans="1:8">
      <c r="A15" s="356">
        <v>42401</v>
      </c>
      <c r="B15" s="130">
        <v>1932.23</v>
      </c>
      <c r="C15" s="130">
        <v>10742.19</v>
      </c>
      <c r="D15" s="126">
        <v>1.738E-2</v>
      </c>
      <c r="E15" s="126">
        <f t="shared" si="0"/>
        <v>-4.1283552550199776E-3</v>
      </c>
      <c r="F15" s="126">
        <f t="shared" si="0"/>
        <v>0.14377906778650407</v>
      </c>
      <c r="G15" s="126">
        <f t="shared" si="0"/>
        <v>-9.6203848153926241E-2</v>
      </c>
      <c r="H15" s="130">
        <v>282.38094999999998</v>
      </c>
    </row>
    <row r="16" spans="1:8">
      <c r="A16" s="356">
        <v>42430</v>
      </c>
      <c r="B16" s="130">
        <v>2059.7399999999998</v>
      </c>
      <c r="C16" s="130">
        <v>12057.93</v>
      </c>
      <c r="D16" s="126">
        <v>1.77E-2</v>
      </c>
      <c r="E16" s="126">
        <f t="shared" si="0"/>
        <v>6.5991108718941094E-2</v>
      </c>
      <c r="F16" s="126">
        <f t="shared" si="0"/>
        <v>0.12248340422204418</v>
      </c>
      <c r="G16" s="126">
        <f t="shared" si="0"/>
        <v>1.8411967779056404E-2</v>
      </c>
      <c r="H16" s="130">
        <v>226.82608999999999</v>
      </c>
    </row>
    <row r="17" spans="1:8">
      <c r="A17" s="356">
        <v>42461</v>
      </c>
      <c r="B17" s="130">
        <v>2065.3000000000002</v>
      </c>
      <c r="C17" s="130">
        <v>13703.69</v>
      </c>
      <c r="D17" s="126">
        <v>1.8350000000000002E-2</v>
      </c>
      <c r="E17" s="126">
        <f t="shared" si="0"/>
        <v>2.69936982337593E-3</v>
      </c>
      <c r="F17" s="126">
        <f t="shared" si="0"/>
        <v>0.13648777194758965</v>
      </c>
      <c r="G17" s="126">
        <f t="shared" si="0"/>
        <v>3.672316384180796E-2</v>
      </c>
      <c r="H17" s="130">
        <v>210.04761999999999</v>
      </c>
    </row>
    <row r="18" spans="1:8">
      <c r="A18" s="356">
        <v>42491</v>
      </c>
      <c r="B18" s="130">
        <v>2096.9499999999998</v>
      </c>
      <c r="C18" s="130">
        <v>13529.7</v>
      </c>
      <c r="D18" s="126">
        <v>1.8509999999999999E-2</v>
      </c>
      <c r="E18" s="126">
        <f t="shared" si="0"/>
        <v>1.5324650171887777E-2</v>
      </c>
      <c r="F18" s="126">
        <f t="shared" si="0"/>
        <v>-1.2696580264147772E-2</v>
      </c>
      <c r="G18" s="126">
        <f t="shared" si="0"/>
        <v>8.7193460490462282E-3</v>
      </c>
      <c r="H18" s="130">
        <v>207.95455000000001</v>
      </c>
    </row>
    <row r="19" spans="1:8">
      <c r="A19" s="356">
        <v>42522</v>
      </c>
      <c r="B19" s="130">
        <v>2098.86</v>
      </c>
      <c r="C19" s="130">
        <v>13856.88</v>
      </c>
      <c r="D19" s="126">
        <v>1.4749999999999999E-2</v>
      </c>
      <c r="E19" s="126">
        <f t="shared" si="0"/>
        <v>9.1084670593022388E-4</v>
      </c>
      <c r="F19" s="126">
        <f t="shared" si="0"/>
        <v>2.4182354375928306E-2</v>
      </c>
      <c r="G19" s="126">
        <f t="shared" si="0"/>
        <v>-0.20313344138303613</v>
      </c>
      <c r="H19" s="130">
        <v>209.90908999999999</v>
      </c>
    </row>
    <row r="20" spans="1:8">
      <c r="A20" s="356">
        <v>42552</v>
      </c>
      <c r="B20" s="130">
        <v>2173.6</v>
      </c>
      <c r="C20" s="130">
        <v>15210.97</v>
      </c>
      <c r="D20" s="126">
        <v>1.4500000000000001E-2</v>
      </c>
      <c r="E20" s="126">
        <f t="shared" si="0"/>
        <v>3.5609807228685897E-2</v>
      </c>
      <c r="F20" s="126">
        <f t="shared" si="0"/>
        <v>9.7719688703373331E-2</v>
      </c>
      <c r="G20" s="126">
        <f t="shared" si="0"/>
        <v>-1.6949152542372725E-2</v>
      </c>
      <c r="H20" s="130">
        <v>184.19048000000001</v>
      </c>
    </row>
    <row r="21" spans="1:8">
      <c r="A21" s="356">
        <v>42583</v>
      </c>
      <c r="B21" s="130">
        <v>2170.9499999999998</v>
      </c>
      <c r="C21" s="130">
        <v>15130.24</v>
      </c>
      <c r="D21" s="126">
        <v>1.5779999999999999E-2</v>
      </c>
      <c r="E21" s="126">
        <f t="shared" si="0"/>
        <v>-1.2191755612808164E-3</v>
      </c>
      <c r="F21" s="126">
        <f t="shared" si="0"/>
        <v>-5.3073538373950013E-3</v>
      </c>
      <c r="G21" s="126">
        <f t="shared" si="0"/>
        <v>8.8275862068965427E-2</v>
      </c>
      <c r="H21" s="130">
        <v>169.6087</v>
      </c>
    </row>
    <row r="22" spans="1:8">
      <c r="A22" s="356">
        <v>42614</v>
      </c>
      <c r="B22" s="130">
        <v>2168.27</v>
      </c>
      <c r="C22" s="130">
        <v>15296.98</v>
      </c>
      <c r="D22" s="126">
        <v>1.5980000000000001E-2</v>
      </c>
      <c r="E22" s="126">
        <f t="shared" si="0"/>
        <v>-1.2344825997834263E-3</v>
      </c>
      <c r="F22" s="126">
        <f t="shared" si="0"/>
        <v>1.1020314284505783E-2</v>
      </c>
      <c r="G22" s="126">
        <f t="shared" si="0"/>
        <v>1.2674271229404344E-2</v>
      </c>
      <c r="H22" s="130">
        <v>161.77273</v>
      </c>
    </row>
    <row r="23" spans="1:8">
      <c r="A23" s="356">
        <v>42644</v>
      </c>
      <c r="B23" s="130">
        <v>2126.15</v>
      </c>
      <c r="C23" s="130">
        <v>15170.22</v>
      </c>
      <c r="D23" s="126">
        <v>1.8249999999999999E-2</v>
      </c>
      <c r="E23" s="126">
        <f t="shared" si="0"/>
        <v>-1.9425625037472249E-2</v>
      </c>
      <c r="F23" s="126">
        <f t="shared" si="0"/>
        <v>-8.2866029765352733E-3</v>
      </c>
      <c r="G23" s="126">
        <f t="shared" si="0"/>
        <v>0.14205256570713387</v>
      </c>
      <c r="H23" s="130">
        <v>146.52381</v>
      </c>
    </row>
    <row r="24" spans="1:8">
      <c r="A24" s="356">
        <v>42675</v>
      </c>
      <c r="B24" s="130">
        <v>2198.81</v>
      </c>
      <c r="C24" s="130">
        <v>15415</v>
      </c>
      <c r="D24" s="126">
        <v>2.3900000000000001E-2</v>
      </c>
      <c r="E24" s="126">
        <f t="shared" si="0"/>
        <v>3.4174446769983158E-2</v>
      </c>
      <c r="F24" s="126">
        <f t="shared" si="0"/>
        <v>1.6135560328063736E-2</v>
      </c>
      <c r="G24" s="126">
        <f t="shared" si="0"/>
        <v>0.30958904109589058</v>
      </c>
      <c r="H24" s="130">
        <v>167.81818000000001</v>
      </c>
    </row>
    <row r="25" spans="1:8">
      <c r="A25" s="356">
        <v>42705</v>
      </c>
      <c r="B25" s="130">
        <v>2238.83</v>
      </c>
      <c r="C25" s="130">
        <v>15566.96</v>
      </c>
      <c r="D25" s="126">
        <v>2.4459999999999999E-2</v>
      </c>
      <c r="E25" s="126">
        <f t="shared" si="0"/>
        <v>1.8200754044233047E-2</v>
      </c>
      <c r="F25" s="126">
        <f t="shared" si="0"/>
        <v>9.8579305870905021E-3</v>
      </c>
      <c r="G25" s="126">
        <f t="shared" si="0"/>
        <v>2.3430962343096162E-2</v>
      </c>
      <c r="H25" s="130">
        <v>164.72727</v>
      </c>
    </row>
    <row r="26" spans="1:8">
      <c r="A26" s="356">
        <v>42736</v>
      </c>
      <c r="B26" s="130">
        <v>2278.87</v>
      </c>
      <c r="C26" s="130">
        <v>15983.95</v>
      </c>
      <c r="D26" s="126">
        <v>2.4660000000000001E-2</v>
      </c>
      <c r="E26" s="126">
        <f t="shared" si="0"/>
        <v>1.7884341374735824E-2</v>
      </c>
      <c r="F26" s="126">
        <f t="shared" si="0"/>
        <v>2.6786861403896634E-2</v>
      </c>
      <c r="G26" s="126">
        <f t="shared" si="0"/>
        <v>8.1766148814392814E-3</v>
      </c>
      <c r="H26" s="130">
        <v>157.30000000000001</v>
      </c>
    </row>
    <row r="27" spans="1:8">
      <c r="A27" s="356">
        <v>42767</v>
      </c>
      <c r="B27" s="130">
        <v>2363.64</v>
      </c>
      <c r="C27" s="130">
        <v>15766.12</v>
      </c>
      <c r="D27" s="126">
        <v>2.3970000000000002E-2</v>
      </c>
      <c r="E27" s="126">
        <f t="shared" si="0"/>
        <v>3.7198260541408734E-2</v>
      </c>
      <c r="F27" s="126">
        <f t="shared" si="0"/>
        <v>-1.3628045633275909E-2</v>
      </c>
      <c r="G27" s="126">
        <f t="shared" si="0"/>
        <v>-2.7980535279805374E-2</v>
      </c>
      <c r="H27" s="130">
        <v>152.105263157895</v>
      </c>
    </row>
    <row r="28" spans="1:8">
      <c r="A28" s="356">
        <v>42795</v>
      </c>
      <c r="B28" s="130">
        <v>2362.7199999999998</v>
      </c>
      <c r="C28" s="130">
        <v>15757.01</v>
      </c>
      <c r="D28" s="126">
        <v>2.3890000000000002E-2</v>
      </c>
      <c r="E28" s="126">
        <f t="shared" si="0"/>
        <v>-3.8923017041514463E-4</v>
      </c>
      <c r="F28" s="126">
        <f t="shared" si="0"/>
        <v>-5.7782130289507627E-4</v>
      </c>
      <c r="G28" s="126">
        <f t="shared" si="0"/>
        <v>-3.3375052148518769E-3</v>
      </c>
      <c r="H28" s="130">
        <v>141.08695652173901</v>
      </c>
    </row>
    <row r="29" spans="1:8">
      <c r="A29" s="356">
        <v>42826</v>
      </c>
      <c r="B29" s="130">
        <v>2384.1999999999998</v>
      </c>
      <c r="C29" s="130">
        <v>15559.4</v>
      </c>
      <c r="D29" s="126">
        <v>2.2890000000000001E-2</v>
      </c>
      <c r="E29" s="126">
        <f t="shared" si="0"/>
        <v>9.0912169025529899E-3</v>
      </c>
      <c r="F29" s="126">
        <f t="shared" si="0"/>
        <v>-1.2541084888567089E-2</v>
      </c>
      <c r="G29" s="126">
        <f t="shared" si="0"/>
        <v>-4.1858518208455431E-2</v>
      </c>
      <c r="H29" s="130">
        <v>149.444444444444</v>
      </c>
    </row>
    <row r="30" spans="1:8">
      <c r="A30" s="356">
        <v>42856</v>
      </c>
      <c r="B30" s="130">
        <v>2411.8000000000002</v>
      </c>
      <c r="C30" s="130">
        <v>16000.08</v>
      </c>
      <c r="D30" s="126">
        <v>2.206E-2</v>
      </c>
      <c r="E30" s="126">
        <f t="shared" si="0"/>
        <v>1.1576210049492719E-2</v>
      </c>
      <c r="F30" s="126">
        <f t="shared" si="0"/>
        <v>2.8322428885432682E-2</v>
      </c>
      <c r="G30" s="126">
        <f t="shared" si="0"/>
        <v>-3.6260375709917025E-2</v>
      </c>
      <c r="H30" s="130">
        <v>141.18181818181799</v>
      </c>
    </row>
    <row r="31" spans="1:8">
      <c r="A31" s="356">
        <v>42887</v>
      </c>
      <c r="B31" s="130">
        <v>2423.41</v>
      </c>
      <c r="C31" s="130">
        <v>16132.87</v>
      </c>
      <c r="D31" s="126">
        <v>2.3040000000000001E-2</v>
      </c>
      <c r="E31" s="126">
        <f t="shared" si="0"/>
        <v>4.8138319927024664E-3</v>
      </c>
      <c r="F31" s="126">
        <f t="shared" si="0"/>
        <v>8.2993335033325621E-3</v>
      </c>
      <c r="G31" s="126">
        <f t="shared" si="0"/>
        <v>4.4424297370806887E-2</v>
      </c>
      <c r="H31" s="130">
        <v>143.5</v>
      </c>
    </row>
    <row r="32" spans="1:8">
      <c r="A32" s="356">
        <v>42917</v>
      </c>
      <c r="B32" s="130">
        <v>2470.3000000000002</v>
      </c>
      <c r="C32" s="130">
        <v>16750.169999999998</v>
      </c>
      <c r="D32" s="126">
        <v>2.2960000000000001E-2</v>
      </c>
      <c r="E32" s="126">
        <f t="shared" si="0"/>
        <v>1.9348768883515444E-2</v>
      </c>
      <c r="F32" s="126">
        <f t="shared" si="0"/>
        <v>3.8263495583860552E-2</v>
      </c>
      <c r="G32" s="126">
        <f t="shared" si="0"/>
        <v>-3.4722222222222099E-3</v>
      </c>
      <c r="H32" s="130">
        <v>141.9</v>
      </c>
    </row>
    <row r="33" spans="1:8">
      <c r="A33" s="356">
        <v>42948</v>
      </c>
      <c r="B33" s="130">
        <v>2471.65</v>
      </c>
      <c r="C33" s="130">
        <v>17616.439999999999</v>
      </c>
      <c r="D33" s="126">
        <v>2.12E-2</v>
      </c>
      <c r="E33" s="126">
        <f t="shared" si="0"/>
        <v>5.4649232886694321E-4</v>
      </c>
      <c r="F33" s="126">
        <f t="shared" si="0"/>
        <v>5.1717087050459742E-2</v>
      </c>
      <c r="G33" s="126">
        <f t="shared" si="0"/>
        <v>-7.6655052264808399E-2</v>
      </c>
      <c r="H33" s="130">
        <v>155.39130434782601</v>
      </c>
    </row>
    <row r="34" spans="1:8">
      <c r="A34" s="356">
        <v>42979</v>
      </c>
      <c r="B34" s="130">
        <v>2519.36</v>
      </c>
      <c r="C34" s="130">
        <v>18538.27</v>
      </c>
      <c r="D34" s="126">
        <v>2.3390000000000001E-2</v>
      </c>
      <c r="E34" s="126">
        <f t="shared" si="0"/>
        <v>1.9302894827342154E-2</v>
      </c>
      <c r="F34" s="126">
        <f t="shared" si="0"/>
        <v>5.232782559926985E-2</v>
      </c>
      <c r="G34" s="126">
        <f t="shared" si="0"/>
        <v>0.10330188679245289</v>
      </c>
      <c r="H34" s="130">
        <v>144</v>
      </c>
    </row>
    <row r="35" spans="1:8">
      <c r="A35" s="356">
        <v>43009</v>
      </c>
      <c r="B35" s="130">
        <v>2575.2600000000002</v>
      </c>
      <c r="C35" s="130">
        <v>19874.12</v>
      </c>
      <c r="D35" s="126">
        <v>2.3769999999999999E-2</v>
      </c>
      <c r="E35" s="126">
        <f t="shared" ref="E35:G66" si="1">B35/B34-1</f>
        <v>2.2188174774546043E-2</v>
      </c>
      <c r="F35" s="126">
        <f t="shared" si="1"/>
        <v>7.2059043265633616E-2</v>
      </c>
      <c r="G35" s="126">
        <f t="shared" si="1"/>
        <v>1.6246259085078929E-2</v>
      </c>
      <c r="H35" s="130">
        <v>139.61904761904799</v>
      </c>
    </row>
    <row r="36" spans="1:8">
      <c r="A36" s="356">
        <v>43040</v>
      </c>
      <c r="B36" s="130">
        <v>2647.58</v>
      </c>
      <c r="C36" s="130">
        <v>19690.3</v>
      </c>
      <c r="D36" s="126">
        <v>2.4150000000000001E-2</v>
      </c>
      <c r="E36" s="126">
        <f t="shared" si="1"/>
        <v>2.8082601368405458E-2</v>
      </c>
      <c r="F36" s="126">
        <f t="shared" si="1"/>
        <v>-9.2492145564180284E-3</v>
      </c>
      <c r="G36" s="126">
        <f t="shared" si="1"/>
        <v>1.5986537652503241E-2</v>
      </c>
      <c r="H36" s="130">
        <v>138.80952380952399</v>
      </c>
    </row>
    <row r="37" spans="1:8">
      <c r="A37" s="356">
        <v>43070</v>
      </c>
      <c r="B37" s="130">
        <v>2673.61</v>
      </c>
      <c r="C37" s="130">
        <v>19974.38</v>
      </c>
      <c r="D37" s="126">
        <v>2.4049999999999998E-2</v>
      </c>
      <c r="E37" s="126">
        <f t="shared" si="1"/>
        <v>9.8316198188534987E-3</v>
      </c>
      <c r="F37" s="126">
        <f t="shared" si="1"/>
        <v>1.4427408419374066E-2</v>
      </c>
      <c r="G37" s="126">
        <f t="shared" si="1"/>
        <v>-4.1407867494824835E-3</v>
      </c>
      <c r="H37" s="130">
        <v>136.15</v>
      </c>
    </row>
    <row r="38" spans="1:8">
      <c r="A38" s="356">
        <v>43101</v>
      </c>
      <c r="B38" s="130">
        <v>2823.81</v>
      </c>
      <c r="C38" s="130">
        <v>21068.89</v>
      </c>
      <c r="D38" s="126">
        <v>2.7119999999999998E-2</v>
      </c>
      <c r="E38" s="126">
        <f t="shared" si="1"/>
        <v>5.6178724645703726E-2</v>
      </c>
      <c r="F38" s="126">
        <f t="shared" si="1"/>
        <v>5.4795693283095526E-2</v>
      </c>
      <c r="G38" s="126">
        <f t="shared" si="1"/>
        <v>0.12765072765072771</v>
      </c>
      <c r="H38" s="130">
        <v>116.60869565217401</v>
      </c>
    </row>
    <row r="39" spans="1:8">
      <c r="A39" s="356">
        <v>43132</v>
      </c>
      <c r="B39" s="130">
        <v>2713.83</v>
      </c>
      <c r="C39" s="130">
        <v>20831.78</v>
      </c>
      <c r="D39" s="126">
        <v>2.8639999999999999E-2</v>
      </c>
      <c r="E39" s="126">
        <f t="shared" si="1"/>
        <v>-3.8947379604151844E-2</v>
      </c>
      <c r="F39" s="126">
        <f t="shared" si="1"/>
        <v>-1.1254033791054052E-2</v>
      </c>
      <c r="G39" s="126">
        <f t="shared" si="1"/>
        <v>5.6047197640118007E-2</v>
      </c>
      <c r="H39" s="130">
        <v>132.19999999999999</v>
      </c>
    </row>
    <row r="40" spans="1:8">
      <c r="A40" s="356">
        <v>43160</v>
      </c>
      <c r="B40" s="130">
        <v>2640.87</v>
      </c>
      <c r="C40" s="130">
        <v>20562.759999999998</v>
      </c>
      <c r="D40" s="126">
        <v>2.741E-2</v>
      </c>
      <c r="E40" s="126">
        <f t="shared" si="1"/>
        <v>-2.6884513768364315E-2</v>
      </c>
      <c r="F40" s="126">
        <f t="shared" si="1"/>
        <v>-1.2913922862088589E-2</v>
      </c>
      <c r="G40" s="126">
        <f t="shared" si="1"/>
        <v>-4.2946927374301613E-2</v>
      </c>
      <c r="H40" s="130">
        <v>147.04545454545499</v>
      </c>
    </row>
    <row r="41" spans="1:8">
      <c r="A41" s="356">
        <v>43191</v>
      </c>
      <c r="B41" s="130">
        <v>2648.05</v>
      </c>
      <c r="C41" s="130">
        <v>21431.16</v>
      </c>
      <c r="D41" s="126">
        <v>2.955E-2</v>
      </c>
      <c r="E41" s="126">
        <f t="shared" si="1"/>
        <v>2.718801001185378E-3</v>
      </c>
      <c r="F41" s="126">
        <f t="shared" si="1"/>
        <v>4.2231684851644413E-2</v>
      </c>
      <c r="G41" s="126">
        <f t="shared" si="1"/>
        <v>7.8073695731484927E-2</v>
      </c>
      <c r="H41" s="130">
        <v>145.23809523809501</v>
      </c>
    </row>
    <row r="42" spans="1:8">
      <c r="A42" s="356">
        <v>43221</v>
      </c>
      <c r="B42" s="130">
        <v>2705.27</v>
      </c>
      <c r="C42" s="130">
        <v>20842.169999999998</v>
      </c>
      <c r="D42" s="126">
        <v>2.86E-2</v>
      </c>
      <c r="E42" s="126">
        <f t="shared" si="1"/>
        <v>2.1608353316591389E-2</v>
      </c>
      <c r="F42" s="126">
        <f t="shared" si="1"/>
        <v>-2.7482880068087856E-2</v>
      </c>
      <c r="G42" s="126">
        <f t="shared" si="1"/>
        <v>-3.2148900169204686E-2</v>
      </c>
      <c r="H42" s="130">
        <v>157.695652173913</v>
      </c>
    </row>
    <row r="43" spans="1:8">
      <c r="A43" s="356">
        <v>43252</v>
      </c>
      <c r="B43" s="130">
        <v>2718.37</v>
      </c>
      <c r="C43" s="130">
        <v>19800.79</v>
      </c>
      <c r="D43" s="126">
        <v>2.86E-2</v>
      </c>
      <c r="E43" s="126">
        <f t="shared" si="1"/>
        <v>4.8424002040461378E-3</v>
      </c>
      <c r="F43" s="126">
        <f t="shared" si="1"/>
        <v>-4.9965046825738324E-2</v>
      </c>
      <c r="G43" s="126">
        <f t="shared" si="1"/>
        <v>0</v>
      </c>
      <c r="H43" s="130">
        <v>163.333333333333</v>
      </c>
    </row>
    <row r="44" spans="1:8">
      <c r="A44" s="356">
        <v>43282</v>
      </c>
      <c r="B44" s="130">
        <v>2816.29</v>
      </c>
      <c r="C44" s="130">
        <v>20482.61</v>
      </c>
      <c r="D44" s="126">
        <v>2.962E-2</v>
      </c>
      <c r="E44" s="126">
        <f t="shared" si="1"/>
        <v>3.6021586465418753E-2</v>
      </c>
      <c r="F44" s="126">
        <f t="shared" si="1"/>
        <v>3.4433979654347135E-2</v>
      </c>
      <c r="G44" s="126">
        <f t="shared" si="1"/>
        <v>3.5664335664335578E-2</v>
      </c>
      <c r="H44" s="130">
        <v>150.95454545454501</v>
      </c>
    </row>
    <row r="45" spans="1:8">
      <c r="A45" s="356">
        <v>43313</v>
      </c>
      <c r="B45" s="130">
        <v>2901.52</v>
      </c>
      <c r="C45" s="130">
        <v>19443.11</v>
      </c>
      <c r="D45" s="126">
        <v>2.86E-2</v>
      </c>
      <c r="E45" s="126">
        <f t="shared" si="1"/>
        <v>3.0263218631604083E-2</v>
      </c>
      <c r="F45" s="126">
        <f t="shared" si="1"/>
        <v>-5.0750368239203869E-2</v>
      </c>
      <c r="G45" s="126">
        <f t="shared" si="1"/>
        <v>-3.443619176232271E-2</v>
      </c>
      <c r="H45" s="130">
        <v>149.26086956521701</v>
      </c>
    </row>
    <row r="46" spans="1:8">
      <c r="A46" s="356">
        <v>43344</v>
      </c>
      <c r="B46" s="130">
        <v>2913.98</v>
      </c>
      <c r="C46" s="130">
        <v>19564.07</v>
      </c>
      <c r="D46" s="126">
        <v>3.065E-2</v>
      </c>
      <c r="E46" s="126">
        <f t="shared" si="1"/>
        <v>4.2943009181395375E-3</v>
      </c>
      <c r="F46" s="126">
        <f t="shared" si="1"/>
        <v>6.2212269539183573E-3</v>
      </c>
      <c r="G46" s="126">
        <f t="shared" si="1"/>
        <v>7.1678321678321666E-2</v>
      </c>
      <c r="H46" s="130">
        <v>139.9</v>
      </c>
    </row>
    <row r="47" spans="1:8">
      <c r="A47" s="356">
        <v>43374</v>
      </c>
      <c r="B47" s="130">
        <v>2711.74</v>
      </c>
      <c r="C47" s="130">
        <v>18909.400000000001</v>
      </c>
      <c r="D47" s="126">
        <v>3.1489999999999997E-2</v>
      </c>
      <c r="E47" s="126">
        <f t="shared" si="1"/>
        <v>-6.9403358979814644E-2</v>
      </c>
      <c r="F47" s="126">
        <f t="shared" si="1"/>
        <v>-3.3462873522738246E-2</v>
      </c>
      <c r="G47" s="126">
        <f t="shared" si="1"/>
        <v>2.7406199021207112E-2</v>
      </c>
      <c r="H47" s="130">
        <v>142.695652173913</v>
      </c>
    </row>
    <row r="48" spans="1:8">
      <c r="A48" s="356">
        <v>43405</v>
      </c>
      <c r="B48" s="130">
        <v>2760.17</v>
      </c>
      <c r="C48" s="130">
        <v>19180.97</v>
      </c>
      <c r="D48" s="126">
        <v>2.9929999999999998E-2</v>
      </c>
      <c r="E48" s="126">
        <f t="shared" si="1"/>
        <v>1.785938179914015E-2</v>
      </c>
      <c r="F48" s="126">
        <f t="shared" si="1"/>
        <v>1.4361640242419149E-2</v>
      </c>
      <c r="G48" s="126">
        <f t="shared" si="1"/>
        <v>-4.953953636074937E-2</v>
      </c>
      <c r="H48" s="130">
        <v>156.863636363636</v>
      </c>
    </row>
    <row r="49" spans="1:11">
      <c r="A49" s="356">
        <v>43435</v>
      </c>
      <c r="B49" s="130">
        <v>2506.85</v>
      </c>
      <c r="C49" s="130">
        <v>19350.400000000001</v>
      </c>
      <c r="D49" s="126">
        <v>2.6859999999999998E-2</v>
      </c>
      <c r="E49" s="126">
        <f t="shared" si="1"/>
        <v>-9.1776955767217339E-2</v>
      </c>
      <c r="F49" s="126">
        <f t="shared" si="1"/>
        <v>8.8332341899288735E-3</v>
      </c>
      <c r="G49" s="126">
        <f t="shared" si="1"/>
        <v>-0.10257266956231204</v>
      </c>
      <c r="H49" s="130">
        <v>164.80952380952399</v>
      </c>
    </row>
    <row r="50" spans="1:11">
      <c r="A50" s="356">
        <v>43466</v>
      </c>
      <c r="B50" s="130">
        <v>2704.1</v>
      </c>
      <c r="C50" s="130">
        <v>20185.39</v>
      </c>
      <c r="D50" s="126">
        <v>2.6329999999999999E-2</v>
      </c>
      <c r="E50" s="126">
        <f t="shared" si="1"/>
        <v>7.8684404731036883E-2</v>
      </c>
      <c r="F50" s="126">
        <f t="shared" si="1"/>
        <v>4.3151045973209845E-2</v>
      </c>
      <c r="G50" s="126">
        <f t="shared" si="1"/>
        <v>-1.973194341027551E-2</v>
      </c>
      <c r="H50" s="130">
        <v>152.39130434782601</v>
      </c>
    </row>
    <row r="51" spans="1:11">
      <c r="A51" s="356">
        <v>43497</v>
      </c>
      <c r="B51" s="130">
        <v>2784.49</v>
      </c>
      <c r="C51" s="130">
        <v>20616.009999999998</v>
      </c>
      <c r="D51" s="126">
        <v>2.717E-2</v>
      </c>
      <c r="E51" s="126">
        <f t="shared" si="1"/>
        <v>2.9728930143116061E-2</v>
      </c>
      <c r="F51" s="126">
        <f t="shared" si="1"/>
        <v>2.1333251425907473E-2</v>
      </c>
      <c r="G51" s="126">
        <f t="shared" si="1"/>
        <v>3.1902772502848453E-2</v>
      </c>
      <c r="H51" s="130">
        <v>139.5</v>
      </c>
    </row>
    <row r="52" spans="1:11">
      <c r="A52" s="356">
        <v>43525</v>
      </c>
      <c r="B52" s="130">
        <v>2834.4</v>
      </c>
      <c r="C52" s="130">
        <v>21098.07</v>
      </c>
      <c r="D52" s="126">
        <v>2.4070000000000001E-2</v>
      </c>
      <c r="E52" s="126">
        <f t="shared" si="1"/>
        <v>1.7924287751078349E-2</v>
      </c>
      <c r="F52" s="126">
        <f t="shared" si="1"/>
        <v>2.3382798126310611E-2</v>
      </c>
      <c r="G52" s="126">
        <f t="shared" si="1"/>
        <v>-0.11409642988590352</v>
      </c>
      <c r="H52" s="130">
        <v>135.666666666667</v>
      </c>
    </row>
    <row r="53" spans="1:11">
      <c r="A53" s="356">
        <v>43556</v>
      </c>
      <c r="B53" s="130">
        <v>2945.83</v>
      </c>
      <c r="C53" s="130">
        <v>20897.59</v>
      </c>
      <c r="D53" s="126">
        <v>2.504E-2</v>
      </c>
      <c r="E53" s="126">
        <f t="shared" si="1"/>
        <v>3.9313434942139347E-2</v>
      </c>
      <c r="F53" s="126">
        <f t="shared" si="1"/>
        <v>-9.502290967846827E-3</v>
      </c>
      <c r="G53" s="126">
        <f t="shared" si="1"/>
        <v>4.0299127544661362E-2</v>
      </c>
      <c r="H53" s="130">
        <v>122.363636363636</v>
      </c>
    </row>
    <row r="54" spans="1:11">
      <c r="A54" s="356">
        <v>43586</v>
      </c>
      <c r="B54" s="130">
        <v>2752.06</v>
      </c>
      <c r="C54" s="130">
        <v>19922.77</v>
      </c>
      <c r="D54" s="126">
        <v>2.1329999999999998E-2</v>
      </c>
      <c r="E54" s="126">
        <f t="shared" si="1"/>
        <v>-6.5777726481161536E-2</v>
      </c>
      <c r="F54" s="126">
        <f t="shared" si="1"/>
        <v>-4.6647484231435277E-2</v>
      </c>
      <c r="G54" s="126">
        <f t="shared" si="1"/>
        <v>-0.14816293929712465</v>
      </c>
      <c r="H54" s="130">
        <v>135.695652173913</v>
      </c>
    </row>
    <row r="55" spans="1:11">
      <c r="A55" s="356">
        <v>43617</v>
      </c>
      <c r="B55" s="130">
        <v>2941.76</v>
      </c>
      <c r="C55" s="130">
        <v>20624.86</v>
      </c>
      <c r="D55" s="126">
        <v>2.0070000000000001E-2</v>
      </c>
      <c r="E55" s="126">
        <f t="shared" si="1"/>
        <v>6.8930183208214979E-2</v>
      </c>
      <c r="F55" s="126">
        <f t="shared" si="1"/>
        <v>3.5240581505483481E-2</v>
      </c>
      <c r="G55" s="126">
        <f t="shared" si="1"/>
        <v>-5.9071729957805741E-2</v>
      </c>
      <c r="H55" s="130">
        <v>129.15</v>
      </c>
    </row>
    <row r="56" spans="1:11">
      <c r="A56" s="356">
        <v>43647</v>
      </c>
      <c r="B56" s="130">
        <v>2980.38</v>
      </c>
      <c r="C56" s="130">
        <v>20075.37</v>
      </c>
      <c r="D56" s="126">
        <v>2.0070000000000001E-2</v>
      </c>
      <c r="E56" s="126">
        <f t="shared" si="1"/>
        <v>1.3128195366039375E-2</v>
      </c>
      <c r="F56" s="126">
        <f t="shared" si="1"/>
        <v>-2.6642120237422295E-2</v>
      </c>
      <c r="G56" s="126">
        <f t="shared" si="1"/>
        <v>0</v>
      </c>
      <c r="H56" s="130">
        <v>116.130434782609</v>
      </c>
    </row>
    <row r="57" spans="1:11">
      <c r="A57" s="356">
        <v>43678</v>
      </c>
      <c r="B57" s="130">
        <v>2926.46</v>
      </c>
      <c r="C57" s="130">
        <v>19106.75</v>
      </c>
      <c r="D57" s="126">
        <v>1.499E-2</v>
      </c>
      <c r="E57" s="126">
        <f t="shared" si="1"/>
        <v>-1.8091652742267761E-2</v>
      </c>
      <c r="F57" s="126">
        <f t="shared" si="1"/>
        <v>-4.8249172991581157E-2</v>
      </c>
      <c r="G57" s="126">
        <f t="shared" si="1"/>
        <v>-0.25311410064773299</v>
      </c>
      <c r="H57" s="130">
        <v>127.09090909090899</v>
      </c>
    </row>
    <row r="58" spans="1:11">
      <c r="A58" s="356">
        <v>43709</v>
      </c>
      <c r="B58" s="130">
        <v>2976.74</v>
      </c>
      <c r="C58" s="130">
        <v>19602.71</v>
      </c>
      <c r="D58" s="126">
        <v>1.668E-2</v>
      </c>
      <c r="E58" s="126">
        <f t="shared" si="1"/>
        <v>1.7181167690656807E-2</v>
      </c>
      <c r="F58" s="126">
        <f t="shared" si="1"/>
        <v>2.5957318748609737E-2</v>
      </c>
      <c r="G58" s="126">
        <f t="shared" si="1"/>
        <v>0.11274182788525677</v>
      </c>
      <c r="H58" s="130">
        <v>116.428571428571</v>
      </c>
    </row>
    <row r="59" spans="1:11">
      <c r="A59" s="356">
        <v>43739</v>
      </c>
      <c r="B59" s="130">
        <v>3037.56</v>
      </c>
      <c r="C59" s="130">
        <v>19904.87</v>
      </c>
      <c r="D59" s="126">
        <v>1.6879999999999999E-2</v>
      </c>
      <c r="E59" s="126">
        <f t="shared" si="1"/>
        <v>2.0431747482144935E-2</v>
      </c>
      <c r="F59" s="126">
        <f t="shared" si="1"/>
        <v>1.5414195282182908E-2</v>
      </c>
      <c r="G59" s="126">
        <f t="shared" si="1"/>
        <v>1.1990407673860837E-2</v>
      </c>
      <c r="H59" s="130">
        <v>126.913043478261</v>
      </c>
    </row>
    <row r="60" spans="1:11">
      <c r="A60" s="356">
        <v>43770</v>
      </c>
      <c r="B60" s="130">
        <v>3140.98</v>
      </c>
      <c r="C60" s="130">
        <v>20078</v>
      </c>
      <c r="D60" s="126">
        <v>1.7739999999999999E-2</v>
      </c>
      <c r="E60" s="126">
        <f t="shared" si="1"/>
        <v>3.404706409091518E-2</v>
      </c>
      <c r="F60" s="126">
        <f t="shared" si="1"/>
        <v>8.6978714254350997E-3</v>
      </c>
      <c r="G60" s="126">
        <f t="shared" si="1"/>
        <v>5.0947867298578142E-2</v>
      </c>
      <c r="H60" s="130">
        <v>126.761904761905</v>
      </c>
    </row>
    <row r="61" spans="1:11">
      <c r="A61" s="356">
        <v>43800</v>
      </c>
      <c r="B61" s="130">
        <v>3230.78</v>
      </c>
      <c r="C61" s="130">
        <v>20526.13</v>
      </c>
      <c r="D61" s="126">
        <v>1.9189999999999999E-2</v>
      </c>
      <c r="E61" s="126">
        <f t="shared" si="1"/>
        <v>2.8589803182446305E-2</v>
      </c>
      <c r="F61" s="126">
        <f t="shared" si="1"/>
        <v>2.2319454128897354E-2</v>
      </c>
      <c r="G61" s="126">
        <f t="shared" si="1"/>
        <v>8.1736189402480175E-2</v>
      </c>
      <c r="H61" s="130">
        <v>115.90909090909101</v>
      </c>
    </row>
    <row r="62" spans="1:11">
      <c r="A62" s="356">
        <v>43831</v>
      </c>
      <c r="B62" s="130">
        <v>3225.52</v>
      </c>
      <c r="C62" s="130">
        <v>19834.900000000001</v>
      </c>
      <c r="D62" s="126">
        <v>1.5049999999999999E-2</v>
      </c>
      <c r="E62" s="126">
        <f t="shared" si="1"/>
        <v>-1.6280898111292741E-3</v>
      </c>
      <c r="F62" s="126">
        <f t="shared" si="1"/>
        <v>-3.3675612499774688E-2</v>
      </c>
      <c r="G62" s="126">
        <f t="shared" si="1"/>
        <v>-0.21573736321000525</v>
      </c>
      <c r="H62" s="130">
        <v>113.869565217391</v>
      </c>
      <c r="K62" s="357">
        <v>0.35499999999999998</v>
      </c>
    </row>
    <row r="63" spans="1:11">
      <c r="A63" s="356">
        <v>43862</v>
      </c>
      <c r="B63" s="130">
        <v>2954.22</v>
      </c>
      <c r="C63" s="130">
        <v>18264.3</v>
      </c>
      <c r="D63" s="126">
        <v>1.163E-2</v>
      </c>
      <c r="E63" s="126">
        <f t="shared" si="1"/>
        <v>-8.4110469009648137E-2</v>
      </c>
      <c r="F63" s="126">
        <f t="shared" si="1"/>
        <v>-7.9183661122566917E-2</v>
      </c>
      <c r="G63" s="126">
        <f t="shared" si="1"/>
        <v>-0.22724252491694352</v>
      </c>
      <c r="H63" s="130">
        <v>122.2</v>
      </c>
      <c r="K63" s="357">
        <v>0.23100000000000001</v>
      </c>
    </row>
    <row r="64" spans="1:11">
      <c r="A64" s="356">
        <v>43891</v>
      </c>
      <c r="B64" s="130">
        <v>2584.59</v>
      </c>
      <c r="C64" s="130">
        <v>14463.96</v>
      </c>
      <c r="D64" s="126">
        <v>6.6800000000000002E-3</v>
      </c>
      <c r="E64" s="126">
        <f t="shared" si="1"/>
        <v>-0.12511932083595656</v>
      </c>
      <c r="F64" s="126">
        <f t="shared" si="1"/>
        <v>-0.20807476881128761</v>
      </c>
      <c r="G64" s="126">
        <f t="shared" si="1"/>
        <v>-0.4256233877901977</v>
      </c>
      <c r="H64" s="130">
        <v>248.90909090909099</v>
      </c>
      <c r="K64" s="357"/>
    </row>
    <row r="65" spans="1:8">
      <c r="A65" s="356">
        <v>43922</v>
      </c>
      <c r="B65" s="130">
        <v>2912.43</v>
      </c>
      <c r="C65" s="130">
        <v>14779.28</v>
      </c>
      <c r="D65" s="126">
        <v>6.4599999999999996E-3</v>
      </c>
      <c r="E65" s="126">
        <f t="shared" si="1"/>
        <v>0.12684410293315374</v>
      </c>
      <c r="F65" s="126">
        <f t="shared" si="1"/>
        <v>2.1800392147102388E-2</v>
      </c>
      <c r="G65" s="126">
        <f t="shared" si="1"/>
        <v>-3.2934131736527039E-2</v>
      </c>
      <c r="H65" s="130">
        <v>277.95454545454498</v>
      </c>
    </row>
    <row r="66" spans="1:8">
      <c r="A66" s="356">
        <v>43952</v>
      </c>
      <c r="B66" s="130">
        <v>3044.31</v>
      </c>
      <c r="C66" s="130">
        <v>15580.85</v>
      </c>
      <c r="D66" s="126">
        <v>6.5300000000000002E-3</v>
      </c>
      <c r="E66" s="126">
        <f t="shared" si="1"/>
        <v>4.528177501261843E-2</v>
      </c>
      <c r="F66" s="126">
        <f t="shared" si="1"/>
        <v>5.4236065627012886E-2</v>
      </c>
      <c r="G66" s="126">
        <f t="shared" si="1"/>
        <v>1.0835913312693624E-2</v>
      </c>
      <c r="H66" s="130">
        <v>222.35</v>
      </c>
    </row>
    <row r="67" spans="1:8">
      <c r="A67" s="356">
        <v>43983</v>
      </c>
      <c r="B67" s="130">
        <v>3100.29</v>
      </c>
      <c r="C67" s="130">
        <v>16878</v>
      </c>
      <c r="D67" s="126">
        <v>6.5799999999999999E-3</v>
      </c>
      <c r="E67" s="126">
        <f t="shared" ref="E67:G76" si="2">B67/B66-1</f>
        <v>1.8388403283502663E-2</v>
      </c>
      <c r="F67" s="126">
        <f t="shared" si="2"/>
        <v>8.3252839222507147E-2</v>
      </c>
      <c r="G67" s="126">
        <f t="shared" si="2"/>
        <v>7.6569678407349961E-3</v>
      </c>
      <c r="H67" s="130">
        <v>180.136363636364</v>
      </c>
    </row>
    <row r="68" spans="1:8">
      <c r="A68" s="356">
        <v>44013</v>
      </c>
      <c r="B68" s="130">
        <v>3271.12</v>
      </c>
      <c r="C68" s="130">
        <v>17512.53</v>
      </c>
      <c r="D68" s="126">
        <v>5.3299999999999997E-3</v>
      </c>
      <c r="E68" s="126">
        <f t="shared" si="2"/>
        <v>5.5101296975444303E-2</v>
      </c>
      <c r="F68" s="126">
        <f t="shared" si="2"/>
        <v>3.7595094205474577E-2</v>
      </c>
      <c r="G68" s="126">
        <f t="shared" si="2"/>
        <v>-0.1899696048632219</v>
      </c>
      <c r="H68" s="130">
        <v>169.34782608695701</v>
      </c>
    </row>
    <row r="69" spans="1:8">
      <c r="A69" s="356">
        <v>44044</v>
      </c>
      <c r="B69" s="130">
        <v>3500.31</v>
      </c>
      <c r="C69" s="130">
        <v>18577.080000000002</v>
      </c>
      <c r="D69" s="126">
        <v>7.0600000000000003E-3</v>
      </c>
      <c r="E69" s="126">
        <f t="shared" si="2"/>
        <v>7.0064687324219221E-2</v>
      </c>
      <c r="F69" s="126">
        <f t="shared" si="2"/>
        <v>6.0787904431855555E-2</v>
      </c>
      <c r="G69" s="126">
        <f t="shared" si="2"/>
        <v>0.32457786116322707</v>
      </c>
      <c r="H69" s="130">
        <v>145.636363636364</v>
      </c>
    </row>
    <row r="70" spans="1:8">
      <c r="A70" s="356">
        <v>44075</v>
      </c>
      <c r="B70" s="130">
        <v>3363</v>
      </c>
      <c r="C70" s="130">
        <v>17948.78</v>
      </c>
      <c r="D70" s="126">
        <v>6.8599999999999998E-3</v>
      </c>
      <c r="E70" s="126">
        <f t="shared" si="2"/>
        <v>-3.9227954095494399E-2</v>
      </c>
      <c r="F70" s="126">
        <f t="shared" si="2"/>
        <v>-3.3821246396096849E-2</v>
      </c>
      <c r="G70" s="126">
        <f t="shared" si="2"/>
        <v>-2.8328611898017053E-2</v>
      </c>
      <c r="H70" s="130">
        <v>160.40909090909099</v>
      </c>
    </row>
    <row r="71" spans="1:8">
      <c r="A71" s="356">
        <v>44105</v>
      </c>
      <c r="B71" s="130">
        <v>3269.96</v>
      </c>
      <c r="C71" s="130">
        <v>17472.2</v>
      </c>
      <c r="D71" s="126">
        <v>8.7399999999999995E-3</v>
      </c>
      <c r="E71" s="126">
        <f t="shared" si="2"/>
        <v>-2.7665774606006499E-2</v>
      </c>
      <c r="F71" s="126">
        <f t="shared" si="2"/>
        <v>-2.6552222490887845E-2</v>
      </c>
      <c r="G71" s="126">
        <f t="shared" si="2"/>
        <v>0.27405247813411071</v>
      </c>
      <c r="H71" s="130">
        <v>150.18181818181799</v>
      </c>
    </row>
    <row r="72" spans="1:8">
      <c r="A72" s="356">
        <v>44136</v>
      </c>
      <c r="B72" s="130">
        <v>3621.63</v>
      </c>
      <c r="C72" s="130">
        <v>19796.509999999998</v>
      </c>
      <c r="D72" s="126">
        <v>8.4200000000000004E-3</v>
      </c>
      <c r="E72" s="126">
        <f t="shared" si="2"/>
        <v>0.10754565805086314</v>
      </c>
      <c r="F72" s="126">
        <f t="shared" si="2"/>
        <v>0.13302904041849328</v>
      </c>
      <c r="G72" s="126">
        <f t="shared" si="2"/>
        <v>-3.6613272311212697E-2</v>
      </c>
      <c r="H72" s="130">
        <v>147</v>
      </c>
    </row>
    <row r="73" spans="1:8">
      <c r="A73" s="356">
        <v>44166</v>
      </c>
      <c r="B73" s="130">
        <v>3756.07</v>
      </c>
      <c r="C73" s="130">
        <v>20822.150000000001</v>
      </c>
      <c r="D73" s="126">
        <v>9.1599999999999997E-3</v>
      </c>
      <c r="E73" s="126">
        <f t="shared" si="2"/>
        <v>3.712140665943231E-2</v>
      </c>
      <c r="F73" s="126">
        <f t="shared" si="2"/>
        <v>5.180913201367332E-2</v>
      </c>
      <c r="G73" s="126">
        <f t="shared" si="2"/>
        <v>8.7885985748218376E-2</v>
      </c>
      <c r="H73" s="130">
        <v>143.304347826087</v>
      </c>
    </row>
    <row r="74" spans="1:8">
      <c r="A74" s="356">
        <v>44197</v>
      </c>
      <c r="B74" s="130">
        <v>3714.24</v>
      </c>
      <c r="C74" s="130">
        <v>21110.22</v>
      </c>
      <c r="D74" s="126">
        <v>1.0710000000000001E-2</v>
      </c>
      <c r="E74" s="126">
        <f t="shared" si="2"/>
        <v>-1.1136640158463607E-2</v>
      </c>
      <c r="F74" s="126">
        <f t="shared" si="2"/>
        <v>1.383478651340031E-2</v>
      </c>
      <c r="G74" s="126">
        <f t="shared" si="2"/>
        <v>0.16921397379912673</v>
      </c>
      <c r="H74" s="130">
        <v>131.61904761904799</v>
      </c>
    </row>
    <row r="75" spans="1:8">
      <c r="A75" s="356">
        <v>44228</v>
      </c>
      <c r="B75" s="130">
        <v>3811.15</v>
      </c>
      <c r="C75" s="130">
        <v>22530.42</v>
      </c>
      <c r="D75" s="126">
        <v>1.4069999999999999E-2</v>
      </c>
      <c r="E75" s="126">
        <f t="shared" si="2"/>
        <v>2.6091474971999817E-2</v>
      </c>
      <c r="F75" s="126">
        <f t="shared" si="2"/>
        <v>6.7275471311999402E-2</v>
      </c>
      <c r="G75" s="126">
        <f t="shared" si="2"/>
        <v>0.3137254901960782</v>
      </c>
      <c r="H75" s="130">
        <v>138.1</v>
      </c>
    </row>
    <row r="76" spans="1:8">
      <c r="A76" s="356">
        <v>44256</v>
      </c>
      <c r="B76" s="130">
        <v>3943.34</v>
      </c>
      <c r="C76" s="130">
        <v>22673.65</v>
      </c>
      <c r="D76" s="126">
        <v>1.7299999999999999E-2</v>
      </c>
      <c r="E76" s="126">
        <f t="shared" si="2"/>
        <v>3.4685068811251218E-2</v>
      </c>
      <c r="F76" s="126">
        <f t="shared" si="2"/>
        <v>6.3571828665422991E-3</v>
      </c>
      <c r="G76" s="126">
        <f t="shared" si="2"/>
        <v>0.22956645344705051</v>
      </c>
      <c r="H76" s="130">
        <v>165</v>
      </c>
    </row>
    <row r="77" spans="1:8">
      <c r="A77" s="356">
        <v>44311</v>
      </c>
      <c r="B77" s="130">
        <v>4180.17</v>
      </c>
      <c r="C77" s="130">
        <v>19021.89</v>
      </c>
      <c r="D77" s="126">
        <v>1.6299999999999999E-2</v>
      </c>
      <c r="E77" s="126">
        <f t="shared" ref="E77:G78" si="3">B77/B76-1</f>
        <v>6.0058224753635203E-2</v>
      </c>
      <c r="F77" s="126">
        <f t="shared" si="3"/>
        <v>-0.16105743892139124</v>
      </c>
      <c r="G77" s="126">
        <f t="shared" si="3"/>
        <v>-5.7803468208092568E-2</v>
      </c>
      <c r="H77" s="130">
        <v>165</v>
      </c>
    </row>
    <row r="78" spans="1:8">
      <c r="A78" s="358">
        <v>44341</v>
      </c>
      <c r="B78" s="145">
        <v>4202</v>
      </c>
      <c r="C78" s="145">
        <v>20183.169999999998</v>
      </c>
      <c r="D78" s="32">
        <v>1.61E-2</v>
      </c>
      <c r="E78" s="32">
        <f t="shared" si="3"/>
        <v>5.2222756490765132E-3</v>
      </c>
      <c r="F78" s="32">
        <f t="shared" si="3"/>
        <v>6.1049664360376399E-2</v>
      </c>
      <c r="G78" s="32">
        <f t="shared" si="3"/>
        <v>-1.2269938650306678E-2</v>
      </c>
      <c r="H78" s="145">
        <v>171</v>
      </c>
    </row>
    <row r="79" spans="1:8">
      <c r="C79" s="371"/>
    </row>
    <row r="80" spans="1:8">
      <c r="A80" s="40" t="s">
        <v>495</v>
      </c>
    </row>
  </sheetData>
  <mergeCells count="1">
    <mergeCell ref="E1:G1"/>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339"/>
  <sheetViews>
    <sheetView workbookViewId="0">
      <selection activeCell="L17" sqref="L17"/>
    </sheetView>
  </sheetViews>
  <sheetFormatPr baseColWidth="10" defaultColWidth="11" defaultRowHeight="14.4"/>
  <cols>
    <col min="1" max="16384" width="11" style="349"/>
  </cols>
  <sheetData>
    <row r="1" spans="1:3">
      <c r="A1" s="349" t="s">
        <v>567</v>
      </c>
    </row>
    <row r="2" spans="1:3" ht="15.6">
      <c r="A2" s="21" t="s">
        <v>563</v>
      </c>
      <c r="B2" s="21" t="s">
        <v>564</v>
      </c>
      <c r="C2" s="21" t="s">
        <v>565</v>
      </c>
    </row>
    <row r="3" spans="1:3" ht="15.6">
      <c r="A3" s="350">
        <v>42373</v>
      </c>
      <c r="B3" s="344">
        <v>112.4</v>
      </c>
      <c r="C3" s="344">
        <v>1.75</v>
      </c>
    </row>
    <row r="4" spans="1:3" ht="15.6">
      <c r="A4" s="317">
        <v>42374</v>
      </c>
      <c r="B4" s="235">
        <v>114</v>
      </c>
      <c r="C4" s="235">
        <v>1.3</v>
      </c>
    </row>
    <row r="5" spans="1:3" ht="15.6">
      <c r="A5" s="317">
        <v>42375</v>
      </c>
      <c r="B5" s="235">
        <v>112.5</v>
      </c>
      <c r="C5" s="235">
        <v>1.2</v>
      </c>
    </row>
    <row r="6" spans="1:3" ht="15.6">
      <c r="A6" s="317">
        <v>42376</v>
      </c>
      <c r="B6" s="235">
        <v>110.6</v>
      </c>
      <c r="C6" s="235">
        <v>2.4</v>
      </c>
    </row>
    <row r="7" spans="1:3" ht="15.6">
      <c r="A7" s="317">
        <v>42377</v>
      </c>
      <c r="B7" s="235">
        <v>107.6</v>
      </c>
      <c r="C7" s="235">
        <v>1.8</v>
      </c>
    </row>
    <row r="8" spans="1:3" ht="15.6">
      <c r="A8" s="317">
        <v>42380</v>
      </c>
      <c r="B8" s="235">
        <v>109.7</v>
      </c>
      <c r="C8" s="235">
        <v>2.4</v>
      </c>
    </row>
    <row r="9" spans="1:3" ht="15.6">
      <c r="A9" s="317">
        <v>42381</v>
      </c>
      <c r="B9" s="235">
        <v>108.9</v>
      </c>
      <c r="C9" s="235">
        <v>2</v>
      </c>
    </row>
    <row r="10" spans="1:3" ht="15.6">
      <c r="A10" s="317">
        <v>42382</v>
      </c>
      <c r="B10" s="235">
        <v>109.3</v>
      </c>
      <c r="C10" s="235">
        <v>1.8</v>
      </c>
    </row>
    <row r="11" spans="1:3" ht="15.6">
      <c r="A11" s="317">
        <v>42383</v>
      </c>
      <c r="B11" s="235">
        <v>106.3</v>
      </c>
      <c r="C11" s="235">
        <v>2.6</v>
      </c>
    </row>
    <row r="12" spans="1:3" ht="15.6">
      <c r="A12" s="317">
        <v>42384</v>
      </c>
      <c r="B12" s="235">
        <v>106.5</v>
      </c>
      <c r="C12" s="235">
        <v>5.2</v>
      </c>
    </row>
    <row r="13" spans="1:3" ht="15.6">
      <c r="A13" s="317">
        <v>42387</v>
      </c>
      <c r="B13" s="235">
        <v>107.4</v>
      </c>
      <c r="C13" s="235">
        <v>2</v>
      </c>
    </row>
    <row r="14" spans="1:3" ht="15.6">
      <c r="A14" s="317">
        <v>42388</v>
      </c>
      <c r="B14" s="235">
        <v>109.8</v>
      </c>
      <c r="C14" s="235">
        <v>2.6</v>
      </c>
    </row>
    <row r="15" spans="1:3" ht="15.6">
      <c r="A15" s="317">
        <v>42389</v>
      </c>
      <c r="B15" s="235">
        <v>105.3</v>
      </c>
      <c r="C15" s="235">
        <v>2.9</v>
      </c>
    </row>
    <row r="16" spans="1:3" ht="15.6">
      <c r="A16" s="317">
        <v>42390</v>
      </c>
      <c r="B16" s="235">
        <v>107.5</v>
      </c>
      <c r="C16" s="235">
        <v>2.7</v>
      </c>
    </row>
    <row r="17" spans="1:3" ht="15.6">
      <c r="A17" s="317">
        <v>42391</v>
      </c>
      <c r="B17" s="235">
        <v>111.4</v>
      </c>
      <c r="C17" s="235">
        <v>2.5</v>
      </c>
    </row>
    <row r="18" spans="1:3" ht="15.6">
      <c r="A18" s="317">
        <v>42394</v>
      </c>
      <c r="B18" s="235">
        <v>112.6</v>
      </c>
      <c r="C18" s="235">
        <v>1.8</v>
      </c>
    </row>
    <row r="19" spans="1:3" ht="15.6">
      <c r="A19" s="317">
        <v>42395</v>
      </c>
      <c r="B19" s="235">
        <v>112.9</v>
      </c>
      <c r="C19" s="235">
        <v>2</v>
      </c>
    </row>
    <row r="20" spans="1:3" ht="15.6">
      <c r="A20" s="317">
        <v>42396</v>
      </c>
      <c r="B20" s="235">
        <v>114</v>
      </c>
      <c r="C20" s="235">
        <v>1.6</v>
      </c>
    </row>
    <row r="21" spans="1:3" ht="15.6">
      <c r="A21" s="317">
        <v>42397</v>
      </c>
      <c r="B21" s="235">
        <v>112</v>
      </c>
      <c r="C21" s="235">
        <v>2</v>
      </c>
    </row>
    <row r="22" spans="1:3" ht="15.6">
      <c r="A22" s="317">
        <v>42398</v>
      </c>
      <c r="B22" s="235">
        <v>115.8</v>
      </c>
      <c r="C22" s="235">
        <v>2.2999999999999998</v>
      </c>
    </row>
    <row r="23" spans="1:3" ht="15.6">
      <c r="A23" s="317">
        <v>42401</v>
      </c>
      <c r="B23" s="235">
        <v>116.2</v>
      </c>
      <c r="C23" s="235">
        <v>1.7</v>
      </c>
    </row>
    <row r="24" spans="1:3" ht="15.6">
      <c r="A24" s="317">
        <v>42402</v>
      </c>
      <c r="B24" s="235">
        <v>115.8</v>
      </c>
      <c r="C24" s="235">
        <v>1.9</v>
      </c>
    </row>
    <row r="25" spans="1:3" ht="15.6">
      <c r="A25" s="317">
        <v>42403</v>
      </c>
      <c r="B25" s="235">
        <v>112.3</v>
      </c>
      <c r="C25" s="235">
        <v>2.4</v>
      </c>
    </row>
    <row r="26" spans="1:3" ht="15.6">
      <c r="A26" s="317">
        <v>42404</v>
      </c>
      <c r="B26" s="235">
        <v>109.9</v>
      </c>
      <c r="C26" s="235">
        <v>2.2999999999999998</v>
      </c>
    </row>
    <row r="27" spans="1:3" ht="15.6">
      <c r="A27" s="317">
        <v>42405</v>
      </c>
      <c r="B27" s="235">
        <v>107.3</v>
      </c>
      <c r="C27" s="235">
        <v>2.2999999999999998</v>
      </c>
    </row>
    <row r="28" spans="1:3" ht="15.6">
      <c r="A28" s="317">
        <v>42408</v>
      </c>
      <c r="B28" s="235">
        <v>102.9</v>
      </c>
      <c r="C28" s="235">
        <v>2.8</v>
      </c>
    </row>
    <row r="29" spans="1:3" ht="15.6">
      <c r="A29" s="317">
        <v>42409</v>
      </c>
      <c r="B29" s="235">
        <v>103.2</v>
      </c>
      <c r="C29" s="235">
        <v>3.7</v>
      </c>
    </row>
    <row r="30" spans="1:3" ht="15.6">
      <c r="A30" s="317">
        <v>42410</v>
      </c>
      <c r="B30" s="235">
        <v>104</v>
      </c>
      <c r="C30" s="235">
        <v>2</v>
      </c>
    </row>
    <row r="31" spans="1:3" ht="15.6">
      <c r="A31" s="317">
        <v>42411</v>
      </c>
      <c r="B31" s="235">
        <v>100.6</v>
      </c>
      <c r="C31" s="235">
        <v>2.9</v>
      </c>
    </row>
    <row r="32" spans="1:3" ht="15.6">
      <c r="A32" s="317">
        <v>42412</v>
      </c>
      <c r="B32" s="235">
        <v>102.3</v>
      </c>
      <c r="C32" s="235">
        <v>2.2000000000000002</v>
      </c>
    </row>
    <row r="33" spans="1:3" ht="15.6">
      <c r="A33" s="317">
        <v>42415</v>
      </c>
      <c r="B33" s="235">
        <v>105</v>
      </c>
      <c r="C33" s="235">
        <v>1.1000000000000001</v>
      </c>
    </row>
    <row r="34" spans="1:3" ht="15.6">
      <c r="A34" s="317">
        <v>42416</v>
      </c>
      <c r="B34" s="235">
        <v>104.4</v>
      </c>
      <c r="C34" s="235">
        <v>1.5</v>
      </c>
    </row>
    <row r="35" spans="1:3" ht="15.6">
      <c r="A35" s="317">
        <v>42417</v>
      </c>
      <c r="B35" s="235">
        <v>105.9</v>
      </c>
      <c r="C35" s="235">
        <v>1.4</v>
      </c>
    </row>
    <row r="36" spans="1:3" ht="15.6">
      <c r="A36" s="317">
        <v>42418</v>
      </c>
      <c r="B36" s="235">
        <v>105.5</v>
      </c>
      <c r="C36" s="235">
        <v>1.8</v>
      </c>
    </row>
    <row r="37" spans="1:3" ht="15.6">
      <c r="A37" s="317">
        <v>42419</v>
      </c>
      <c r="B37" s="235">
        <v>104.8</v>
      </c>
      <c r="C37" s="235">
        <v>1.5</v>
      </c>
    </row>
    <row r="38" spans="1:3" ht="15.6">
      <c r="A38" s="317">
        <v>42422</v>
      </c>
      <c r="B38" s="235">
        <v>106.3</v>
      </c>
      <c r="C38" s="235">
        <v>1.1000000000000001</v>
      </c>
    </row>
    <row r="39" spans="1:3" ht="15.6">
      <c r="A39" s="317">
        <v>42423</v>
      </c>
      <c r="B39" s="235">
        <v>105.9</v>
      </c>
      <c r="C39" s="235">
        <v>1.3</v>
      </c>
    </row>
    <row r="40" spans="1:3" ht="15.6">
      <c r="A40" s="317">
        <v>42424</v>
      </c>
      <c r="B40" s="235">
        <v>103.8</v>
      </c>
      <c r="C40" s="235">
        <v>1.9</v>
      </c>
    </row>
    <row r="41" spans="1:3" ht="15.6">
      <c r="A41" s="317">
        <v>42425</v>
      </c>
      <c r="B41" s="235">
        <v>102</v>
      </c>
      <c r="C41" s="235">
        <v>2.2999999999999998</v>
      </c>
    </row>
    <row r="42" spans="1:3" ht="15.6">
      <c r="A42" s="317">
        <v>42426</v>
      </c>
      <c r="B42" s="235">
        <v>102.1</v>
      </c>
      <c r="C42" s="235">
        <v>1.8</v>
      </c>
    </row>
    <row r="43" spans="1:3" ht="15.6">
      <c r="A43" s="317">
        <v>42429</v>
      </c>
      <c r="B43" s="235">
        <v>103.6</v>
      </c>
      <c r="C43" s="235">
        <v>1.9</v>
      </c>
    </row>
    <row r="44" spans="1:3" ht="15.6">
      <c r="A44" s="317">
        <v>42430</v>
      </c>
      <c r="B44" s="235">
        <v>104.6</v>
      </c>
      <c r="C44" s="235">
        <v>1.8</v>
      </c>
    </row>
    <row r="45" spans="1:3" ht="15.6">
      <c r="A45" s="317">
        <v>42431</v>
      </c>
      <c r="B45" s="235">
        <v>104.3</v>
      </c>
      <c r="C45" s="235">
        <v>1.9</v>
      </c>
    </row>
    <row r="46" spans="1:3" ht="15.6">
      <c r="A46" s="317">
        <v>42432</v>
      </c>
      <c r="B46" s="235">
        <v>103.6</v>
      </c>
      <c r="C46" s="235">
        <v>1.4</v>
      </c>
    </row>
    <row r="47" spans="1:3" ht="15.6">
      <c r="A47" s="317">
        <v>42433</v>
      </c>
      <c r="B47" s="235">
        <v>105.9</v>
      </c>
      <c r="C47" s="235">
        <v>1.8</v>
      </c>
    </row>
    <row r="48" spans="1:3" ht="15.6">
      <c r="A48" s="317">
        <v>42436</v>
      </c>
      <c r="B48" s="235">
        <v>105.6</v>
      </c>
      <c r="C48" s="235">
        <v>1.1000000000000001</v>
      </c>
    </row>
    <row r="49" spans="1:3" ht="15.6">
      <c r="A49" s="317">
        <v>42437</v>
      </c>
      <c r="B49" s="235">
        <v>104.3</v>
      </c>
      <c r="C49" s="235">
        <v>1.2</v>
      </c>
    </row>
    <row r="50" spans="1:3" ht="15.6">
      <c r="A50" s="317">
        <v>42438</v>
      </c>
      <c r="B50" s="235">
        <v>105.6</v>
      </c>
      <c r="C50" s="235">
        <v>1.2</v>
      </c>
    </row>
    <row r="51" spans="1:3" ht="15.6">
      <c r="A51" s="317">
        <v>42439</v>
      </c>
      <c r="B51" s="235">
        <v>103.8</v>
      </c>
      <c r="C51" s="235">
        <v>2.9</v>
      </c>
    </row>
    <row r="52" spans="1:3" ht="15.6">
      <c r="A52" s="317">
        <v>42440</v>
      </c>
      <c r="B52" s="235">
        <v>105.4</v>
      </c>
      <c r="C52" s="235">
        <v>1.3</v>
      </c>
    </row>
    <row r="53" spans="1:3" ht="15.6">
      <c r="A53" s="317">
        <v>42443</v>
      </c>
      <c r="B53" s="235">
        <v>105.8</v>
      </c>
      <c r="C53" s="235">
        <v>1.1000000000000001</v>
      </c>
    </row>
    <row r="54" spans="1:3" ht="15.6">
      <c r="A54" s="317">
        <v>42444</v>
      </c>
      <c r="B54" s="235">
        <v>105.1</v>
      </c>
      <c r="C54" s="235">
        <v>1.1000000000000001</v>
      </c>
    </row>
    <row r="55" spans="1:3" ht="15.6">
      <c r="A55" s="317">
        <v>42445</v>
      </c>
      <c r="B55" s="235">
        <v>104.3</v>
      </c>
      <c r="C55" s="235">
        <v>1.5</v>
      </c>
    </row>
    <row r="56" spans="1:3" ht="15.6">
      <c r="A56" s="317">
        <v>42446</v>
      </c>
      <c r="B56" s="235">
        <v>104.3</v>
      </c>
      <c r="C56" s="235">
        <v>1.8</v>
      </c>
    </row>
    <row r="57" spans="1:3" ht="15.6">
      <c r="A57" s="317">
        <v>42447</v>
      </c>
      <c r="B57" s="235">
        <v>107.2</v>
      </c>
      <c r="C57" s="235">
        <v>3.4</v>
      </c>
    </row>
    <row r="58" spans="1:3" ht="15.6">
      <c r="A58" s="317">
        <v>42450</v>
      </c>
      <c r="B58" s="235">
        <v>107.6</v>
      </c>
      <c r="C58" s="235">
        <v>1.3</v>
      </c>
    </row>
    <row r="59" spans="1:3" ht="15.6">
      <c r="A59" s="317">
        <v>42451</v>
      </c>
      <c r="B59" s="235">
        <v>108.7</v>
      </c>
      <c r="C59" s="235">
        <v>1.7</v>
      </c>
    </row>
    <row r="60" spans="1:3" ht="15.6">
      <c r="A60" s="317">
        <v>42452</v>
      </c>
      <c r="B60" s="235">
        <v>109.4</v>
      </c>
      <c r="C60" s="235">
        <v>1.3</v>
      </c>
    </row>
    <row r="61" spans="1:3" ht="15.6">
      <c r="A61" s="317">
        <v>42453</v>
      </c>
      <c r="B61" s="235">
        <v>108.1</v>
      </c>
      <c r="C61" s="235">
        <v>1.2</v>
      </c>
    </row>
    <row r="62" spans="1:3" ht="15.6">
      <c r="A62" s="317">
        <v>42458</v>
      </c>
      <c r="B62" s="235">
        <v>109.8</v>
      </c>
      <c r="C62" s="235">
        <v>1.6</v>
      </c>
    </row>
    <row r="63" spans="1:3" ht="15.6">
      <c r="A63" s="317">
        <v>42459</v>
      </c>
      <c r="B63" s="235">
        <v>111.3</v>
      </c>
      <c r="C63" s="235">
        <v>1.5</v>
      </c>
    </row>
    <row r="64" spans="1:3" ht="15.6">
      <c r="A64" s="317">
        <v>42460</v>
      </c>
      <c r="B64" s="235">
        <v>109.3</v>
      </c>
      <c r="C64" s="235">
        <v>1.7</v>
      </c>
    </row>
    <row r="65" spans="1:3" ht="15.6">
      <c r="A65" s="317">
        <v>42461</v>
      </c>
      <c r="B65" s="235">
        <v>109.2</v>
      </c>
      <c r="C65" s="235">
        <v>2</v>
      </c>
    </row>
    <row r="66" spans="1:3" ht="15.6">
      <c r="A66" s="317">
        <v>42464</v>
      </c>
      <c r="B66" s="235">
        <v>110.8</v>
      </c>
      <c r="C66" s="235">
        <v>1.4</v>
      </c>
    </row>
    <row r="67" spans="1:3" ht="15.6">
      <c r="A67" s="317">
        <v>42465</v>
      </c>
      <c r="B67" s="235">
        <v>109</v>
      </c>
      <c r="C67" s="235">
        <v>1.6</v>
      </c>
    </row>
    <row r="68" spans="1:3" ht="15.6">
      <c r="A68" s="317">
        <v>42466</v>
      </c>
      <c r="B68" s="235">
        <v>108.3</v>
      </c>
      <c r="C68" s="235">
        <v>1.6</v>
      </c>
    </row>
    <row r="69" spans="1:3" ht="15.6">
      <c r="A69" s="317">
        <v>42467</v>
      </c>
      <c r="B69" s="235">
        <v>107.1</v>
      </c>
      <c r="C69" s="235">
        <v>1.6</v>
      </c>
    </row>
    <row r="70" spans="1:3" ht="15.6">
      <c r="A70" s="317">
        <v>42468</v>
      </c>
      <c r="B70" s="235">
        <v>106.8</v>
      </c>
      <c r="C70" s="235">
        <v>1.5</v>
      </c>
    </row>
    <row r="71" spans="1:3" ht="15.6">
      <c r="A71" s="317">
        <v>42471</v>
      </c>
      <c r="B71" s="235">
        <v>106.1</v>
      </c>
      <c r="C71" s="235">
        <v>1.3</v>
      </c>
    </row>
    <row r="72" spans="1:3" ht="15.6">
      <c r="A72" s="317">
        <v>42472</v>
      </c>
      <c r="B72" s="235">
        <v>106.2</v>
      </c>
      <c r="C72" s="235">
        <v>1.4</v>
      </c>
    </row>
    <row r="73" spans="1:3" ht="15.6">
      <c r="A73" s="317">
        <v>42473</v>
      </c>
      <c r="B73" s="235">
        <v>108.5</v>
      </c>
      <c r="C73" s="235">
        <v>1.5</v>
      </c>
    </row>
    <row r="74" spans="1:3" ht="15.6">
      <c r="A74" s="317">
        <v>42474</v>
      </c>
      <c r="B74" s="235">
        <v>110.2</v>
      </c>
      <c r="C74" s="235">
        <v>1.6</v>
      </c>
    </row>
    <row r="75" spans="1:3" ht="15.6">
      <c r="A75" s="317">
        <v>42475</v>
      </c>
      <c r="B75" s="235">
        <v>112.1</v>
      </c>
      <c r="C75" s="235">
        <v>1.9</v>
      </c>
    </row>
    <row r="76" spans="1:3" ht="15.6">
      <c r="A76" s="317">
        <v>42478</v>
      </c>
      <c r="B76" s="235">
        <v>112.4</v>
      </c>
      <c r="C76" s="235">
        <v>1.2</v>
      </c>
    </row>
    <row r="77" spans="1:3" ht="15.6">
      <c r="A77" s="317">
        <v>42479</v>
      </c>
      <c r="B77" s="235">
        <v>115.4</v>
      </c>
      <c r="C77" s="235">
        <v>2</v>
      </c>
    </row>
    <row r="78" spans="1:3" ht="15.6">
      <c r="A78" s="317">
        <v>42480</v>
      </c>
      <c r="B78" s="235">
        <v>116.1</v>
      </c>
      <c r="C78" s="235">
        <v>1.2</v>
      </c>
    </row>
    <row r="79" spans="1:3" ht="15.6">
      <c r="A79" s="317">
        <v>42481</v>
      </c>
      <c r="B79" s="235">
        <v>114.5</v>
      </c>
      <c r="C79" s="235">
        <v>1.5</v>
      </c>
    </row>
    <row r="80" spans="1:3" ht="15.6">
      <c r="A80" s="317">
        <v>42482</v>
      </c>
      <c r="B80" s="235">
        <v>113.3</v>
      </c>
      <c r="C80" s="235">
        <v>1</v>
      </c>
    </row>
    <row r="81" spans="1:3" ht="15.6">
      <c r="A81" s="317">
        <v>42485</v>
      </c>
      <c r="B81" s="235">
        <v>114.3</v>
      </c>
      <c r="C81" s="235">
        <v>0.9</v>
      </c>
    </row>
    <row r="82" spans="1:3" ht="15.6">
      <c r="A82" s="317">
        <v>42486</v>
      </c>
      <c r="B82" s="235">
        <v>113.3</v>
      </c>
      <c r="C82" s="235">
        <v>1.1000000000000001</v>
      </c>
    </row>
    <row r="83" spans="1:3" ht="15.6">
      <c r="A83" s="317">
        <v>42487</v>
      </c>
      <c r="B83" s="235">
        <v>113.2</v>
      </c>
      <c r="C83" s="235">
        <v>0.8</v>
      </c>
    </row>
    <row r="84" spans="1:3" ht="15.6">
      <c r="A84" s="317">
        <v>42488</v>
      </c>
      <c r="B84" s="235">
        <v>112.6</v>
      </c>
      <c r="C84" s="235">
        <v>1.4</v>
      </c>
    </row>
    <row r="85" spans="1:3" ht="15.6">
      <c r="A85" s="317">
        <v>42489</v>
      </c>
      <c r="B85" s="235">
        <v>108.1</v>
      </c>
      <c r="C85" s="235">
        <v>2</v>
      </c>
    </row>
    <row r="86" spans="1:3" ht="15.6">
      <c r="A86" s="317">
        <v>42492</v>
      </c>
      <c r="B86" s="235">
        <v>109.1</v>
      </c>
      <c r="C86" s="235">
        <v>0.6</v>
      </c>
    </row>
    <row r="87" spans="1:3" ht="15.6">
      <c r="A87" s="317">
        <v>42493</v>
      </c>
      <c r="B87" s="235">
        <v>108.2</v>
      </c>
      <c r="C87" s="235">
        <v>1.6</v>
      </c>
    </row>
    <row r="88" spans="1:3" ht="15.6">
      <c r="A88" s="317">
        <v>42494</v>
      </c>
      <c r="B88" s="235">
        <v>106.4</v>
      </c>
      <c r="C88" s="235">
        <v>2.7</v>
      </c>
    </row>
    <row r="89" spans="1:3" ht="15.6">
      <c r="A89" s="317">
        <v>42495</v>
      </c>
      <c r="B89" s="235">
        <v>109.1</v>
      </c>
      <c r="C89" s="235">
        <v>1.4</v>
      </c>
    </row>
    <row r="90" spans="1:3" ht="15.6">
      <c r="A90" s="317">
        <v>42496</v>
      </c>
      <c r="B90" s="235">
        <v>109.3</v>
      </c>
      <c r="C90" s="235">
        <v>2.2999999999999998</v>
      </c>
    </row>
    <row r="91" spans="1:3" ht="15.6">
      <c r="A91" s="317">
        <v>42499</v>
      </c>
      <c r="B91" s="235">
        <v>110.8</v>
      </c>
      <c r="C91" s="235">
        <v>1.7</v>
      </c>
    </row>
    <row r="92" spans="1:3" ht="15.6">
      <c r="A92" s="317">
        <v>42500</v>
      </c>
      <c r="B92" s="235">
        <v>112.1</v>
      </c>
      <c r="C92" s="235">
        <v>1.7</v>
      </c>
    </row>
    <row r="93" spans="1:3" ht="15.6">
      <c r="A93" s="317">
        <v>42501</v>
      </c>
      <c r="B93" s="235">
        <v>111.2</v>
      </c>
      <c r="C93" s="235">
        <v>1</v>
      </c>
    </row>
    <row r="94" spans="1:3" ht="15.6">
      <c r="A94" s="317">
        <v>42502</v>
      </c>
      <c r="B94" s="235">
        <v>110.8</v>
      </c>
      <c r="C94" s="235">
        <v>1.4</v>
      </c>
    </row>
    <row r="95" spans="1:3" ht="15.6">
      <c r="A95" s="317">
        <v>42503</v>
      </c>
      <c r="B95" s="235">
        <v>111.4</v>
      </c>
      <c r="C95" s="235">
        <v>1.3</v>
      </c>
    </row>
    <row r="96" spans="1:3" ht="15.6">
      <c r="A96" s="317">
        <v>42506</v>
      </c>
      <c r="B96" s="235">
        <v>110.7</v>
      </c>
      <c r="C96" s="235">
        <v>0.8</v>
      </c>
    </row>
    <row r="97" spans="1:3" ht="15.6">
      <c r="A97" s="317">
        <v>42507</v>
      </c>
      <c r="B97" s="235">
        <v>109.7</v>
      </c>
      <c r="C97" s="235">
        <v>1.4</v>
      </c>
    </row>
    <row r="98" spans="1:3" ht="15.6">
      <c r="A98" s="317">
        <v>42508</v>
      </c>
      <c r="B98" s="235">
        <v>109.2</v>
      </c>
      <c r="C98" s="235">
        <v>1.2</v>
      </c>
    </row>
    <row r="99" spans="1:3" ht="15.6">
      <c r="A99" s="317">
        <v>42509</v>
      </c>
      <c r="B99" s="235">
        <v>108.3</v>
      </c>
      <c r="C99" s="235">
        <v>1.4</v>
      </c>
    </row>
    <row r="100" spans="1:3" ht="15.6">
      <c r="A100" s="317">
        <v>42510</v>
      </c>
      <c r="B100" s="235">
        <v>109.3</v>
      </c>
      <c r="C100" s="235">
        <v>1.6</v>
      </c>
    </row>
    <row r="101" spans="1:3" ht="15.6">
      <c r="A101" s="317">
        <v>42513</v>
      </c>
      <c r="B101" s="235">
        <v>108.6</v>
      </c>
      <c r="C101" s="235">
        <v>1.1000000000000001</v>
      </c>
    </row>
    <row r="102" spans="1:3" ht="15.6">
      <c r="A102" s="317">
        <v>42514</v>
      </c>
      <c r="B102" s="235">
        <v>111.7</v>
      </c>
      <c r="C102" s="235">
        <v>2</v>
      </c>
    </row>
    <row r="103" spans="1:3" ht="15.6">
      <c r="A103" s="317">
        <v>42515</v>
      </c>
      <c r="B103" s="235">
        <v>113.6</v>
      </c>
      <c r="C103" s="235">
        <v>1.9</v>
      </c>
    </row>
    <row r="104" spans="1:3" ht="15.6">
      <c r="A104" s="317">
        <v>42516</v>
      </c>
      <c r="B104" s="235">
        <v>114</v>
      </c>
      <c r="C104" s="235">
        <v>1.2</v>
      </c>
    </row>
    <row r="105" spans="1:3" ht="15.6">
      <c r="A105" s="317">
        <v>42517</v>
      </c>
      <c r="B105" s="235">
        <v>113.9</v>
      </c>
      <c r="C105" s="235">
        <v>1.2</v>
      </c>
    </row>
    <row r="106" spans="1:3" ht="15.6">
      <c r="A106" s="317">
        <v>42520</v>
      </c>
      <c r="B106" s="235">
        <v>114.4</v>
      </c>
      <c r="C106" s="235">
        <v>0.6</v>
      </c>
    </row>
    <row r="107" spans="1:3" ht="15.6">
      <c r="A107" s="317">
        <v>42521</v>
      </c>
      <c r="B107" s="235">
        <v>113.8</v>
      </c>
      <c r="C107" s="235">
        <v>1.9</v>
      </c>
    </row>
    <row r="108" spans="1:3" ht="15.6">
      <c r="A108" s="317">
        <v>42522</v>
      </c>
      <c r="B108" s="235">
        <v>114.4</v>
      </c>
      <c r="C108" s="235">
        <v>1.7</v>
      </c>
    </row>
    <row r="109" spans="1:3" ht="15.6">
      <c r="A109" s="317">
        <v>42523</v>
      </c>
      <c r="B109" s="235">
        <v>114.5</v>
      </c>
      <c r="C109" s="235">
        <v>1.6</v>
      </c>
    </row>
    <row r="110" spans="1:3" ht="15.6">
      <c r="A110" s="317">
        <v>42524</v>
      </c>
      <c r="B110" s="235">
        <v>113.1</v>
      </c>
      <c r="C110" s="235">
        <v>1.7</v>
      </c>
    </row>
    <row r="111" spans="1:3" ht="15.6">
      <c r="A111" s="317">
        <v>42527</v>
      </c>
      <c r="B111" s="235">
        <v>114.4</v>
      </c>
      <c r="C111" s="235">
        <v>1.3</v>
      </c>
    </row>
    <row r="112" spans="1:3" ht="15.6">
      <c r="A112" s="317">
        <v>42528</v>
      </c>
      <c r="B112" s="235">
        <v>115.6</v>
      </c>
      <c r="C112" s="235">
        <v>1.1000000000000001</v>
      </c>
    </row>
    <row r="113" spans="1:3" ht="15.6">
      <c r="A113" s="317">
        <v>42529</v>
      </c>
      <c r="B113" s="235">
        <v>114.9</v>
      </c>
      <c r="C113" s="235">
        <v>1.1000000000000001</v>
      </c>
    </row>
    <row r="114" spans="1:3" ht="15.6">
      <c r="A114" s="317">
        <v>42530</v>
      </c>
      <c r="B114" s="235">
        <v>114.3</v>
      </c>
      <c r="C114" s="235">
        <v>1.2</v>
      </c>
    </row>
    <row r="115" spans="1:3" ht="15.6">
      <c r="A115" s="317">
        <v>42531</v>
      </c>
      <c r="B115" s="235">
        <v>111.9</v>
      </c>
      <c r="C115" s="235">
        <v>2</v>
      </c>
    </row>
    <row r="116" spans="1:3" ht="15.6">
      <c r="A116" s="317">
        <v>42534</v>
      </c>
      <c r="B116" s="235">
        <v>109.7</v>
      </c>
      <c r="C116" s="235">
        <v>1.7</v>
      </c>
    </row>
    <row r="117" spans="1:3" ht="15.6">
      <c r="A117" s="317">
        <v>42535</v>
      </c>
      <c r="B117" s="235">
        <v>108.7</v>
      </c>
      <c r="C117" s="235">
        <v>2.2999999999999998</v>
      </c>
    </row>
    <row r="118" spans="1:3" ht="15.6">
      <c r="A118" s="317">
        <v>42536</v>
      </c>
      <c r="B118" s="235">
        <v>110.9</v>
      </c>
      <c r="C118" s="235">
        <v>2.1</v>
      </c>
    </row>
    <row r="119" spans="1:3" ht="15.6">
      <c r="A119" s="317">
        <v>42537</v>
      </c>
      <c r="B119" s="235">
        <v>110.9</v>
      </c>
      <c r="C119" s="235">
        <v>2.1</v>
      </c>
    </row>
    <row r="120" spans="1:3" ht="15.6">
      <c r="A120" s="317">
        <v>42538</v>
      </c>
      <c r="B120" s="235">
        <v>110</v>
      </c>
      <c r="C120" s="235">
        <v>2.9</v>
      </c>
    </row>
    <row r="121" spans="1:3" ht="15.6">
      <c r="A121" s="317">
        <v>42541</v>
      </c>
      <c r="B121" s="235">
        <v>112.8</v>
      </c>
      <c r="C121" s="235">
        <v>1.8</v>
      </c>
    </row>
    <row r="122" spans="1:3" ht="15.6">
      <c r="A122" s="317">
        <v>42542</v>
      </c>
      <c r="B122" s="235">
        <v>113.9</v>
      </c>
      <c r="C122" s="235">
        <v>1.2</v>
      </c>
    </row>
    <row r="123" spans="1:3" ht="15.6">
      <c r="A123" s="317">
        <v>42543</v>
      </c>
      <c r="B123" s="235">
        <v>114.4</v>
      </c>
      <c r="C123" s="235">
        <v>1.1000000000000001</v>
      </c>
    </row>
    <row r="124" spans="1:3" ht="15.6">
      <c r="A124" s="317">
        <v>42544</v>
      </c>
      <c r="B124" s="235">
        <v>114.1</v>
      </c>
      <c r="C124" s="235">
        <v>1.6</v>
      </c>
    </row>
    <row r="125" spans="1:3" ht="15.6">
      <c r="A125" s="317">
        <v>42545</v>
      </c>
      <c r="B125" s="235">
        <v>110.3</v>
      </c>
      <c r="C125" s="235">
        <v>6.2</v>
      </c>
    </row>
    <row r="126" spans="1:3" ht="15.6">
      <c r="A126" s="317">
        <v>42548</v>
      </c>
      <c r="B126" s="235">
        <v>109.5</v>
      </c>
      <c r="C126" s="235">
        <v>2.7</v>
      </c>
    </row>
    <row r="127" spans="1:3" ht="15.6">
      <c r="A127" s="317">
        <v>42549</v>
      </c>
      <c r="B127" s="235">
        <v>110.3</v>
      </c>
      <c r="C127" s="235">
        <v>1.8</v>
      </c>
    </row>
    <row r="128" spans="1:3" ht="15.6">
      <c r="A128" s="317">
        <v>42550</v>
      </c>
      <c r="B128" s="235">
        <v>114.4</v>
      </c>
      <c r="C128" s="235">
        <v>1.7</v>
      </c>
    </row>
    <row r="129" spans="1:3" ht="15.6">
      <c r="A129" s="317">
        <v>42551</v>
      </c>
      <c r="B129" s="235">
        <v>117.6</v>
      </c>
      <c r="C129" s="235">
        <v>2.4</v>
      </c>
    </row>
    <row r="130" spans="1:3" ht="15.6">
      <c r="A130" s="317">
        <v>42552</v>
      </c>
      <c r="B130" s="235">
        <v>118.3</v>
      </c>
      <c r="C130" s="235">
        <v>1.6</v>
      </c>
    </row>
    <row r="131" spans="1:3" ht="15.6">
      <c r="A131" s="317">
        <v>42555</v>
      </c>
      <c r="B131" s="235">
        <v>117.3</v>
      </c>
      <c r="C131" s="235">
        <v>0.6</v>
      </c>
    </row>
    <row r="132" spans="1:3" ht="15.6">
      <c r="A132" s="317">
        <v>42556</v>
      </c>
      <c r="B132" s="235">
        <v>115.8</v>
      </c>
      <c r="C132" s="235">
        <v>1.3</v>
      </c>
    </row>
    <row r="133" spans="1:3" ht="15.6">
      <c r="A133" s="317">
        <v>42557</v>
      </c>
      <c r="B133" s="235">
        <v>115.1</v>
      </c>
      <c r="C133" s="235">
        <v>2</v>
      </c>
    </row>
    <row r="134" spans="1:3" ht="15.6">
      <c r="A134" s="317">
        <v>42558</v>
      </c>
      <c r="B134" s="235">
        <v>115.6</v>
      </c>
      <c r="C134" s="235">
        <v>1.2</v>
      </c>
    </row>
    <row r="135" spans="1:3" ht="15.6">
      <c r="A135" s="317">
        <v>42559</v>
      </c>
      <c r="B135" s="235">
        <v>116</v>
      </c>
      <c r="C135" s="235">
        <v>1.4</v>
      </c>
    </row>
    <row r="136" spans="1:3" ht="15.6">
      <c r="A136" s="317">
        <v>42562</v>
      </c>
      <c r="B136" s="235">
        <v>115.8</v>
      </c>
      <c r="C136" s="235">
        <v>0.9</v>
      </c>
    </row>
    <row r="137" spans="1:3" ht="15.6">
      <c r="A137" s="317">
        <v>42563</v>
      </c>
      <c r="B137" s="235">
        <v>115.9</v>
      </c>
      <c r="C137" s="235">
        <v>1.2</v>
      </c>
    </row>
    <row r="138" spans="1:3" ht="15.6">
      <c r="A138" s="317">
        <v>42564</v>
      </c>
      <c r="B138" s="235">
        <v>115.3</v>
      </c>
      <c r="C138" s="235">
        <v>1.1000000000000001</v>
      </c>
    </row>
    <row r="139" spans="1:3" ht="15.6">
      <c r="A139" s="317">
        <v>42565</v>
      </c>
      <c r="B139" s="235">
        <v>114</v>
      </c>
      <c r="C139" s="235">
        <v>1.9</v>
      </c>
    </row>
    <row r="140" spans="1:3" ht="15.6">
      <c r="A140" s="317">
        <v>42566</v>
      </c>
      <c r="B140" s="235">
        <v>113.4</v>
      </c>
      <c r="C140" s="235">
        <v>1.8</v>
      </c>
    </row>
    <row r="141" spans="1:3" ht="15.6">
      <c r="A141" s="317">
        <v>42569</v>
      </c>
      <c r="B141" s="235">
        <v>113.3</v>
      </c>
      <c r="C141" s="235">
        <v>1.2</v>
      </c>
    </row>
    <row r="142" spans="1:3" ht="15.6">
      <c r="A142" s="317">
        <v>42570</v>
      </c>
      <c r="B142" s="235">
        <v>113.4</v>
      </c>
      <c r="C142" s="235">
        <v>0.9</v>
      </c>
    </row>
    <row r="143" spans="1:3" ht="15.6">
      <c r="A143" s="317">
        <v>42571</v>
      </c>
      <c r="B143" s="235">
        <v>112.9</v>
      </c>
      <c r="C143" s="235">
        <v>1.2</v>
      </c>
    </row>
    <row r="144" spans="1:3" ht="15.6">
      <c r="A144" s="317">
        <v>42572</v>
      </c>
      <c r="B144" s="235">
        <v>113.8</v>
      </c>
      <c r="C144" s="235">
        <v>1.6</v>
      </c>
    </row>
    <row r="145" spans="1:3" ht="15.6">
      <c r="A145" s="317">
        <v>42573</v>
      </c>
      <c r="B145" s="235">
        <v>114.4</v>
      </c>
      <c r="C145" s="235">
        <v>1</v>
      </c>
    </row>
    <row r="146" spans="1:3" ht="15.6">
      <c r="A146" s="317">
        <v>42576</v>
      </c>
      <c r="B146" s="235">
        <v>114.8</v>
      </c>
      <c r="C146" s="235">
        <v>0.9</v>
      </c>
    </row>
    <row r="147" spans="1:3" ht="15.6">
      <c r="A147" s="317">
        <v>42577</v>
      </c>
      <c r="B147" s="235">
        <v>115.8</v>
      </c>
      <c r="C147" s="235">
        <v>1</v>
      </c>
    </row>
    <row r="148" spans="1:3" ht="15.6">
      <c r="A148" s="317">
        <v>42578</v>
      </c>
      <c r="B148" s="235">
        <v>113.1</v>
      </c>
      <c r="C148" s="235">
        <v>1.3</v>
      </c>
    </row>
    <row r="149" spans="1:3" ht="15.6">
      <c r="A149" s="317">
        <v>42579</v>
      </c>
      <c r="B149" s="235">
        <v>110.3</v>
      </c>
      <c r="C149" s="235">
        <v>2.2999999999999998</v>
      </c>
    </row>
    <row r="150" spans="1:3" ht="15.6">
      <c r="A150" s="317">
        <v>42580</v>
      </c>
      <c r="B150" s="235">
        <v>115.3</v>
      </c>
      <c r="C150" s="235">
        <v>2.2999999999999998</v>
      </c>
    </row>
    <row r="151" spans="1:3" ht="15.6">
      <c r="A151" s="317">
        <v>42583</v>
      </c>
      <c r="B151" s="235">
        <v>113.2</v>
      </c>
      <c r="C151" s="235">
        <v>1.3</v>
      </c>
    </row>
    <row r="152" spans="1:3" ht="15.6">
      <c r="A152" s="317">
        <v>42584</v>
      </c>
      <c r="B152" s="235">
        <v>111.1</v>
      </c>
      <c r="C152" s="235">
        <v>1.1000000000000001</v>
      </c>
    </row>
    <row r="153" spans="1:3" ht="15.6">
      <c r="A153" s="317">
        <v>42585</v>
      </c>
      <c r="B153" s="235">
        <v>110.9</v>
      </c>
      <c r="C153" s="235">
        <v>0.9</v>
      </c>
    </row>
    <row r="154" spans="1:3" ht="15.6">
      <c r="A154" s="317">
        <v>42586</v>
      </c>
      <c r="B154" s="235">
        <v>111.6</v>
      </c>
      <c r="C154" s="235">
        <v>1</v>
      </c>
    </row>
    <row r="155" spans="1:3" ht="15.6">
      <c r="A155" s="317">
        <v>42587</v>
      </c>
      <c r="B155" s="235">
        <v>112</v>
      </c>
      <c r="C155" s="235">
        <v>1.1000000000000001</v>
      </c>
    </row>
    <row r="156" spans="1:3" ht="15.6">
      <c r="A156" s="317">
        <v>42590</v>
      </c>
      <c r="B156" s="235">
        <v>110.9</v>
      </c>
      <c r="C156" s="235">
        <v>0.9</v>
      </c>
    </row>
    <row r="157" spans="1:3" ht="15.6">
      <c r="A157" s="317">
        <v>42591</v>
      </c>
      <c r="B157" s="235">
        <v>110.9</v>
      </c>
      <c r="C157" s="235">
        <v>1</v>
      </c>
    </row>
    <row r="158" spans="1:3" ht="15.6">
      <c r="A158" s="317">
        <v>42592</v>
      </c>
      <c r="B158" s="235">
        <v>110.5</v>
      </c>
      <c r="C158" s="235">
        <v>1</v>
      </c>
    </row>
    <row r="159" spans="1:3" ht="15.6">
      <c r="A159" s="317">
        <v>42593</v>
      </c>
      <c r="B159" s="235">
        <v>111.7</v>
      </c>
      <c r="C159" s="235">
        <v>0.9</v>
      </c>
    </row>
    <row r="160" spans="1:3" ht="15.6">
      <c r="A160" s="317">
        <v>42594</v>
      </c>
      <c r="B160" s="235">
        <v>112.8</v>
      </c>
      <c r="C160" s="235">
        <v>0.9</v>
      </c>
    </row>
    <row r="161" spans="1:3" ht="15.6">
      <c r="A161" s="317">
        <v>42597</v>
      </c>
      <c r="B161" s="235">
        <v>112.9</v>
      </c>
      <c r="C161" s="235">
        <v>0.6</v>
      </c>
    </row>
    <row r="162" spans="1:3" ht="15.6">
      <c r="A162" s="317">
        <v>42598</v>
      </c>
      <c r="B162" s="235">
        <v>111.4</v>
      </c>
      <c r="C162" s="235">
        <v>0.7</v>
      </c>
    </row>
    <row r="163" spans="1:3" ht="15.6">
      <c r="A163" s="317">
        <v>42599</v>
      </c>
      <c r="B163" s="235">
        <v>111.5</v>
      </c>
      <c r="C163" s="235">
        <v>0.8</v>
      </c>
    </row>
    <row r="164" spans="1:3" ht="15.6">
      <c r="A164" s="317">
        <v>42600</v>
      </c>
      <c r="B164" s="235">
        <v>111.7</v>
      </c>
      <c r="C164" s="235">
        <v>0.6</v>
      </c>
    </row>
    <row r="165" spans="1:3" ht="15.6">
      <c r="A165" s="317">
        <v>42601</v>
      </c>
      <c r="B165" s="235">
        <v>111.7</v>
      </c>
      <c r="C165" s="235">
        <v>0.8</v>
      </c>
    </row>
    <row r="166" spans="1:3" ht="15.6">
      <c r="A166" s="317">
        <v>42604</v>
      </c>
      <c r="B166" s="235">
        <v>110.9</v>
      </c>
      <c r="C166" s="235">
        <v>0.8</v>
      </c>
    </row>
    <row r="167" spans="1:3" ht="15.6">
      <c r="A167" s="317">
        <v>42605</v>
      </c>
      <c r="B167" s="235">
        <v>112.3</v>
      </c>
      <c r="C167" s="235">
        <v>1</v>
      </c>
    </row>
    <row r="168" spans="1:3" ht="15.6">
      <c r="A168" s="317">
        <v>42606</v>
      </c>
      <c r="B168" s="235">
        <v>111.9</v>
      </c>
      <c r="C168" s="235">
        <v>0.8</v>
      </c>
    </row>
    <row r="169" spans="1:3" ht="15.6">
      <c r="A169" s="317">
        <v>42607</v>
      </c>
      <c r="B169" s="235">
        <v>111.8</v>
      </c>
      <c r="C169" s="235">
        <v>0.7</v>
      </c>
    </row>
    <row r="170" spans="1:3" ht="15.6">
      <c r="A170" s="317">
        <v>42608</v>
      </c>
      <c r="B170" s="235">
        <v>112.6</v>
      </c>
      <c r="C170" s="235">
        <v>0.9</v>
      </c>
    </row>
    <row r="171" spans="1:3" ht="15.6">
      <c r="A171" s="317">
        <v>42611</v>
      </c>
      <c r="B171" s="235">
        <v>112.6</v>
      </c>
      <c r="C171" s="235">
        <v>0.5</v>
      </c>
    </row>
    <row r="172" spans="1:3" ht="15.6">
      <c r="A172" s="317">
        <v>42612</v>
      </c>
      <c r="B172" s="235">
        <v>112.7</v>
      </c>
      <c r="C172" s="235">
        <v>1</v>
      </c>
    </row>
    <row r="173" spans="1:3" ht="15.6">
      <c r="A173" s="317">
        <v>42613</v>
      </c>
      <c r="B173" s="235">
        <v>111.1</v>
      </c>
      <c r="C173" s="235">
        <v>1.4</v>
      </c>
    </row>
    <row r="174" spans="1:3" ht="15.6">
      <c r="A174" s="317">
        <v>42614</v>
      </c>
      <c r="B174" s="235">
        <v>111.1</v>
      </c>
      <c r="C174" s="235">
        <v>1</v>
      </c>
    </row>
    <row r="175" spans="1:3" ht="15.6">
      <c r="A175" s="317">
        <v>42615</v>
      </c>
      <c r="B175" s="235">
        <v>113.4</v>
      </c>
      <c r="C175" s="235">
        <v>1.2</v>
      </c>
    </row>
    <row r="176" spans="1:3" ht="15.6">
      <c r="A176" s="317">
        <v>42618</v>
      </c>
      <c r="B176" s="235">
        <v>113.5</v>
      </c>
      <c r="C176" s="235">
        <v>0.5</v>
      </c>
    </row>
    <row r="177" spans="1:3" ht="15.6">
      <c r="A177" s="317">
        <v>42619</v>
      </c>
      <c r="B177" s="235">
        <v>113.3</v>
      </c>
      <c r="C177" s="235">
        <v>1</v>
      </c>
    </row>
    <row r="178" spans="1:3" ht="15.6">
      <c r="A178" s="317">
        <v>42620</v>
      </c>
      <c r="B178" s="235">
        <v>113.8</v>
      </c>
      <c r="C178" s="235">
        <v>0.7</v>
      </c>
    </row>
    <row r="179" spans="1:3" ht="15.6">
      <c r="A179" s="317">
        <v>42621</v>
      </c>
      <c r="B179" s="235">
        <v>112.5</v>
      </c>
      <c r="C179" s="235">
        <v>1.1000000000000001</v>
      </c>
    </row>
    <row r="180" spans="1:3" ht="15.6">
      <c r="A180" s="317">
        <v>42622</v>
      </c>
      <c r="B180" s="235">
        <v>111.1</v>
      </c>
      <c r="C180" s="235">
        <v>0.9</v>
      </c>
    </row>
    <row r="181" spans="1:3" ht="15.6">
      <c r="A181" s="317">
        <v>42625</v>
      </c>
      <c r="B181" s="235">
        <v>110.3</v>
      </c>
      <c r="C181" s="235">
        <v>1.4</v>
      </c>
    </row>
    <row r="182" spans="1:3" ht="15.6">
      <c r="A182" s="317">
        <v>42626</v>
      </c>
      <c r="B182" s="235">
        <v>109.3</v>
      </c>
      <c r="C182" s="235">
        <v>1.2</v>
      </c>
    </row>
    <row r="183" spans="1:3" ht="15.6">
      <c r="A183" s="317">
        <v>42627</v>
      </c>
      <c r="B183" s="235">
        <v>108.9</v>
      </c>
      <c r="C183" s="235">
        <v>1.5</v>
      </c>
    </row>
    <row r="184" spans="1:3" ht="15.6">
      <c r="A184" s="317">
        <v>42628</v>
      </c>
      <c r="B184" s="235">
        <v>110.9</v>
      </c>
      <c r="C184" s="235">
        <v>1.4</v>
      </c>
    </row>
    <row r="185" spans="1:3" ht="15.6">
      <c r="A185" s="317">
        <v>42629</v>
      </c>
      <c r="B185" s="235">
        <v>110.9</v>
      </c>
      <c r="C185" s="235">
        <v>2.7</v>
      </c>
    </row>
    <row r="186" spans="1:3" ht="15.6">
      <c r="A186" s="317">
        <v>42632</v>
      </c>
      <c r="B186" s="235">
        <v>112.2</v>
      </c>
      <c r="C186" s="235">
        <v>1</v>
      </c>
    </row>
    <row r="187" spans="1:3" ht="15.6">
      <c r="A187" s="317">
        <v>42633</v>
      </c>
      <c r="B187" s="235">
        <v>113</v>
      </c>
      <c r="C187" s="235">
        <v>1.2</v>
      </c>
    </row>
    <row r="188" spans="1:3" ht="15.6">
      <c r="A188" s="317">
        <v>42634</v>
      </c>
      <c r="B188" s="235">
        <v>113.3</v>
      </c>
      <c r="C188" s="235">
        <v>0.9</v>
      </c>
    </row>
    <row r="189" spans="1:3" ht="15.6">
      <c r="A189" s="317">
        <v>42635</v>
      </c>
      <c r="B189" s="235">
        <v>116.2</v>
      </c>
      <c r="C189" s="235">
        <v>1.7</v>
      </c>
    </row>
    <row r="190" spans="1:3" ht="15.6">
      <c r="A190" s="317">
        <v>42636</v>
      </c>
      <c r="B190" s="235">
        <v>116.2</v>
      </c>
      <c r="C190" s="235">
        <v>1.1000000000000001</v>
      </c>
    </row>
    <row r="191" spans="1:3" ht="15.6">
      <c r="A191" s="317">
        <v>42639</v>
      </c>
      <c r="B191" s="235">
        <v>116.2</v>
      </c>
      <c r="C191" s="235">
        <v>1.6</v>
      </c>
    </row>
    <row r="192" spans="1:3" ht="15.6">
      <c r="A192" s="317">
        <v>42640</v>
      </c>
      <c r="B192" s="235">
        <v>117.3</v>
      </c>
      <c r="C192" s="235">
        <v>2.1</v>
      </c>
    </row>
    <row r="193" spans="1:3" ht="15.6">
      <c r="A193" s="317">
        <v>42641</v>
      </c>
      <c r="B193" s="235">
        <v>118.8</v>
      </c>
      <c r="C193" s="235">
        <v>2.2999999999999998</v>
      </c>
    </row>
    <row r="194" spans="1:3" ht="15.6">
      <c r="A194" s="317">
        <v>42642</v>
      </c>
      <c r="B194" s="235">
        <v>116.7</v>
      </c>
      <c r="C194" s="235">
        <v>2</v>
      </c>
    </row>
    <row r="195" spans="1:3" ht="15.6">
      <c r="A195" s="317">
        <v>42643</v>
      </c>
      <c r="B195" s="235">
        <v>116.6</v>
      </c>
      <c r="C195" s="235">
        <v>2.2999999999999998</v>
      </c>
    </row>
    <row r="196" spans="1:3" ht="15.6">
      <c r="A196" s="317">
        <v>42646</v>
      </c>
      <c r="B196" s="235">
        <v>115.3</v>
      </c>
      <c r="C196" s="235">
        <v>1.4</v>
      </c>
    </row>
    <row r="197" spans="1:3" ht="15.6">
      <c r="A197" s="317">
        <v>42647</v>
      </c>
      <c r="B197" s="235">
        <v>116.1</v>
      </c>
      <c r="C197" s="235">
        <v>1.9</v>
      </c>
    </row>
    <row r="198" spans="1:3" ht="15.6">
      <c r="A198" s="317">
        <v>42648</v>
      </c>
      <c r="B198" s="235">
        <v>115.3</v>
      </c>
      <c r="C198" s="235">
        <v>1.6</v>
      </c>
    </row>
    <row r="199" spans="1:3" ht="15.6">
      <c r="A199" s="317">
        <v>42649</v>
      </c>
      <c r="B199" s="235">
        <v>114</v>
      </c>
      <c r="C199" s="235">
        <v>1.5</v>
      </c>
    </row>
    <row r="200" spans="1:3" ht="15.6">
      <c r="A200" s="317">
        <v>42650</v>
      </c>
      <c r="B200" s="235">
        <v>113.3</v>
      </c>
      <c r="C200" s="235">
        <v>1.6</v>
      </c>
    </row>
    <row r="201" spans="1:3" ht="15.6">
      <c r="A201" s="317">
        <v>42653</v>
      </c>
      <c r="B201" s="235">
        <v>113.3</v>
      </c>
      <c r="C201" s="235">
        <v>0</v>
      </c>
    </row>
    <row r="202" spans="1:3" ht="15.6">
      <c r="A202" s="317">
        <v>42654</v>
      </c>
      <c r="B202" s="235">
        <v>115.8</v>
      </c>
      <c r="C202" s="235">
        <v>1.6</v>
      </c>
    </row>
    <row r="203" spans="1:3" ht="15.6">
      <c r="A203" s="317">
        <v>42655</v>
      </c>
      <c r="B203" s="235">
        <v>115</v>
      </c>
      <c r="C203" s="235">
        <v>1.6</v>
      </c>
    </row>
    <row r="204" spans="1:3" ht="15.6">
      <c r="A204" s="317">
        <v>42656</v>
      </c>
      <c r="B204" s="235">
        <v>114.4</v>
      </c>
      <c r="C204" s="235">
        <v>2.5</v>
      </c>
    </row>
    <row r="205" spans="1:3" ht="15.6">
      <c r="A205" s="317">
        <v>42657</v>
      </c>
      <c r="B205" s="235">
        <v>117.2</v>
      </c>
      <c r="C205" s="235">
        <v>1.9</v>
      </c>
    </row>
    <row r="206" spans="1:3" ht="15.6">
      <c r="A206" s="317">
        <v>42660</v>
      </c>
      <c r="B206" s="235">
        <v>116.6</v>
      </c>
      <c r="C206" s="235">
        <v>1.5</v>
      </c>
    </row>
    <row r="207" spans="1:3" ht="15.6">
      <c r="A207" s="317">
        <v>42661</v>
      </c>
      <c r="B207" s="235">
        <v>116.4</v>
      </c>
      <c r="C207" s="235">
        <v>2</v>
      </c>
    </row>
    <row r="208" spans="1:3" ht="15.6">
      <c r="A208" s="317">
        <v>42662</v>
      </c>
      <c r="B208" s="235">
        <v>117.4</v>
      </c>
      <c r="C208" s="235">
        <v>1.5</v>
      </c>
    </row>
    <row r="209" spans="1:3" ht="15.6">
      <c r="A209" s="317">
        <v>42663</v>
      </c>
      <c r="B209" s="235">
        <v>116.9</v>
      </c>
      <c r="C209" s="235">
        <v>2.5</v>
      </c>
    </row>
    <row r="210" spans="1:3" ht="15.6">
      <c r="A210" s="317">
        <v>42664</v>
      </c>
      <c r="B210" s="235">
        <v>117</v>
      </c>
      <c r="C210" s="235">
        <v>1.5</v>
      </c>
    </row>
    <row r="211" spans="1:3" ht="15.6">
      <c r="A211" s="317">
        <v>42667</v>
      </c>
      <c r="B211" s="235">
        <v>114.8</v>
      </c>
      <c r="C211" s="235">
        <v>1.5</v>
      </c>
    </row>
    <row r="212" spans="1:3" ht="15.6">
      <c r="A212" s="317">
        <v>42668</v>
      </c>
      <c r="B212" s="235">
        <v>113.8</v>
      </c>
      <c r="C212" s="235">
        <v>1.2</v>
      </c>
    </row>
    <row r="213" spans="1:3" ht="15.6">
      <c r="A213" s="317">
        <v>42669</v>
      </c>
      <c r="B213" s="235">
        <v>111.4</v>
      </c>
      <c r="C213" s="235">
        <v>2</v>
      </c>
    </row>
    <row r="214" spans="1:3" ht="15.6">
      <c r="A214" s="317">
        <v>42670</v>
      </c>
      <c r="B214" s="235">
        <v>112.1</v>
      </c>
      <c r="C214" s="235">
        <v>1.3</v>
      </c>
    </row>
    <row r="215" spans="1:3" ht="15.6">
      <c r="A215" s="317">
        <v>42671</v>
      </c>
      <c r="B215" s="235">
        <v>107.3</v>
      </c>
      <c r="C215" s="235">
        <v>3.4</v>
      </c>
    </row>
    <row r="216" spans="1:3" ht="15.6">
      <c r="A216" s="317">
        <v>42674</v>
      </c>
      <c r="B216" s="235">
        <v>104.6</v>
      </c>
      <c r="C216" s="235">
        <v>2.9</v>
      </c>
    </row>
    <row r="217" spans="1:3" ht="15.6">
      <c r="A217" s="317">
        <v>42675</v>
      </c>
      <c r="B217" s="235">
        <v>104.5</v>
      </c>
      <c r="C217" s="235">
        <v>2.2000000000000002</v>
      </c>
    </row>
    <row r="218" spans="1:3" ht="15.6">
      <c r="A218" s="317">
        <v>42676</v>
      </c>
      <c r="B218" s="235">
        <v>103.3</v>
      </c>
      <c r="C218" s="235">
        <v>1.9</v>
      </c>
    </row>
    <row r="219" spans="1:3" ht="15.6">
      <c r="A219" s="317">
        <v>42677</v>
      </c>
      <c r="B219" s="235">
        <v>101.5</v>
      </c>
      <c r="C219" s="235">
        <v>1.8</v>
      </c>
    </row>
    <row r="220" spans="1:3" ht="15.6">
      <c r="A220" s="317">
        <v>42678</v>
      </c>
      <c r="B220" s="235">
        <v>101.7</v>
      </c>
      <c r="C220" s="235">
        <v>1.5</v>
      </c>
    </row>
    <row r="221" spans="1:3" ht="15.6">
      <c r="A221" s="317">
        <v>42681</v>
      </c>
      <c r="B221" s="235">
        <v>101.9</v>
      </c>
      <c r="C221" s="235">
        <v>2.1</v>
      </c>
    </row>
    <row r="222" spans="1:3" ht="15.6">
      <c r="A222" s="317">
        <v>42682</v>
      </c>
      <c r="B222" s="235">
        <v>103.5</v>
      </c>
      <c r="C222" s="235">
        <v>1.7</v>
      </c>
    </row>
    <row r="223" spans="1:3" ht="15.6">
      <c r="A223" s="317">
        <v>42683</v>
      </c>
      <c r="B223" s="235">
        <v>102.7</v>
      </c>
      <c r="C223" s="235">
        <v>5.0999999999999996</v>
      </c>
    </row>
    <row r="224" spans="1:3" ht="15.6">
      <c r="A224" s="317">
        <v>42684</v>
      </c>
      <c r="B224" s="235">
        <v>98.6</v>
      </c>
      <c r="C224" s="235">
        <v>3.9</v>
      </c>
    </row>
    <row r="225" spans="1:3" ht="15.6">
      <c r="A225" s="317">
        <v>42685</v>
      </c>
      <c r="B225" s="235">
        <v>99</v>
      </c>
      <c r="C225" s="235">
        <v>3.3</v>
      </c>
    </row>
    <row r="226" spans="1:3" ht="15.6">
      <c r="A226" s="317">
        <v>42688</v>
      </c>
      <c r="B226" s="235">
        <v>97.2</v>
      </c>
      <c r="C226" s="235">
        <v>3.4</v>
      </c>
    </row>
    <row r="227" spans="1:3" ht="15.6">
      <c r="A227" s="317">
        <v>42689</v>
      </c>
      <c r="B227" s="235">
        <v>95.7</v>
      </c>
      <c r="C227" s="235">
        <v>3.1</v>
      </c>
    </row>
    <row r="228" spans="1:3" ht="15.6">
      <c r="A228" s="317">
        <v>42690</v>
      </c>
      <c r="B228" s="235">
        <v>96.7</v>
      </c>
      <c r="C228" s="235">
        <v>2.2999999999999998</v>
      </c>
    </row>
    <row r="229" spans="1:3" ht="15.6">
      <c r="A229" s="317">
        <v>42691</v>
      </c>
      <c r="B229" s="235">
        <v>97.1</v>
      </c>
      <c r="C229" s="235">
        <v>2</v>
      </c>
    </row>
    <row r="230" spans="1:3" ht="15.6">
      <c r="A230" s="317">
        <v>42692</v>
      </c>
      <c r="B230" s="235">
        <v>95.4</v>
      </c>
      <c r="C230" s="235">
        <v>2.2999999999999998</v>
      </c>
    </row>
    <row r="231" spans="1:3" ht="15.6">
      <c r="A231" s="317">
        <v>42695</v>
      </c>
      <c r="B231" s="235">
        <v>96.3</v>
      </c>
      <c r="C231" s="235">
        <v>1.5</v>
      </c>
    </row>
    <row r="232" spans="1:3" ht="15.6">
      <c r="A232" s="317">
        <v>42696</v>
      </c>
      <c r="B232" s="235">
        <v>96.5</v>
      </c>
      <c r="C232" s="235">
        <v>1.8</v>
      </c>
    </row>
    <row r="233" spans="1:3" ht="15.6">
      <c r="A233" s="317">
        <v>42697</v>
      </c>
      <c r="B233" s="235">
        <v>97</v>
      </c>
      <c r="C233" s="235">
        <v>2.2000000000000002</v>
      </c>
    </row>
    <row r="234" spans="1:3" ht="15.6">
      <c r="A234" s="317">
        <v>42698</v>
      </c>
      <c r="B234" s="235">
        <v>96.5</v>
      </c>
      <c r="C234" s="235">
        <v>1.4</v>
      </c>
    </row>
    <row r="235" spans="1:3" ht="15.6">
      <c r="A235" s="317">
        <v>42699</v>
      </c>
      <c r="B235" s="235">
        <v>98.3</v>
      </c>
      <c r="C235" s="235">
        <v>2.1</v>
      </c>
    </row>
    <row r="236" spans="1:3" ht="15.6">
      <c r="A236" s="317">
        <v>42702</v>
      </c>
      <c r="B236" s="235">
        <v>98.7</v>
      </c>
      <c r="C236" s="235">
        <v>1.9</v>
      </c>
    </row>
    <row r="237" spans="1:3" ht="15.6">
      <c r="A237" s="317">
        <v>42703</v>
      </c>
      <c r="B237" s="235">
        <v>98.9</v>
      </c>
      <c r="C237" s="235">
        <v>1.7</v>
      </c>
    </row>
    <row r="238" spans="1:3" ht="15.6">
      <c r="A238" s="317">
        <v>42704</v>
      </c>
      <c r="B238" s="235">
        <v>98</v>
      </c>
      <c r="C238" s="235">
        <v>6.2</v>
      </c>
    </row>
    <row r="239" spans="1:3" ht="15.6">
      <c r="A239" s="317">
        <v>42705</v>
      </c>
      <c r="B239" s="235">
        <v>93.8</v>
      </c>
      <c r="C239" s="235">
        <v>3.2</v>
      </c>
    </row>
    <row r="240" spans="1:3" ht="15.6">
      <c r="A240" s="317">
        <v>42706</v>
      </c>
      <c r="B240" s="235">
        <v>94.6</v>
      </c>
      <c r="C240" s="235">
        <v>3.1</v>
      </c>
    </row>
    <row r="241" spans="1:3" ht="15.6">
      <c r="A241" s="317">
        <v>42709</v>
      </c>
      <c r="B241" s="235">
        <v>96.2</v>
      </c>
      <c r="C241" s="235">
        <v>2.5</v>
      </c>
    </row>
    <row r="242" spans="1:3" ht="15.6">
      <c r="A242" s="317">
        <v>42710</v>
      </c>
      <c r="B242" s="235">
        <v>96.9</v>
      </c>
      <c r="C242" s="235">
        <v>2.2000000000000002</v>
      </c>
    </row>
    <row r="243" spans="1:3" ht="15.6">
      <c r="A243" s="317">
        <v>42711</v>
      </c>
      <c r="B243" s="235">
        <v>97.1</v>
      </c>
      <c r="C243" s="235">
        <v>2.1</v>
      </c>
    </row>
    <row r="244" spans="1:3" ht="15.6">
      <c r="A244" s="317">
        <v>42712</v>
      </c>
      <c r="B244" s="235">
        <v>96.9</v>
      </c>
      <c r="C244" s="235">
        <v>2.1</v>
      </c>
    </row>
    <row r="245" spans="1:3" ht="15.6">
      <c r="A245" s="317">
        <v>42713</v>
      </c>
      <c r="B245" s="235">
        <v>97.8</v>
      </c>
      <c r="C245" s="235">
        <v>1.5</v>
      </c>
    </row>
    <row r="246" spans="1:3" ht="15.6">
      <c r="A246" s="317">
        <v>42716</v>
      </c>
      <c r="B246" s="235">
        <v>97.4</v>
      </c>
      <c r="C246" s="235">
        <v>2</v>
      </c>
    </row>
    <row r="247" spans="1:3" ht="15.6">
      <c r="A247" s="317">
        <v>42717</v>
      </c>
      <c r="B247" s="235">
        <v>99.1</v>
      </c>
      <c r="C247" s="235">
        <v>2.4</v>
      </c>
    </row>
    <row r="248" spans="1:3" ht="15.6">
      <c r="A248" s="317">
        <v>42718</v>
      </c>
      <c r="B248" s="235">
        <v>98</v>
      </c>
      <c r="C248" s="235">
        <v>2</v>
      </c>
    </row>
    <row r="249" spans="1:3" ht="15.6">
      <c r="A249" s="317">
        <v>42719</v>
      </c>
      <c r="B249" s="235">
        <v>97.3</v>
      </c>
      <c r="C249" s="235">
        <v>3.2</v>
      </c>
    </row>
    <row r="250" spans="1:3" ht="15.6">
      <c r="A250" s="317">
        <v>42720</v>
      </c>
      <c r="B250" s="235">
        <v>98.9</v>
      </c>
      <c r="C250" s="235">
        <v>7</v>
      </c>
    </row>
    <row r="251" spans="1:3" ht="15.6">
      <c r="A251" s="317">
        <v>42723</v>
      </c>
      <c r="B251" s="235">
        <v>98.8</v>
      </c>
      <c r="C251" s="235">
        <v>1.7</v>
      </c>
    </row>
    <row r="252" spans="1:3" ht="15.6">
      <c r="A252" s="317">
        <v>42724</v>
      </c>
      <c r="B252" s="235">
        <v>99.7</v>
      </c>
      <c r="C252" s="235">
        <v>1.7</v>
      </c>
    </row>
    <row r="253" spans="1:3" ht="15.6">
      <c r="A253" s="317">
        <v>42725</v>
      </c>
      <c r="B253" s="235">
        <v>99.2</v>
      </c>
      <c r="C253" s="235">
        <v>1.6</v>
      </c>
    </row>
    <row r="254" spans="1:3" ht="15.6">
      <c r="A254" s="317">
        <v>42726</v>
      </c>
      <c r="B254" s="235">
        <v>98.8</v>
      </c>
      <c r="C254" s="235">
        <v>1.1000000000000001</v>
      </c>
    </row>
    <row r="255" spans="1:3" ht="15.6">
      <c r="A255" s="317">
        <v>42727</v>
      </c>
      <c r="B255" s="235">
        <v>99.1</v>
      </c>
      <c r="C255" s="235">
        <v>1</v>
      </c>
    </row>
    <row r="256" spans="1:3" ht="15.6">
      <c r="A256" s="317">
        <v>42731</v>
      </c>
      <c r="B256" s="235">
        <v>99.5</v>
      </c>
      <c r="C256" s="235">
        <v>0.9</v>
      </c>
    </row>
    <row r="257" spans="1:3" ht="15.6">
      <c r="A257" s="317">
        <v>42732</v>
      </c>
      <c r="B257" s="235">
        <v>99.9</v>
      </c>
      <c r="C257" s="235">
        <v>0.8</v>
      </c>
    </row>
    <row r="258" spans="1:3" ht="15.6">
      <c r="A258" s="317">
        <v>42733</v>
      </c>
      <c r="B258" s="235">
        <v>100.1</v>
      </c>
      <c r="C258" s="235">
        <v>0.8</v>
      </c>
    </row>
    <row r="259" spans="1:3" ht="15.6">
      <c r="A259" s="317">
        <v>42734</v>
      </c>
      <c r="B259" s="235">
        <v>100.6</v>
      </c>
      <c r="C259" s="235">
        <v>1.5</v>
      </c>
    </row>
    <row r="260" spans="1:3" ht="15.6">
      <c r="A260" s="317">
        <v>42737</v>
      </c>
      <c r="B260" s="235">
        <v>101.1</v>
      </c>
      <c r="C260" s="235">
        <v>0.6</v>
      </c>
    </row>
    <row r="261" spans="1:3" ht="15.6">
      <c r="A261" s="317">
        <v>42738</v>
      </c>
      <c r="B261" s="235">
        <v>100.2</v>
      </c>
      <c r="C261" s="235">
        <v>1.5</v>
      </c>
    </row>
    <row r="262" spans="1:3" ht="15.6">
      <c r="A262" s="317">
        <v>42739</v>
      </c>
      <c r="B262" s="235">
        <v>100.4</v>
      </c>
      <c r="C262" s="235">
        <v>1.3</v>
      </c>
    </row>
    <row r="263" spans="1:3" ht="15.6">
      <c r="A263" s="317">
        <v>42740</v>
      </c>
      <c r="B263" s="235">
        <v>101.1</v>
      </c>
      <c r="C263" s="235">
        <v>1.4</v>
      </c>
    </row>
    <row r="264" spans="1:3" ht="15.6">
      <c r="A264" s="317">
        <v>42741</v>
      </c>
      <c r="B264" s="235">
        <v>100.5</v>
      </c>
      <c r="C264" s="235">
        <v>1.3</v>
      </c>
    </row>
    <row r="265" spans="1:3" ht="15.6">
      <c r="A265" s="317">
        <v>42744</v>
      </c>
      <c r="B265" s="235">
        <v>100.1</v>
      </c>
      <c r="C265" s="235">
        <v>1.1000000000000001</v>
      </c>
    </row>
    <row r="266" spans="1:3" ht="15.6">
      <c r="A266" s="317">
        <v>42745</v>
      </c>
      <c r="B266" s="235">
        <v>100.2</v>
      </c>
      <c r="C266" s="235">
        <v>1.3</v>
      </c>
    </row>
    <row r="267" spans="1:3" ht="15.6">
      <c r="A267" s="317">
        <v>42746</v>
      </c>
      <c r="B267" s="235">
        <v>99.7</v>
      </c>
      <c r="C267" s="235">
        <v>1.2</v>
      </c>
    </row>
    <row r="268" spans="1:3" ht="15.6">
      <c r="A268" s="317">
        <v>42747</v>
      </c>
      <c r="B268" s="235">
        <v>99</v>
      </c>
      <c r="C268" s="235">
        <v>1.4</v>
      </c>
    </row>
    <row r="269" spans="1:3" ht="15.6">
      <c r="A269" s="317">
        <v>42748</v>
      </c>
      <c r="B269" s="235">
        <v>99.6</v>
      </c>
      <c r="C269" s="235">
        <v>1.3</v>
      </c>
    </row>
    <row r="270" spans="1:3" ht="15.6">
      <c r="A270" s="317">
        <v>42751</v>
      </c>
      <c r="B270" s="235">
        <v>98.9</v>
      </c>
      <c r="C270" s="235">
        <v>0.9</v>
      </c>
    </row>
    <row r="271" spans="1:3" ht="15.6">
      <c r="A271" s="317">
        <v>42752</v>
      </c>
      <c r="B271" s="235">
        <v>98.8</v>
      </c>
      <c r="C271" s="235">
        <v>1.2</v>
      </c>
    </row>
    <row r="272" spans="1:3" ht="15.6">
      <c r="A272" s="317">
        <v>42753</v>
      </c>
      <c r="B272" s="235">
        <v>99.1</v>
      </c>
      <c r="C272" s="235">
        <v>1.1000000000000001</v>
      </c>
    </row>
    <row r="273" spans="1:3" ht="15.6">
      <c r="A273" s="317">
        <v>42754</v>
      </c>
      <c r="B273" s="235">
        <v>98.8</v>
      </c>
      <c r="C273" s="235">
        <v>1.1000000000000001</v>
      </c>
    </row>
    <row r="274" spans="1:3" ht="15.6">
      <c r="A274" s="317">
        <v>42755</v>
      </c>
      <c r="B274" s="235">
        <v>98.8</v>
      </c>
      <c r="C274" s="235">
        <v>1.7</v>
      </c>
    </row>
    <row r="275" spans="1:3" ht="15.6">
      <c r="A275" s="317">
        <v>42758</v>
      </c>
      <c r="B275" s="235">
        <v>98.6</v>
      </c>
      <c r="C275" s="235">
        <v>1.1000000000000001</v>
      </c>
    </row>
    <row r="276" spans="1:3" ht="15.6">
      <c r="A276" s="317">
        <v>42759</v>
      </c>
      <c r="B276" s="235">
        <v>98.6</v>
      </c>
      <c r="C276" s="235">
        <v>1.1000000000000001</v>
      </c>
    </row>
    <row r="277" spans="1:3" ht="15.6">
      <c r="A277" s="317">
        <v>42760</v>
      </c>
      <c r="B277" s="235">
        <v>99.1</v>
      </c>
      <c r="C277" s="235">
        <v>1.1000000000000001</v>
      </c>
    </row>
    <row r="278" spans="1:3" ht="15.6">
      <c r="A278" s="317">
        <v>42761</v>
      </c>
      <c r="B278" s="235">
        <v>98.4</v>
      </c>
      <c r="C278" s="235">
        <v>1.2</v>
      </c>
    </row>
    <row r="279" spans="1:3" ht="15.6">
      <c r="A279" s="317">
        <v>42762</v>
      </c>
      <c r="B279" s="235">
        <v>98.4</v>
      </c>
      <c r="C279" s="235">
        <v>1.1000000000000001</v>
      </c>
    </row>
    <row r="280" spans="1:3" ht="15.6">
      <c r="A280" s="317">
        <v>42765</v>
      </c>
      <c r="B280" s="235">
        <v>97.9</v>
      </c>
      <c r="C280" s="235">
        <v>1.1000000000000001</v>
      </c>
    </row>
    <row r="281" spans="1:3" ht="15.6">
      <c r="A281" s="317">
        <v>42766</v>
      </c>
      <c r="B281" s="235">
        <v>96.2</v>
      </c>
      <c r="C281" s="235">
        <v>2</v>
      </c>
    </row>
    <row r="282" spans="1:3" ht="15.6">
      <c r="A282" s="317">
        <v>42767</v>
      </c>
      <c r="B282" s="235">
        <v>96.7</v>
      </c>
      <c r="C282" s="235">
        <v>1.6</v>
      </c>
    </row>
    <row r="283" spans="1:3" ht="15.6">
      <c r="A283" s="317">
        <v>42768</v>
      </c>
      <c r="B283" s="235">
        <v>97.2</v>
      </c>
      <c r="C283" s="235">
        <v>1.2</v>
      </c>
    </row>
    <row r="284" spans="1:3" ht="15.6">
      <c r="A284" s="317">
        <v>42769</v>
      </c>
      <c r="B284" s="235">
        <v>98</v>
      </c>
      <c r="C284" s="235">
        <v>1.1000000000000001</v>
      </c>
    </row>
    <row r="285" spans="1:3" ht="15.6">
      <c r="A285" s="317">
        <v>42772</v>
      </c>
      <c r="B285" s="235">
        <v>97.5</v>
      </c>
      <c r="C285" s="235">
        <v>1.2</v>
      </c>
    </row>
    <row r="286" spans="1:3" ht="15.6">
      <c r="A286" s="317">
        <v>42773</v>
      </c>
      <c r="B286" s="235">
        <v>98.5</v>
      </c>
      <c r="C286" s="235">
        <v>1</v>
      </c>
    </row>
    <row r="287" spans="1:3" ht="15.6">
      <c r="A287" s="317">
        <v>42774</v>
      </c>
      <c r="B287" s="235">
        <v>99</v>
      </c>
      <c r="C287" s="235">
        <v>1.6</v>
      </c>
    </row>
    <row r="288" spans="1:3" ht="15.6">
      <c r="A288" s="317">
        <v>42775</v>
      </c>
      <c r="B288" s="235">
        <v>100</v>
      </c>
      <c r="C288" s="235">
        <v>1.2</v>
      </c>
    </row>
    <row r="289" spans="1:3" ht="15.6">
      <c r="A289" s="317">
        <v>42776</v>
      </c>
      <c r="B289" s="235">
        <v>99.9</v>
      </c>
      <c r="C289" s="235">
        <v>1.3</v>
      </c>
    </row>
    <row r="290" spans="1:3" ht="15.6">
      <c r="A290" s="317">
        <v>42779</v>
      </c>
      <c r="B290" s="235">
        <v>100.7</v>
      </c>
      <c r="C290" s="235">
        <v>1.1000000000000001</v>
      </c>
    </row>
    <row r="291" spans="1:3" ht="15.6">
      <c r="A291" s="317">
        <v>42780</v>
      </c>
      <c r="B291" s="235">
        <v>101.3</v>
      </c>
      <c r="C291" s="235">
        <v>1.2</v>
      </c>
    </row>
    <row r="292" spans="1:3" ht="15.6">
      <c r="A292" s="317">
        <v>42781</v>
      </c>
      <c r="B292" s="235">
        <v>101.5</v>
      </c>
      <c r="C292" s="235">
        <v>1.4</v>
      </c>
    </row>
    <row r="293" spans="1:3" ht="15.6">
      <c r="A293" s="317">
        <v>42782</v>
      </c>
      <c r="B293" s="235">
        <v>101.7</v>
      </c>
      <c r="C293" s="235">
        <v>1</v>
      </c>
    </row>
    <row r="294" spans="1:3" ht="15.6">
      <c r="A294" s="317">
        <v>42783</v>
      </c>
      <c r="B294" s="235">
        <v>102.1</v>
      </c>
      <c r="C294" s="235">
        <v>1.5</v>
      </c>
    </row>
    <row r="295" spans="1:3" ht="15.6">
      <c r="A295" s="317">
        <v>42786</v>
      </c>
      <c r="B295" s="235">
        <v>102.4</v>
      </c>
      <c r="C295" s="235">
        <v>0.7</v>
      </c>
    </row>
    <row r="296" spans="1:3" ht="15.6">
      <c r="A296" s="317">
        <v>42787</v>
      </c>
      <c r="B296" s="235">
        <v>103.6</v>
      </c>
      <c r="C296" s="235">
        <v>1</v>
      </c>
    </row>
    <row r="297" spans="1:3" ht="15.6">
      <c r="A297" s="317">
        <v>42788</v>
      </c>
      <c r="B297" s="235">
        <v>103.3</v>
      </c>
      <c r="C297" s="235">
        <v>1.7</v>
      </c>
    </row>
    <row r="298" spans="1:3" ht="15.6">
      <c r="A298" s="317">
        <v>42789</v>
      </c>
      <c r="B298" s="235">
        <v>103.1</v>
      </c>
      <c r="C298" s="235">
        <v>1</v>
      </c>
    </row>
    <row r="299" spans="1:3" ht="15.6">
      <c r="A299" s="317">
        <v>42790</v>
      </c>
      <c r="B299" s="235">
        <v>102.8</v>
      </c>
      <c r="C299" s="235">
        <v>1.3</v>
      </c>
    </row>
    <row r="300" spans="1:3" ht="15.6">
      <c r="A300" s="317">
        <v>42793</v>
      </c>
      <c r="B300" s="235">
        <v>102.9</v>
      </c>
      <c r="C300" s="235">
        <v>0.7</v>
      </c>
    </row>
    <row r="301" spans="1:3" ht="15.6">
      <c r="A301" s="317">
        <v>42794</v>
      </c>
      <c r="B301" s="235">
        <v>103.3</v>
      </c>
      <c r="C301" s="235">
        <v>1.2</v>
      </c>
    </row>
    <row r="302" spans="1:3" ht="15.6">
      <c r="A302" s="317">
        <v>42795</v>
      </c>
      <c r="B302" s="235">
        <v>103.9</v>
      </c>
      <c r="C302" s="235">
        <v>1.5</v>
      </c>
    </row>
    <row r="303" spans="1:3" ht="15.6">
      <c r="A303" s="317">
        <v>42796</v>
      </c>
      <c r="B303" s="235">
        <v>101.3</v>
      </c>
      <c r="C303" s="235">
        <v>3.1</v>
      </c>
    </row>
    <row r="304" spans="1:3" ht="15.6">
      <c r="A304" s="317">
        <v>42797</v>
      </c>
      <c r="B304" s="235">
        <v>102.3</v>
      </c>
      <c r="C304" s="235">
        <v>1.7</v>
      </c>
    </row>
    <row r="305" spans="1:3" ht="15.6">
      <c r="A305" s="317">
        <v>42800</v>
      </c>
      <c r="B305" s="235">
        <v>101.4</v>
      </c>
      <c r="C305" s="235">
        <v>1.5</v>
      </c>
    </row>
    <row r="306" spans="1:3" ht="15.6">
      <c r="A306" s="317">
        <v>42801</v>
      </c>
      <c r="B306" s="235">
        <v>101.5</v>
      </c>
      <c r="C306" s="235">
        <v>2</v>
      </c>
    </row>
    <row r="307" spans="1:3" ht="15.6">
      <c r="A307" s="317">
        <v>42802</v>
      </c>
      <c r="B307" s="235">
        <v>100.4</v>
      </c>
      <c r="C307" s="235">
        <v>1.8</v>
      </c>
    </row>
    <row r="308" spans="1:3" ht="15.6">
      <c r="A308" s="317">
        <v>42803</v>
      </c>
      <c r="B308" s="235">
        <v>100.4</v>
      </c>
      <c r="C308" s="235">
        <v>1.6</v>
      </c>
    </row>
    <row r="309" spans="1:3" ht="15.6">
      <c r="A309" s="317">
        <v>42804</v>
      </c>
      <c r="B309" s="235">
        <v>100.7</v>
      </c>
      <c r="C309" s="235">
        <v>1.6</v>
      </c>
    </row>
    <row r="310" spans="1:3" ht="15.6">
      <c r="A310" s="317">
        <v>42807</v>
      </c>
      <c r="B310" s="235">
        <v>100.9</v>
      </c>
      <c r="C310" s="235">
        <v>0.9</v>
      </c>
    </row>
    <row r="311" spans="1:3" ht="15.6">
      <c r="A311" s="317">
        <v>42808</v>
      </c>
      <c r="B311" s="235">
        <v>101</v>
      </c>
      <c r="C311" s="235">
        <v>1.1000000000000001</v>
      </c>
    </row>
    <row r="312" spans="1:3" ht="15.6">
      <c r="A312" s="317">
        <v>42809</v>
      </c>
      <c r="B312" s="235">
        <v>100.9</v>
      </c>
      <c r="C312" s="235">
        <v>1.1000000000000001</v>
      </c>
    </row>
    <row r="313" spans="1:3" ht="15.6">
      <c r="A313" s="317">
        <v>42810</v>
      </c>
      <c r="B313" s="235">
        <v>102.9</v>
      </c>
      <c r="C313" s="235">
        <v>1.8</v>
      </c>
    </row>
    <row r="314" spans="1:3" ht="15.6">
      <c r="A314" s="317">
        <v>42811</v>
      </c>
      <c r="B314" s="235">
        <v>104.7</v>
      </c>
      <c r="C314" s="235">
        <v>3.4</v>
      </c>
    </row>
    <row r="315" spans="1:3" ht="15.6">
      <c r="A315" s="317">
        <v>42814</v>
      </c>
      <c r="B315" s="235">
        <v>104.2</v>
      </c>
      <c r="C315" s="235">
        <v>1.1000000000000001</v>
      </c>
    </row>
    <row r="316" spans="1:3" ht="15.6">
      <c r="A316" s="317">
        <v>42815</v>
      </c>
      <c r="B316" s="235">
        <v>103.7</v>
      </c>
      <c r="C316" s="235">
        <v>1.2</v>
      </c>
    </row>
    <row r="317" spans="1:3" ht="15.6">
      <c r="A317" s="317">
        <v>42816</v>
      </c>
      <c r="B317" s="235">
        <v>102.8</v>
      </c>
      <c r="C317" s="235">
        <v>1.2</v>
      </c>
    </row>
    <row r="318" spans="1:3" ht="15.6">
      <c r="A318" s="317">
        <v>42817</v>
      </c>
      <c r="B318" s="235">
        <v>103.2</v>
      </c>
      <c r="C318" s="235">
        <v>1.1000000000000001</v>
      </c>
    </row>
    <row r="319" spans="1:3" ht="15.6">
      <c r="A319" s="317">
        <v>42818</v>
      </c>
      <c r="B319" s="235">
        <v>102.4</v>
      </c>
      <c r="C319" s="235">
        <v>1</v>
      </c>
    </row>
    <row r="320" spans="1:3" ht="15.6">
      <c r="A320" s="317">
        <v>42821</v>
      </c>
      <c r="B320" s="235">
        <v>102.4</v>
      </c>
      <c r="C320" s="235">
        <v>1.1000000000000001</v>
      </c>
    </row>
    <row r="321" spans="1:3" ht="15.6">
      <c r="A321" s="317">
        <v>42822</v>
      </c>
      <c r="B321" s="235">
        <v>102.9</v>
      </c>
      <c r="C321" s="235">
        <v>1.1000000000000001</v>
      </c>
    </row>
    <row r="322" spans="1:3" ht="15.6">
      <c r="A322" s="317">
        <v>42823</v>
      </c>
      <c r="B322" s="235">
        <v>102.8</v>
      </c>
      <c r="C322" s="235">
        <v>1</v>
      </c>
    </row>
    <row r="323" spans="1:3" ht="15.6">
      <c r="A323" s="317">
        <v>42824</v>
      </c>
      <c r="B323" s="235">
        <v>103.1</v>
      </c>
      <c r="C323" s="235">
        <v>1.2</v>
      </c>
    </row>
    <row r="324" spans="1:3" ht="15.6">
      <c r="A324" s="317">
        <v>42825</v>
      </c>
      <c r="B324" s="235">
        <v>102.9</v>
      </c>
      <c r="C324" s="235">
        <v>2</v>
      </c>
    </row>
    <row r="325" spans="1:3" ht="15.6">
      <c r="A325" s="317">
        <v>42828</v>
      </c>
      <c r="B325" s="235">
        <v>103.3</v>
      </c>
      <c r="C325" s="235">
        <v>1.1000000000000001</v>
      </c>
    </row>
    <row r="326" spans="1:3" ht="15.6">
      <c r="A326" s="317">
        <v>42829</v>
      </c>
      <c r="B326" s="235">
        <v>103.8</v>
      </c>
      <c r="C326" s="235">
        <v>1</v>
      </c>
    </row>
    <row r="327" spans="1:3" ht="15.6">
      <c r="A327" s="317">
        <v>42830</v>
      </c>
      <c r="B327" s="235">
        <v>103.8</v>
      </c>
      <c r="C327" s="235">
        <v>1.4</v>
      </c>
    </row>
    <row r="328" spans="1:3" ht="15.6">
      <c r="A328" s="317">
        <v>42831</v>
      </c>
      <c r="B328" s="235">
        <v>103.7</v>
      </c>
      <c r="C328" s="235">
        <v>1</v>
      </c>
    </row>
    <row r="329" spans="1:3" ht="15.6">
      <c r="A329" s="317">
        <v>42832</v>
      </c>
      <c r="B329" s="235">
        <v>103.8</v>
      </c>
      <c r="C329" s="235">
        <v>1.1000000000000001</v>
      </c>
    </row>
    <row r="330" spans="1:3" ht="15.6">
      <c r="A330" s="317">
        <v>42835</v>
      </c>
      <c r="B330" s="235">
        <v>104.4</v>
      </c>
      <c r="C330" s="235">
        <v>0.9</v>
      </c>
    </row>
    <row r="331" spans="1:3" ht="15.6">
      <c r="A331" s="317">
        <v>42836</v>
      </c>
      <c r="B331" s="235">
        <v>103.3</v>
      </c>
      <c r="C331" s="235">
        <v>1.3</v>
      </c>
    </row>
    <row r="332" spans="1:3" ht="15.6">
      <c r="A332" s="317">
        <v>42837</v>
      </c>
      <c r="B332" s="235">
        <v>103.6</v>
      </c>
      <c r="C332" s="235">
        <v>1.2</v>
      </c>
    </row>
    <row r="333" spans="1:3" ht="15.6">
      <c r="A333" s="317">
        <v>42838</v>
      </c>
      <c r="B333" s="235">
        <v>103.3</v>
      </c>
      <c r="C333" s="235">
        <v>1.2</v>
      </c>
    </row>
    <row r="334" spans="1:3" ht="15.6">
      <c r="A334" s="317">
        <v>42843</v>
      </c>
      <c r="B334" s="235">
        <v>103.2</v>
      </c>
      <c r="C334" s="235">
        <v>1.3</v>
      </c>
    </row>
    <row r="335" spans="1:3" ht="15.6">
      <c r="A335" s="317">
        <v>42844</v>
      </c>
      <c r="B335" s="235">
        <v>102.9</v>
      </c>
      <c r="C335" s="235">
        <v>1.4</v>
      </c>
    </row>
    <row r="336" spans="1:3" ht="15.6">
      <c r="A336" s="317">
        <v>42845</v>
      </c>
      <c r="B336" s="235">
        <v>101.3</v>
      </c>
      <c r="C336" s="235">
        <v>1.5</v>
      </c>
    </row>
    <row r="337" spans="1:3" ht="15.6">
      <c r="A337" s="317">
        <v>42846</v>
      </c>
      <c r="B337" s="235">
        <v>101.6</v>
      </c>
      <c r="C337" s="235">
        <v>2.2000000000000002</v>
      </c>
    </row>
    <row r="338" spans="1:3" ht="15.6">
      <c r="A338" s="317">
        <v>42849</v>
      </c>
      <c r="B338" s="235">
        <v>103.8</v>
      </c>
      <c r="C338" s="235">
        <v>2.6</v>
      </c>
    </row>
    <row r="339" spans="1:3" ht="15.6">
      <c r="A339" s="317">
        <v>42850</v>
      </c>
      <c r="B339" s="235">
        <v>104.5</v>
      </c>
      <c r="C339" s="235">
        <v>1.5</v>
      </c>
    </row>
    <row r="340" spans="1:3" ht="15.6">
      <c r="A340" s="317">
        <v>42851</v>
      </c>
      <c r="B340" s="235">
        <v>103.8</v>
      </c>
      <c r="C340" s="235">
        <v>1.5</v>
      </c>
    </row>
    <row r="341" spans="1:3" ht="15.6">
      <c r="A341" s="317">
        <v>42852</v>
      </c>
      <c r="B341" s="235">
        <v>103</v>
      </c>
      <c r="C341" s="235">
        <v>1.4</v>
      </c>
    </row>
    <row r="342" spans="1:3" ht="15.6">
      <c r="A342" s="317">
        <v>42853</v>
      </c>
      <c r="B342" s="235">
        <v>103.4</v>
      </c>
      <c r="C342" s="235">
        <v>1.5</v>
      </c>
    </row>
    <row r="343" spans="1:3" ht="15.6">
      <c r="A343" s="317">
        <v>42857</v>
      </c>
      <c r="B343" s="235">
        <v>102.7</v>
      </c>
      <c r="C343" s="235">
        <v>1.3</v>
      </c>
    </row>
    <row r="344" spans="1:3" ht="15.6">
      <c r="A344" s="317">
        <v>42858</v>
      </c>
      <c r="B344" s="235">
        <v>103.7</v>
      </c>
      <c r="C344" s="235">
        <v>1.8</v>
      </c>
    </row>
    <row r="345" spans="1:3" ht="15.6">
      <c r="A345" s="317">
        <v>42859</v>
      </c>
      <c r="B345" s="235">
        <v>109.1</v>
      </c>
      <c r="C345" s="235">
        <v>2.8</v>
      </c>
    </row>
    <row r="346" spans="1:3" ht="15.6">
      <c r="A346" s="317">
        <v>42860</v>
      </c>
      <c r="B346" s="235">
        <v>109.3</v>
      </c>
      <c r="C346" s="235">
        <v>1.9</v>
      </c>
    </row>
    <row r="347" spans="1:3" ht="15.6">
      <c r="A347" s="317">
        <v>42863</v>
      </c>
      <c r="B347" s="235">
        <v>109</v>
      </c>
      <c r="C347" s="235">
        <v>1.4</v>
      </c>
    </row>
    <row r="348" spans="1:3" ht="15.6">
      <c r="A348" s="317">
        <v>42864</v>
      </c>
      <c r="B348" s="235">
        <v>109.3</v>
      </c>
      <c r="C348" s="235">
        <v>1.1000000000000001</v>
      </c>
    </row>
    <row r="349" spans="1:3" ht="15.6">
      <c r="A349" s="317">
        <v>42865</v>
      </c>
      <c r="B349" s="235">
        <v>109.2</v>
      </c>
      <c r="C349" s="235">
        <v>1.1000000000000001</v>
      </c>
    </row>
    <row r="350" spans="1:3" ht="15.6">
      <c r="A350" s="317">
        <v>42866</v>
      </c>
      <c r="B350" s="235">
        <v>109.1</v>
      </c>
      <c r="C350" s="235">
        <v>1.4</v>
      </c>
    </row>
    <row r="351" spans="1:3" ht="15.6">
      <c r="A351" s="317">
        <v>42867</v>
      </c>
      <c r="B351" s="235">
        <v>109.3</v>
      </c>
      <c r="C351" s="235">
        <v>1.3</v>
      </c>
    </row>
    <row r="352" spans="1:3" ht="15.6">
      <c r="A352" s="317">
        <v>42870</v>
      </c>
      <c r="B352" s="235">
        <v>108.8</v>
      </c>
      <c r="C352" s="235">
        <v>1.1000000000000001</v>
      </c>
    </row>
    <row r="353" spans="1:3" ht="15.6">
      <c r="A353" s="317">
        <v>42871</v>
      </c>
      <c r="B353" s="235">
        <v>108.5</v>
      </c>
      <c r="C353" s="235">
        <v>1.3</v>
      </c>
    </row>
    <row r="354" spans="1:3" ht="15.6">
      <c r="A354" s="317">
        <v>42872</v>
      </c>
      <c r="B354" s="235">
        <v>107.8</v>
      </c>
      <c r="C354" s="235">
        <v>1.4</v>
      </c>
    </row>
    <row r="355" spans="1:3" ht="15.6">
      <c r="A355" s="317">
        <v>42873</v>
      </c>
      <c r="B355" s="235">
        <v>104.4</v>
      </c>
      <c r="C355" s="235">
        <v>3</v>
      </c>
    </row>
    <row r="356" spans="1:3" ht="15.6">
      <c r="A356" s="317">
        <v>42874</v>
      </c>
      <c r="B356" s="235">
        <v>105.7</v>
      </c>
      <c r="C356" s="235">
        <v>1.7</v>
      </c>
    </row>
    <row r="357" spans="1:3" ht="15.6">
      <c r="A357" s="317">
        <v>42877</v>
      </c>
      <c r="B357" s="235">
        <v>105.3</v>
      </c>
      <c r="C357" s="235">
        <v>1</v>
      </c>
    </row>
    <row r="358" spans="1:3" ht="15.6">
      <c r="A358" s="317">
        <v>42878</v>
      </c>
      <c r="B358" s="235">
        <v>105.6</v>
      </c>
      <c r="C358" s="235">
        <v>1</v>
      </c>
    </row>
    <row r="359" spans="1:3" ht="15.6">
      <c r="A359" s="317">
        <v>42879</v>
      </c>
      <c r="B359" s="235">
        <v>105.6</v>
      </c>
      <c r="C359" s="235">
        <v>0.9</v>
      </c>
    </row>
    <row r="360" spans="1:3" ht="15.6">
      <c r="A360" s="317">
        <v>42880</v>
      </c>
      <c r="B360" s="235">
        <v>105.6</v>
      </c>
      <c r="C360" s="235">
        <v>0.6</v>
      </c>
    </row>
    <row r="361" spans="1:3" ht="15.6">
      <c r="A361" s="317">
        <v>42881</v>
      </c>
      <c r="B361" s="235">
        <v>105.6</v>
      </c>
      <c r="C361" s="235">
        <v>0.9</v>
      </c>
    </row>
    <row r="362" spans="1:3" ht="15.6">
      <c r="A362" s="317">
        <v>42884</v>
      </c>
      <c r="B362" s="235">
        <v>105.1</v>
      </c>
      <c r="C362" s="235">
        <v>0.4</v>
      </c>
    </row>
    <row r="363" spans="1:3" ht="15.6">
      <c r="A363" s="317">
        <v>42885</v>
      </c>
      <c r="B363" s="235">
        <v>104.2</v>
      </c>
      <c r="C363" s="235">
        <v>1.4</v>
      </c>
    </row>
    <row r="364" spans="1:3" ht="15.6">
      <c r="A364" s="317">
        <v>42886</v>
      </c>
      <c r="B364" s="235">
        <v>103.8</v>
      </c>
      <c r="C364" s="235">
        <v>2</v>
      </c>
    </row>
    <row r="365" spans="1:3" ht="15.6">
      <c r="A365" s="317">
        <v>42887</v>
      </c>
      <c r="B365" s="235">
        <v>104.2</v>
      </c>
      <c r="C365" s="235">
        <v>1.1000000000000001</v>
      </c>
    </row>
    <row r="366" spans="1:3" ht="15.6">
      <c r="A366" s="317">
        <v>42888</v>
      </c>
      <c r="B366" s="235">
        <v>104.9</v>
      </c>
      <c r="C366" s="235">
        <v>0.9</v>
      </c>
    </row>
    <row r="367" spans="1:3" ht="15.6">
      <c r="A367" s="317">
        <v>42891</v>
      </c>
      <c r="B367" s="235">
        <v>104.7</v>
      </c>
      <c r="C367" s="235">
        <v>0.5</v>
      </c>
    </row>
    <row r="368" spans="1:3" ht="15.6">
      <c r="A368" s="317">
        <v>42892</v>
      </c>
      <c r="B368" s="235">
        <v>104.8</v>
      </c>
      <c r="C368" s="235">
        <v>1.1000000000000001</v>
      </c>
    </row>
    <row r="369" spans="1:3" ht="15.6">
      <c r="A369" s="317">
        <v>42893</v>
      </c>
      <c r="B369" s="235">
        <v>104.1</v>
      </c>
      <c r="C369" s="235">
        <v>1</v>
      </c>
    </row>
    <row r="370" spans="1:3" ht="15.6">
      <c r="A370" s="317">
        <v>42894</v>
      </c>
      <c r="B370" s="235">
        <v>101.7</v>
      </c>
      <c r="C370" s="235">
        <v>2</v>
      </c>
    </row>
    <row r="371" spans="1:3" ht="15.6">
      <c r="A371" s="317">
        <v>42895</v>
      </c>
      <c r="B371" s="235">
        <v>101.6</v>
      </c>
      <c r="C371" s="235">
        <v>1.8</v>
      </c>
    </row>
    <row r="372" spans="1:3" ht="15.6">
      <c r="A372" s="317">
        <v>42898</v>
      </c>
      <c r="B372" s="235">
        <v>100.9</v>
      </c>
      <c r="C372" s="235">
        <v>1.2</v>
      </c>
    </row>
    <row r="373" spans="1:3" ht="15.6">
      <c r="A373" s="317">
        <v>42899</v>
      </c>
      <c r="B373" s="235">
        <v>101.3</v>
      </c>
      <c r="C373" s="235">
        <v>1</v>
      </c>
    </row>
    <row r="374" spans="1:3" ht="15.6">
      <c r="A374" s="317">
        <v>42900</v>
      </c>
      <c r="B374" s="235">
        <v>101.2</v>
      </c>
      <c r="C374" s="235">
        <v>1.4</v>
      </c>
    </row>
    <row r="375" spans="1:3" ht="15.6">
      <c r="A375" s="317">
        <v>42901</v>
      </c>
      <c r="B375" s="235">
        <v>101.6</v>
      </c>
      <c r="C375" s="235">
        <v>1.8</v>
      </c>
    </row>
    <row r="376" spans="1:3" ht="15.6">
      <c r="A376" s="317">
        <v>42902</v>
      </c>
      <c r="B376" s="235">
        <v>101.6</v>
      </c>
      <c r="C376" s="235">
        <v>3.6</v>
      </c>
    </row>
    <row r="377" spans="1:3" ht="15.6">
      <c r="A377" s="317">
        <v>42905</v>
      </c>
      <c r="B377" s="235">
        <v>102.2</v>
      </c>
      <c r="C377" s="235">
        <v>0.9</v>
      </c>
    </row>
    <row r="378" spans="1:3" ht="15.6">
      <c r="A378" s="317">
        <v>42906</v>
      </c>
      <c r="B378" s="235">
        <v>102.8</v>
      </c>
      <c r="C378" s="235">
        <v>1</v>
      </c>
    </row>
    <row r="379" spans="1:3" ht="15.6">
      <c r="A379" s="317">
        <v>42907</v>
      </c>
      <c r="B379" s="235">
        <v>102.3</v>
      </c>
      <c r="C379" s="235">
        <v>1.1000000000000001</v>
      </c>
    </row>
    <row r="380" spans="1:3" ht="15.6">
      <c r="A380" s="317">
        <v>42908</v>
      </c>
      <c r="B380" s="235">
        <v>102.2</v>
      </c>
      <c r="C380" s="235">
        <v>1.1000000000000001</v>
      </c>
    </row>
    <row r="381" spans="1:3" ht="15.6">
      <c r="A381" s="317">
        <v>42909</v>
      </c>
      <c r="B381" s="235">
        <v>100.9</v>
      </c>
      <c r="C381" s="235">
        <v>1</v>
      </c>
    </row>
    <row r="382" spans="1:3" ht="15.6">
      <c r="A382" s="317">
        <v>42912</v>
      </c>
      <c r="B382" s="235">
        <v>102.1</v>
      </c>
      <c r="C382" s="235">
        <v>1.1000000000000001</v>
      </c>
    </row>
    <row r="383" spans="1:3" ht="15.6">
      <c r="A383" s="317">
        <v>42913</v>
      </c>
      <c r="B383" s="235">
        <v>100.8</v>
      </c>
      <c r="C383" s="235">
        <v>1.4</v>
      </c>
    </row>
    <row r="384" spans="1:3" ht="15.6">
      <c r="A384" s="317">
        <v>42914</v>
      </c>
      <c r="B384" s="235">
        <v>100.3</v>
      </c>
      <c r="C384" s="235">
        <v>1.3</v>
      </c>
    </row>
    <row r="385" spans="1:3" ht="15.6">
      <c r="A385" s="317">
        <v>42915</v>
      </c>
      <c r="B385" s="235">
        <v>97.6</v>
      </c>
      <c r="C385" s="235">
        <v>2.4</v>
      </c>
    </row>
    <row r="386" spans="1:3" ht="15.6">
      <c r="A386" s="317">
        <v>42916</v>
      </c>
      <c r="B386" s="235">
        <v>96.7</v>
      </c>
      <c r="C386" s="235">
        <v>2.2999999999999998</v>
      </c>
    </row>
    <row r="387" spans="1:3" ht="15.6">
      <c r="A387" s="317">
        <v>42919</v>
      </c>
      <c r="B387" s="235">
        <v>97.3</v>
      </c>
      <c r="C387" s="235">
        <v>1.2</v>
      </c>
    </row>
    <row r="388" spans="1:3" ht="15.6">
      <c r="A388" s="317">
        <v>42920</v>
      </c>
      <c r="B388" s="235">
        <v>97.4</v>
      </c>
      <c r="C388" s="235">
        <v>1</v>
      </c>
    </row>
    <row r="389" spans="1:3" ht="15.6">
      <c r="A389" s="317">
        <v>42921</v>
      </c>
      <c r="B389" s="235">
        <v>97.1</v>
      </c>
      <c r="C389" s="235">
        <v>1.3</v>
      </c>
    </row>
    <row r="390" spans="1:3" ht="15.6">
      <c r="A390" s="317">
        <v>42922</v>
      </c>
      <c r="B390" s="235">
        <v>96</v>
      </c>
      <c r="C390" s="235">
        <v>2.1</v>
      </c>
    </row>
    <row r="391" spans="1:3" ht="15.6">
      <c r="A391" s="317">
        <v>42923</v>
      </c>
      <c r="B391" s="235">
        <v>97.4</v>
      </c>
      <c r="C391" s="235">
        <v>1.8</v>
      </c>
    </row>
    <row r="392" spans="1:3" ht="15.6">
      <c r="A392" s="317">
        <v>42926</v>
      </c>
      <c r="B392" s="235">
        <v>98.3</v>
      </c>
      <c r="C392" s="235">
        <v>1.4</v>
      </c>
    </row>
    <row r="393" spans="1:3" ht="15.6">
      <c r="A393" s="317">
        <v>42927</v>
      </c>
      <c r="B393" s="235">
        <v>96.5</v>
      </c>
      <c r="C393" s="235">
        <v>1.8</v>
      </c>
    </row>
    <row r="394" spans="1:3" ht="15.6">
      <c r="A394" s="317">
        <v>42928</v>
      </c>
      <c r="B394" s="235">
        <v>98.5</v>
      </c>
      <c r="C394" s="235">
        <v>1.5</v>
      </c>
    </row>
    <row r="395" spans="1:3" ht="15.6">
      <c r="A395" s="317">
        <v>42929</v>
      </c>
      <c r="B395" s="235">
        <v>99.1</v>
      </c>
      <c r="C395" s="235">
        <v>1.3</v>
      </c>
    </row>
    <row r="396" spans="1:3" ht="15.6">
      <c r="A396" s="317">
        <v>42930</v>
      </c>
      <c r="B396" s="235">
        <v>99.3</v>
      </c>
      <c r="C396" s="235">
        <v>1</v>
      </c>
    </row>
    <row r="397" spans="1:3" ht="15.6">
      <c r="A397" s="317">
        <v>42933</v>
      </c>
      <c r="B397" s="235">
        <v>99.8</v>
      </c>
      <c r="C397" s="235">
        <v>1</v>
      </c>
    </row>
    <row r="398" spans="1:3" ht="15.6">
      <c r="A398" s="317">
        <v>42934</v>
      </c>
      <c r="B398" s="235">
        <v>99</v>
      </c>
      <c r="C398" s="235">
        <v>1</v>
      </c>
    </row>
    <row r="399" spans="1:3" ht="15.6">
      <c r="A399" s="317">
        <v>42935</v>
      </c>
      <c r="B399" s="235">
        <v>99.4</v>
      </c>
      <c r="C399" s="235">
        <v>1</v>
      </c>
    </row>
    <row r="400" spans="1:3" ht="15.6">
      <c r="A400" s="317">
        <v>42936</v>
      </c>
      <c r="B400" s="235">
        <v>99.3</v>
      </c>
      <c r="C400" s="235">
        <v>1.4</v>
      </c>
    </row>
    <row r="401" spans="1:3" ht="15.6">
      <c r="A401" s="317">
        <v>42937</v>
      </c>
      <c r="B401" s="235">
        <v>98.5</v>
      </c>
      <c r="C401" s="235">
        <v>1.9</v>
      </c>
    </row>
    <row r="402" spans="1:3" ht="15.6">
      <c r="A402" s="317">
        <v>42940</v>
      </c>
      <c r="B402" s="235">
        <v>97.7</v>
      </c>
      <c r="C402" s="235">
        <v>1.1000000000000001</v>
      </c>
    </row>
    <row r="403" spans="1:3" ht="15.6">
      <c r="A403" s="317">
        <v>42941</v>
      </c>
      <c r="B403" s="235">
        <v>97.6</v>
      </c>
      <c r="C403" s="235">
        <v>1.2</v>
      </c>
    </row>
    <row r="404" spans="1:3" ht="15.6">
      <c r="A404" s="317">
        <v>42942</v>
      </c>
      <c r="B404" s="235">
        <v>99.2</v>
      </c>
      <c r="C404" s="235">
        <v>1.5</v>
      </c>
    </row>
    <row r="405" spans="1:3" ht="15.6">
      <c r="A405" s="317">
        <v>42943</v>
      </c>
      <c r="B405" s="235">
        <v>105</v>
      </c>
      <c r="C405" s="235">
        <v>3.7</v>
      </c>
    </row>
    <row r="406" spans="1:3" ht="15.6">
      <c r="A406" s="317">
        <v>42944</v>
      </c>
      <c r="B406" s="235">
        <v>103.3</v>
      </c>
      <c r="C406" s="235">
        <v>1.9</v>
      </c>
    </row>
    <row r="407" spans="1:3" ht="15.6">
      <c r="A407" s="317">
        <v>42947</v>
      </c>
      <c r="B407" s="235">
        <v>101.8</v>
      </c>
      <c r="C407" s="235">
        <v>1.7</v>
      </c>
    </row>
    <row r="408" spans="1:3" ht="15.6">
      <c r="A408" s="317">
        <v>42948</v>
      </c>
      <c r="B408" s="235">
        <v>101.1</v>
      </c>
      <c r="C408" s="235">
        <v>1.3</v>
      </c>
    </row>
    <row r="409" spans="1:3" ht="15.6">
      <c r="A409" s="317">
        <v>42949</v>
      </c>
      <c r="B409" s="235">
        <v>100.2</v>
      </c>
      <c r="C409" s="235">
        <v>1.3</v>
      </c>
    </row>
    <row r="410" spans="1:3" ht="15.6">
      <c r="A410" s="317">
        <v>42950</v>
      </c>
      <c r="B410" s="235">
        <v>101.3</v>
      </c>
      <c r="C410" s="235">
        <v>1.2</v>
      </c>
    </row>
    <row r="411" spans="1:3" ht="15.6">
      <c r="A411" s="317">
        <v>42951</v>
      </c>
      <c r="B411" s="235">
        <v>102.2</v>
      </c>
      <c r="C411" s="235">
        <v>1.1000000000000001</v>
      </c>
    </row>
    <row r="412" spans="1:3" ht="15.6">
      <c r="A412" s="317">
        <v>42954</v>
      </c>
      <c r="B412" s="235">
        <v>101.7</v>
      </c>
      <c r="C412" s="235">
        <v>0.8</v>
      </c>
    </row>
    <row r="413" spans="1:3" ht="15.6">
      <c r="A413" s="317">
        <v>42955</v>
      </c>
      <c r="B413" s="235">
        <v>101.6</v>
      </c>
      <c r="C413" s="235">
        <v>0.8</v>
      </c>
    </row>
    <row r="414" spans="1:3" ht="15.6">
      <c r="A414" s="317">
        <v>42956</v>
      </c>
      <c r="B414" s="235">
        <v>100</v>
      </c>
      <c r="C414" s="235">
        <v>1.2</v>
      </c>
    </row>
    <row r="415" spans="1:3" ht="15.6">
      <c r="A415" s="317">
        <v>42957</v>
      </c>
      <c r="B415" s="235">
        <v>99.4</v>
      </c>
      <c r="C415" s="235">
        <v>1.1000000000000001</v>
      </c>
    </row>
    <row r="416" spans="1:3" ht="15.6">
      <c r="A416" s="317">
        <v>42958</v>
      </c>
      <c r="B416" s="235">
        <v>98.2</v>
      </c>
      <c r="C416" s="235">
        <v>1.4</v>
      </c>
    </row>
    <row r="417" spans="1:3" ht="15.6">
      <c r="A417" s="317">
        <v>42961</v>
      </c>
      <c r="B417" s="235">
        <v>99.2</v>
      </c>
      <c r="C417" s="235">
        <v>0.9</v>
      </c>
    </row>
    <row r="418" spans="1:3" ht="15.6">
      <c r="A418" s="317">
        <v>42962</v>
      </c>
      <c r="B418" s="235">
        <v>99.4</v>
      </c>
      <c r="C418" s="235">
        <v>0.6</v>
      </c>
    </row>
    <row r="419" spans="1:3" ht="15.6">
      <c r="A419" s="317">
        <v>42963</v>
      </c>
      <c r="B419" s="235">
        <v>100.2</v>
      </c>
      <c r="C419" s="235">
        <v>0.8</v>
      </c>
    </row>
    <row r="420" spans="1:3" ht="15.6">
      <c r="A420" s="317">
        <v>42964</v>
      </c>
      <c r="B420" s="235">
        <v>100.4</v>
      </c>
      <c r="C420" s="235">
        <v>1</v>
      </c>
    </row>
    <row r="421" spans="1:3" ht="15.6">
      <c r="A421" s="317">
        <v>42965</v>
      </c>
      <c r="B421" s="235">
        <v>99.1</v>
      </c>
      <c r="C421" s="235">
        <v>1.2</v>
      </c>
    </row>
    <row r="422" spans="1:3" ht="15.6">
      <c r="A422" s="317">
        <v>42968</v>
      </c>
      <c r="B422" s="235">
        <v>99</v>
      </c>
      <c r="C422" s="235">
        <v>0.8</v>
      </c>
    </row>
    <row r="423" spans="1:3" ht="15.6">
      <c r="A423" s="317">
        <v>42969</v>
      </c>
      <c r="B423" s="235">
        <v>99.5</v>
      </c>
      <c r="C423" s="235">
        <v>1.1000000000000001</v>
      </c>
    </row>
    <row r="424" spans="1:3" ht="15.6">
      <c r="A424" s="317">
        <v>42970</v>
      </c>
      <c r="B424" s="235">
        <v>98.4</v>
      </c>
      <c r="C424" s="235">
        <v>1</v>
      </c>
    </row>
    <row r="425" spans="1:3" ht="15.6">
      <c r="A425" s="317">
        <v>42971</v>
      </c>
      <c r="B425" s="235">
        <v>98.5</v>
      </c>
      <c r="C425" s="235">
        <v>0.9</v>
      </c>
    </row>
    <row r="426" spans="1:3" ht="15.6">
      <c r="A426" s="317">
        <v>42972</v>
      </c>
      <c r="B426" s="235">
        <v>98.2</v>
      </c>
      <c r="C426" s="235">
        <v>0.7</v>
      </c>
    </row>
    <row r="427" spans="1:3" ht="15.6">
      <c r="A427" s="317">
        <v>42975</v>
      </c>
      <c r="B427" s="235">
        <v>96.9</v>
      </c>
      <c r="C427" s="235">
        <v>1</v>
      </c>
    </row>
    <row r="428" spans="1:3" ht="15.6">
      <c r="A428" s="317">
        <v>42976</v>
      </c>
      <c r="B428" s="235">
        <v>97.1</v>
      </c>
      <c r="C428" s="235">
        <v>1.6</v>
      </c>
    </row>
    <row r="429" spans="1:3" ht="15.6">
      <c r="A429" s="317">
        <v>42977</v>
      </c>
      <c r="B429" s="235">
        <v>99</v>
      </c>
      <c r="C429" s="235">
        <v>1.4</v>
      </c>
    </row>
    <row r="430" spans="1:3" ht="15.6">
      <c r="A430" s="317">
        <v>42978</v>
      </c>
      <c r="B430" s="235">
        <v>99.5</v>
      </c>
      <c r="C430" s="235">
        <v>1.7</v>
      </c>
    </row>
    <row r="431" spans="1:3" ht="15.6">
      <c r="A431" s="317">
        <v>42979</v>
      </c>
      <c r="B431" s="235">
        <v>99.9</v>
      </c>
      <c r="C431" s="235">
        <v>0.9</v>
      </c>
    </row>
    <row r="432" spans="1:3" ht="15.6">
      <c r="A432" s="317">
        <v>42982</v>
      </c>
      <c r="B432" s="235">
        <v>99.3</v>
      </c>
      <c r="C432" s="235">
        <v>0.6</v>
      </c>
    </row>
    <row r="433" spans="1:3" ht="15.6">
      <c r="A433" s="317">
        <v>42983</v>
      </c>
      <c r="B433" s="235">
        <v>99.8</v>
      </c>
      <c r="C433" s="235">
        <v>1</v>
      </c>
    </row>
    <row r="434" spans="1:3" ht="15.6">
      <c r="A434" s="317">
        <v>42984</v>
      </c>
      <c r="B434" s="235">
        <v>100.1</v>
      </c>
      <c r="C434" s="235">
        <v>1.1000000000000001</v>
      </c>
    </row>
    <row r="435" spans="1:3" ht="15.6">
      <c r="A435" s="317">
        <v>42985</v>
      </c>
      <c r="B435" s="235">
        <v>100.8</v>
      </c>
      <c r="C435" s="235">
        <v>1.9</v>
      </c>
    </row>
    <row r="436" spans="1:3" ht="15.6">
      <c r="A436" s="317">
        <v>42986</v>
      </c>
      <c r="B436" s="235">
        <v>101.2</v>
      </c>
      <c r="C436" s="235">
        <v>1</v>
      </c>
    </row>
    <row r="437" spans="1:3" ht="15.6">
      <c r="A437" s="317">
        <v>42989</v>
      </c>
      <c r="B437" s="235">
        <v>101.4</v>
      </c>
      <c r="C437" s="235">
        <v>1.2</v>
      </c>
    </row>
    <row r="438" spans="1:3" ht="15.6">
      <c r="A438" s="317">
        <v>42990</v>
      </c>
      <c r="B438" s="235">
        <v>101.7</v>
      </c>
      <c r="C438" s="235">
        <v>1.1000000000000001</v>
      </c>
    </row>
    <row r="439" spans="1:3" ht="15.6">
      <c r="A439" s="317">
        <v>42991</v>
      </c>
      <c r="B439" s="235">
        <v>102.3</v>
      </c>
      <c r="C439" s="235">
        <v>1.2</v>
      </c>
    </row>
    <row r="440" spans="1:3" ht="15.6">
      <c r="A440" s="317">
        <v>42992</v>
      </c>
      <c r="B440" s="235">
        <v>102.4</v>
      </c>
      <c r="C440" s="235">
        <v>1.4</v>
      </c>
    </row>
    <row r="441" spans="1:3" ht="15.6">
      <c r="A441" s="317">
        <v>42993</v>
      </c>
      <c r="B441" s="235">
        <v>101.2</v>
      </c>
      <c r="C441" s="235">
        <v>4.5</v>
      </c>
    </row>
    <row r="442" spans="1:3" ht="15.6">
      <c r="A442" s="317">
        <v>42996</v>
      </c>
      <c r="B442" s="235">
        <v>100.7</v>
      </c>
      <c r="C442" s="235">
        <v>0.8</v>
      </c>
    </row>
    <row r="443" spans="1:3" ht="15.6">
      <c r="A443" s="317">
        <v>42997</v>
      </c>
      <c r="B443" s="235">
        <v>100.4</v>
      </c>
      <c r="C443" s="235">
        <v>1.3</v>
      </c>
    </row>
    <row r="444" spans="1:3" ht="15.6">
      <c r="A444" s="317">
        <v>42998</v>
      </c>
      <c r="B444" s="235">
        <v>98.6</v>
      </c>
      <c r="C444" s="235">
        <v>1.3</v>
      </c>
    </row>
    <row r="445" spans="1:3" ht="15.6">
      <c r="A445" s="317">
        <v>42999</v>
      </c>
      <c r="B445" s="235">
        <v>98.1</v>
      </c>
      <c r="C445" s="235">
        <v>1.4</v>
      </c>
    </row>
    <row r="446" spans="1:3" ht="15.6">
      <c r="A446" s="317">
        <v>43000</v>
      </c>
      <c r="B446" s="235">
        <v>97.5</v>
      </c>
      <c r="C446" s="235">
        <v>1.3</v>
      </c>
    </row>
    <row r="447" spans="1:3" ht="15.6">
      <c r="A447" s="317">
        <v>43003</v>
      </c>
      <c r="B447" s="235">
        <v>98.7</v>
      </c>
      <c r="C447" s="235">
        <v>1</v>
      </c>
    </row>
    <row r="448" spans="1:3" ht="15.6">
      <c r="A448" s="317">
        <v>43004</v>
      </c>
      <c r="B448" s="235">
        <v>99.3</v>
      </c>
      <c r="C448" s="235">
        <v>1.2</v>
      </c>
    </row>
    <row r="449" spans="1:3" ht="15.6">
      <c r="A449" s="317">
        <v>43005</v>
      </c>
      <c r="B449" s="235">
        <v>99.9</v>
      </c>
      <c r="C449" s="235">
        <v>1.7</v>
      </c>
    </row>
    <row r="450" spans="1:3" ht="15.6">
      <c r="A450" s="317">
        <v>43006</v>
      </c>
      <c r="B450" s="235">
        <v>100.9</v>
      </c>
      <c r="C450" s="235">
        <v>1.7</v>
      </c>
    </row>
    <row r="451" spans="1:3" ht="15.6">
      <c r="A451" s="317">
        <v>43007</v>
      </c>
      <c r="B451" s="235">
        <v>101.3</v>
      </c>
      <c r="C451" s="235">
        <v>1.8</v>
      </c>
    </row>
    <row r="452" spans="1:3" ht="15.6">
      <c r="A452" s="317">
        <v>43010</v>
      </c>
      <c r="B452" s="235">
        <v>101.3</v>
      </c>
      <c r="C452" s="235">
        <v>1.2</v>
      </c>
    </row>
    <row r="453" spans="1:3" ht="15.6">
      <c r="A453" s="317">
        <v>43011</v>
      </c>
      <c r="B453" s="235">
        <v>101.8</v>
      </c>
      <c r="C453" s="235">
        <v>1</v>
      </c>
    </row>
    <row r="454" spans="1:3" ht="15.6">
      <c r="A454" s="317">
        <v>43012</v>
      </c>
      <c r="B454" s="235">
        <v>102.8</v>
      </c>
      <c r="C454" s="235">
        <v>1.5</v>
      </c>
    </row>
    <row r="455" spans="1:3" ht="15.6">
      <c r="A455" s="317">
        <v>43013</v>
      </c>
      <c r="B455" s="235">
        <v>104.4</v>
      </c>
      <c r="C455" s="235">
        <v>1.6</v>
      </c>
    </row>
    <row r="456" spans="1:3" ht="15.6">
      <c r="A456" s="317">
        <v>43014</v>
      </c>
      <c r="B456" s="235">
        <v>103.6</v>
      </c>
      <c r="C456" s="235">
        <v>1.4</v>
      </c>
    </row>
    <row r="457" spans="1:3" ht="15.6">
      <c r="A457" s="317">
        <v>43017</v>
      </c>
      <c r="B457" s="235">
        <v>104.5</v>
      </c>
      <c r="C457" s="235">
        <v>0.8</v>
      </c>
    </row>
    <row r="458" spans="1:3" ht="15.6">
      <c r="A458" s="317">
        <v>43018</v>
      </c>
      <c r="B458" s="235">
        <v>104.6</v>
      </c>
      <c r="C458" s="235">
        <v>1</v>
      </c>
    </row>
    <row r="459" spans="1:3" ht="15.6">
      <c r="A459" s="317">
        <v>43019</v>
      </c>
      <c r="B459" s="235">
        <v>104.8</v>
      </c>
      <c r="C459" s="235">
        <v>1</v>
      </c>
    </row>
    <row r="460" spans="1:3" ht="15.6">
      <c r="A460" s="317">
        <v>43020</v>
      </c>
      <c r="B460" s="235">
        <v>104.7</v>
      </c>
      <c r="C460" s="235">
        <v>1</v>
      </c>
    </row>
    <row r="461" spans="1:3" ht="15.6">
      <c r="A461" s="317">
        <v>43021</v>
      </c>
      <c r="B461" s="235">
        <v>106.2</v>
      </c>
      <c r="C461" s="235">
        <v>1.4</v>
      </c>
    </row>
    <row r="462" spans="1:3" ht="15.6">
      <c r="A462" s="317">
        <v>43024</v>
      </c>
      <c r="B462" s="235">
        <v>106.3</v>
      </c>
      <c r="C462" s="235">
        <v>0.9</v>
      </c>
    </row>
    <row r="463" spans="1:3" ht="15.6">
      <c r="A463" s="317">
        <v>43025</v>
      </c>
      <c r="B463" s="235">
        <v>106.7</v>
      </c>
      <c r="C463" s="235">
        <v>1.3</v>
      </c>
    </row>
    <row r="464" spans="1:3" ht="15.6">
      <c r="A464" s="317">
        <v>43026</v>
      </c>
      <c r="B464" s="235">
        <v>107.2</v>
      </c>
      <c r="C464" s="235">
        <v>1</v>
      </c>
    </row>
    <row r="465" spans="1:3" ht="15.6">
      <c r="A465" s="317">
        <v>43027</v>
      </c>
      <c r="B465" s="235">
        <v>106.3</v>
      </c>
      <c r="C465" s="235">
        <v>1.4</v>
      </c>
    </row>
    <row r="466" spans="1:3" ht="15.6">
      <c r="A466" s="317">
        <v>43028</v>
      </c>
      <c r="B466" s="235">
        <v>106.6</v>
      </c>
      <c r="C466" s="235">
        <v>1.6</v>
      </c>
    </row>
    <row r="467" spans="1:3" ht="15.6">
      <c r="A467" s="317">
        <v>43031</v>
      </c>
      <c r="B467" s="235">
        <v>106.8</v>
      </c>
      <c r="C467" s="235">
        <v>0.7</v>
      </c>
    </row>
    <row r="468" spans="1:3" ht="15.6">
      <c r="A468" s="317">
        <v>43032</v>
      </c>
      <c r="B468" s="235">
        <v>105.6</v>
      </c>
      <c r="C468" s="235">
        <v>1.4</v>
      </c>
    </row>
    <row r="469" spans="1:3" ht="15.6">
      <c r="A469" s="317">
        <v>43033</v>
      </c>
      <c r="B469" s="235">
        <v>103.1</v>
      </c>
      <c r="C469" s="235">
        <v>1.8</v>
      </c>
    </row>
    <row r="470" spans="1:3" ht="15.6">
      <c r="A470" s="317">
        <v>43034</v>
      </c>
      <c r="B470" s="235">
        <v>102.3</v>
      </c>
      <c r="C470" s="235">
        <v>3.2</v>
      </c>
    </row>
    <row r="471" spans="1:3" ht="15.6">
      <c r="A471" s="317">
        <v>43035</v>
      </c>
      <c r="B471" s="235">
        <v>103.4</v>
      </c>
      <c r="C471" s="235">
        <v>2</v>
      </c>
    </row>
    <row r="472" spans="1:3" ht="15.6">
      <c r="A472" s="317">
        <v>43038</v>
      </c>
      <c r="B472" s="235">
        <v>103.7</v>
      </c>
      <c r="C472" s="235">
        <v>1.2</v>
      </c>
    </row>
    <row r="473" spans="1:3" ht="15.6">
      <c r="A473" s="317">
        <v>43039</v>
      </c>
      <c r="B473" s="235">
        <v>105.1</v>
      </c>
      <c r="C473" s="235">
        <v>1.3</v>
      </c>
    </row>
    <row r="474" spans="1:3" ht="15.6">
      <c r="A474" s="317">
        <v>43040</v>
      </c>
      <c r="B474" s="235">
        <v>105.4</v>
      </c>
      <c r="C474" s="235">
        <v>1.2</v>
      </c>
    </row>
    <row r="475" spans="1:3" ht="15.6">
      <c r="A475" s="317">
        <v>43041</v>
      </c>
      <c r="B475" s="235">
        <v>103.8</v>
      </c>
      <c r="C475" s="235">
        <v>1.3</v>
      </c>
    </row>
    <row r="476" spans="1:3" ht="15.6">
      <c r="A476" s="317">
        <v>43042</v>
      </c>
      <c r="B476" s="235">
        <v>105.2</v>
      </c>
      <c r="C476" s="235">
        <v>1</v>
      </c>
    </row>
    <row r="477" spans="1:3" ht="15.6">
      <c r="A477" s="317">
        <v>43045</v>
      </c>
      <c r="B477" s="235">
        <v>105.3</v>
      </c>
      <c r="C477" s="235">
        <v>0.8</v>
      </c>
    </row>
    <row r="478" spans="1:3" ht="15.6">
      <c r="A478" s="317">
        <v>43046</v>
      </c>
      <c r="B478" s="235">
        <v>102.9</v>
      </c>
      <c r="C478" s="235">
        <v>1.8</v>
      </c>
    </row>
    <row r="479" spans="1:3" ht="15.6">
      <c r="A479" s="317">
        <v>43047</v>
      </c>
      <c r="B479" s="235">
        <v>101.9</v>
      </c>
      <c r="C479" s="235">
        <v>1.8</v>
      </c>
    </row>
    <row r="480" spans="1:3" ht="15.6">
      <c r="A480" s="317">
        <v>43048</v>
      </c>
      <c r="B480" s="235">
        <v>101.5</v>
      </c>
      <c r="C480" s="235">
        <v>1.2</v>
      </c>
    </row>
    <row r="481" spans="1:3" ht="15.6">
      <c r="A481" s="317">
        <v>43049</v>
      </c>
      <c r="B481" s="235">
        <v>100.4</v>
      </c>
      <c r="C481" s="235">
        <v>1.6</v>
      </c>
    </row>
    <row r="482" spans="1:3" ht="15.6">
      <c r="A482" s="317">
        <v>43052</v>
      </c>
      <c r="B482" s="235">
        <v>100.5</v>
      </c>
      <c r="C482" s="235">
        <v>1.6</v>
      </c>
    </row>
    <row r="483" spans="1:3" ht="15.6">
      <c r="A483" s="317">
        <v>43053</v>
      </c>
      <c r="B483" s="235">
        <v>97.7</v>
      </c>
      <c r="C483" s="235">
        <v>2.2000000000000002</v>
      </c>
    </row>
    <row r="484" spans="1:3" ht="15.6">
      <c r="A484" s="317">
        <v>43054</v>
      </c>
      <c r="B484" s="235">
        <v>96.3</v>
      </c>
      <c r="C484" s="235">
        <v>2</v>
      </c>
    </row>
    <row r="485" spans="1:3" ht="15.6">
      <c r="A485" s="317">
        <v>43055</v>
      </c>
      <c r="B485" s="235">
        <v>97.8</v>
      </c>
      <c r="C485" s="235">
        <v>1.7</v>
      </c>
    </row>
    <row r="486" spans="1:3" ht="15.6">
      <c r="A486" s="317">
        <v>43056</v>
      </c>
      <c r="B486" s="235">
        <v>97.4</v>
      </c>
      <c r="C486" s="235">
        <v>1.3</v>
      </c>
    </row>
    <row r="487" spans="1:3" ht="15.6">
      <c r="A487" s="317">
        <v>43059</v>
      </c>
      <c r="B487" s="235">
        <v>98.1</v>
      </c>
      <c r="C487" s="235">
        <v>1.2</v>
      </c>
    </row>
    <row r="488" spans="1:3" ht="15.6">
      <c r="A488" s="317">
        <v>43060</v>
      </c>
      <c r="B488" s="235">
        <v>98.2</v>
      </c>
      <c r="C488" s="235">
        <v>1.3</v>
      </c>
    </row>
    <row r="489" spans="1:3" ht="15.6">
      <c r="A489" s="317">
        <v>43061</v>
      </c>
      <c r="B489" s="235">
        <v>97.8</v>
      </c>
      <c r="C489" s="235">
        <v>1.2</v>
      </c>
    </row>
    <row r="490" spans="1:3" ht="15.6">
      <c r="A490" s="317">
        <v>43062</v>
      </c>
      <c r="B490" s="235">
        <v>98.4</v>
      </c>
      <c r="C490" s="235">
        <v>0.7</v>
      </c>
    </row>
    <row r="491" spans="1:3" ht="15.6">
      <c r="A491" s="317">
        <v>43063</v>
      </c>
      <c r="B491" s="235">
        <v>98.4</v>
      </c>
      <c r="C491" s="235">
        <v>0.8</v>
      </c>
    </row>
    <row r="492" spans="1:3" ht="15.6">
      <c r="A492" s="317">
        <v>43066</v>
      </c>
      <c r="B492" s="235">
        <v>98.2</v>
      </c>
      <c r="C492" s="235">
        <v>0.8</v>
      </c>
    </row>
    <row r="493" spans="1:3" ht="15.6">
      <c r="A493" s="317">
        <v>43067</v>
      </c>
      <c r="B493" s="235">
        <v>99</v>
      </c>
      <c r="C493" s="235">
        <v>1.1000000000000001</v>
      </c>
    </row>
    <row r="494" spans="1:3" ht="15.6">
      <c r="A494" s="317">
        <v>43068</v>
      </c>
      <c r="B494" s="235">
        <v>97.8</v>
      </c>
      <c r="C494" s="235">
        <v>1.5</v>
      </c>
    </row>
    <row r="495" spans="1:3" ht="15.6">
      <c r="A495" s="317">
        <v>43069</v>
      </c>
      <c r="B495" s="235">
        <v>96.7</v>
      </c>
      <c r="C495" s="235">
        <v>1.9</v>
      </c>
    </row>
    <row r="496" spans="1:3" ht="15.6">
      <c r="A496" s="317">
        <v>43070</v>
      </c>
      <c r="B496" s="235">
        <v>96.4</v>
      </c>
      <c r="C496" s="235">
        <v>1.8</v>
      </c>
    </row>
    <row r="497" spans="1:3" ht="15.6">
      <c r="A497" s="317">
        <v>43073</v>
      </c>
      <c r="B497" s="235">
        <v>97.5</v>
      </c>
      <c r="C497" s="235">
        <v>1.1000000000000001</v>
      </c>
    </row>
    <row r="498" spans="1:3" ht="15.6">
      <c r="A498" s="317">
        <v>43074</v>
      </c>
      <c r="B498" s="235">
        <v>97</v>
      </c>
      <c r="C498" s="235">
        <v>1.1000000000000001</v>
      </c>
    </row>
    <row r="499" spans="1:3" ht="15.6">
      <c r="A499" s="317">
        <v>43075</v>
      </c>
      <c r="B499" s="235">
        <v>95.6</v>
      </c>
      <c r="C499" s="235">
        <v>2.1</v>
      </c>
    </row>
    <row r="500" spans="1:3" ht="15.6">
      <c r="A500" s="317">
        <v>43076</v>
      </c>
      <c r="B500" s="235">
        <v>94.8</v>
      </c>
      <c r="C500" s="235">
        <v>1.8</v>
      </c>
    </row>
    <row r="501" spans="1:3" ht="15.6">
      <c r="A501" s="317">
        <v>43077</v>
      </c>
      <c r="B501" s="235">
        <v>94.4</v>
      </c>
      <c r="C501" s="235">
        <v>1.7</v>
      </c>
    </row>
    <row r="502" spans="1:3" ht="15.6">
      <c r="A502" s="317">
        <v>43080</v>
      </c>
      <c r="B502" s="235">
        <v>94.3</v>
      </c>
      <c r="C502" s="235">
        <v>1</v>
      </c>
    </row>
    <row r="503" spans="1:3" ht="15.6">
      <c r="A503" s="317">
        <v>43081</v>
      </c>
      <c r="B503" s="235">
        <v>95</v>
      </c>
      <c r="C503" s="235">
        <v>1.6</v>
      </c>
    </row>
    <row r="504" spans="1:3" ht="15.6">
      <c r="A504" s="317">
        <v>43082</v>
      </c>
      <c r="B504" s="235">
        <v>93.9</v>
      </c>
      <c r="C504" s="235">
        <v>1.4</v>
      </c>
    </row>
    <row r="505" spans="1:3" ht="15.6">
      <c r="A505" s="317">
        <v>43083</v>
      </c>
      <c r="B505" s="235">
        <v>93.7</v>
      </c>
      <c r="C505" s="235">
        <v>1.6</v>
      </c>
    </row>
    <row r="506" spans="1:3" ht="15.6">
      <c r="A506" s="317">
        <v>43084</v>
      </c>
      <c r="B506" s="235">
        <v>93.9</v>
      </c>
      <c r="C506" s="235">
        <v>3</v>
      </c>
    </row>
    <row r="507" spans="1:3" ht="15.6">
      <c r="A507" s="317">
        <v>43087</v>
      </c>
      <c r="B507" s="235">
        <v>95</v>
      </c>
      <c r="C507" s="235">
        <v>1.9</v>
      </c>
    </row>
    <row r="508" spans="1:3" ht="15.6">
      <c r="A508" s="317">
        <v>43088</v>
      </c>
      <c r="B508" s="235">
        <v>94.7</v>
      </c>
      <c r="C508" s="235">
        <v>1.7</v>
      </c>
    </row>
    <row r="509" spans="1:3" ht="15.6">
      <c r="A509" s="317">
        <v>43089</v>
      </c>
      <c r="B509" s="235">
        <v>94.2</v>
      </c>
      <c r="C509" s="235">
        <v>1.7</v>
      </c>
    </row>
    <row r="510" spans="1:3" ht="15.6">
      <c r="A510" s="317">
        <v>43090</v>
      </c>
      <c r="B510" s="235">
        <v>94.2</v>
      </c>
      <c r="C510" s="235">
        <v>1.6</v>
      </c>
    </row>
    <row r="511" spans="1:3" ht="15.6">
      <c r="A511" s="317">
        <v>43091</v>
      </c>
      <c r="B511" s="235">
        <v>94</v>
      </c>
      <c r="C511" s="235">
        <v>1.1000000000000001</v>
      </c>
    </row>
    <row r="512" spans="1:3" ht="15.6">
      <c r="A512" s="317">
        <v>43096</v>
      </c>
      <c r="B512" s="235">
        <v>94.1</v>
      </c>
      <c r="C512" s="235">
        <v>0.8</v>
      </c>
    </row>
    <row r="513" spans="1:3" ht="15.6">
      <c r="A513" s="317">
        <v>43097</v>
      </c>
      <c r="B513" s="235">
        <v>93.2</v>
      </c>
      <c r="C513" s="235">
        <v>0.9</v>
      </c>
    </row>
    <row r="514" spans="1:3" ht="15.6">
      <c r="A514" s="317">
        <v>43098</v>
      </c>
      <c r="B514" s="235">
        <v>93.1</v>
      </c>
      <c r="C514" s="235">
        <v>1.1000000000000001</v>
      </c>
    </row>
    <row r="515" spans="1:3" ht="15.6">
      <c r="A515" s="317">
        <v>43102</v>
      </c>
      <c r="B515" s="235">
        <v>93.3</v>
      </c>
      <c r="C515" s="235">
        <v>1.5</v>
      </c>
    </row>
    <row r="516" spans="1:3" ht="15.6">
      <c r="A516" s="317">
        <v>43103</v>
      </c>
      <c r="B516" s="235">
        <v>93.8</v>
      </c>
      <c r="C516" s="235">
        <v>1.6</v>
      </c>
    </row>
    <row r="517" spans="1:3" ht="15.6">
      <c r="A517" s="317">
        <v>43104</v>
      </c>
      <c r="B517" s="235">
        <v>94.3</v>
      </c>
      <c r="C517" s="235">
        <v>1.9</v>
      </c>
    </row>
    <row r="518" spans="1:3" ht="15.6">
      <c r="A518" s="317">
        <v>43105</v>
      </c>
      <c r="B518" s="235">
        <v>95.2</v>
      </c>
      <c r="C518" s="235">
        <v>1.9</v>
      </c>
    </row>
    <row r="519" spans="1:3" ht="15.6">
      <c r="A519" s="317">
        <v>43108</v>
      </c>
      <c r="B519" s="235">
        <v>94.9</v>
      </c>
      <c r="C519" s="235">
        <v>1.1000000000000001</v>
      </c>
    </row>
    <row r="520" spans="1:3" ht="15.6">
      <c r="A520" s="317">
        <v>43109</v>
      </c>
      <c r="B520" s="235">
        <v>95.7</v>
      </c>
      <c r="C520" s="235">
        <v>1.7</v>
      </c>
    </row>
    <row r="521" spans="1:3" ht="15.6">
      <c r="A521" s="317">
        <v>43110</v>
      </c>
      <c r="B521" s="235">
        <v>95.3</v>
      </c>
      <c r="C521" s="235">
        <v>2.2000000000000002</v>
      </c>
    </row>
    <row r="522" spans="1:3" ht="15.6">
      <c r="A522" s="317">
        <v>43111</v>
      </c>
      <c r="B522" s="235">
        <v>95.1</v>
      </c>
      <c r="C522" s="235">
        <v>1.6</v>
      </c>
    </row>
    <row r="523" spans="1:3" ht="15.6">
      <c r="A523" s="317">
        <v>43112</v>
      </c>
      <c r="B523" s="235">
        <v>94.8</v>
      </c>
      <c r="C523" s="235">
        <v>1.4</v>
      </c>
    </row>
    <row r="524" spans="1:3" ht="15.6">
      <c r="A524" s="317">
        <v>43115</v>
      </c>
      <c r="B524" s="235">
        <v>95.3</v>
      </c>
      <c r="C524" s="235">
        <v>1.2</v>
      </c>
    </row>
    <row r="525" spans="1:3" ht="15.6">
      <c r="A525" s="317">
        <v>43116</v>
      </c>
      <c r="B525" s="235">
        <v>94.8</v>
      </c>
      <c r="C525" s="235">
        <v>1.6</v>
      </c>
    </row>
    <row r="526" spans="1:3" ht="15.6">
      <c r="A526" s="317">
        <v>43117</v>
      </c>
      <c r="B526" s="235">
        <v>94.6</v>
      </c>
      <c r="C526" s="235">
        <v>1.3</v>
      </c>
    </row>
    <row r="527" spans="1:3" ht="15.6">
      <c r="A527" s="317">
        <v>43118</v>
      </c>
      <c r="B527" s="235">
        <v>94.1</v>
      </c>
      <c r="C527" s="235">
        <v>2</v>
      </c>
    </row>
    <row r="528" spans="1:3" ht="15.6">
      <c r="A528" s="317">
        <v>43119</v>
      </c>
      <c r="B528" s="235">
        <v>94.4</v>
      </c>
      <c r="C528" s="235">
        <v>1.7</v>
      </c>
    </row>
    <row r="529" spans="1:3" ht="15.6">
      <c r="A529" s="317">
        <v>43122</v>
      </c>
      <c r="B529" s="235">
        <v>94.1</v>
      </c>
      <c r="C529" s="235">
        <v>1.2</v>
      </c>
    </row>
    <row r="530" spans="1:3" ht="15.6">
      <c r="A530" s="317">
        <v>43123</v>
      </c>
      <c r="B530" s="235">
        <v>93.2</v>
      </c>
      <c r="C530" s="235">
        <v>2</v>
      </c>
    </row>
    <row r="531" spans="1:3" ht="15.6">
      <c r="A531" s="317">
        <v>43124</v>
      </c>
      <c r="B531" s="235">
        <v>92</v>
      </c>
      <c r="C531" s="235">
        <v>1.6</v>
      </c>
    </row>
    <row r="532" spans="1:3" ht="15.6">
      <c r="A532" s="317">
        <v>43125</v>
      </c>
      <c r="B532" s="235">
        <v>91.5</v>
      </c>
      <c r="C532" s="235">
        <v>1.6</v>
      </c>
    </row>
    <row r="533" spans="1:3" ht="15.6">
      <c r="A533" s="317">
        <v>43126</v>
      </c>
      <c r="B533" s="235">
        <v>92.6</v>
      </c>
      <c r="C533" s="235">
        <v>1.3</v>
      </c>
    </row>
    <row r="534" spans="1:3" ht="15.6">
      <c r="A534" s="317">
        <v>43129</v>
      </c>
      <c r="B534" s="235">
        <v>91.4</v>
      </c>
      <c r="C534" s="235">
        <v>1.9</v>
      </c>
    </row>
    <row r="535" spans="1:3" ht="15.6">
      <c r="A535" s="317">
        <v>43130</v>
      </c>
      <c r="B535" s="235">
        <v>91.4</v>
      </c>
      <c r="C535" s="235">
        <v>1.7</v>
      </c>
    </row>
    <row r="536" spans="1:3" ht="15.6">
      <c r="A536" s="317">
        <v>43131</v>
      </c>
      <c r="B536" s="235">
        <v>91.1</v>
      </c>
      <c r="C536" s="235">
        <v>1.5</v>
      </c>
    </row>
    <row r="537" spans="1:3" ht="15.6">
      <c r="A537" s="317">
        <v>43132</v>
      </c>
      <c r="B537" s="235">
        <v>91.4</v>
      </c>
      <c r="C537" s="235">
        <v>1.5</v>
      </c>
    </row>
    <row r="538" spans="1:3" ht="15.6">
      <c r="A538" s="317">
        <v>43133</v>
      </c>
      <c r="B538" s="235">
        <v>89.7</v>
      </c>
      <c r="C538" s="235">
        <v>1.8</v>
      </c>
    </row>
    <row r="539" spans="1:3" ht="15.6">
      <c r="A539" s="317">
        <v>43136</v>
      </c>
      <c r="B539" s="235">
        <v>88.3</v>
      </c>
      <c r="C539" s="235">
        <v>2.2000000000000002</v>
      </c>
    </row>
    <row r="540" spans="1:3" ht="15.6">
      <c r="A540" s="317">
        <v>43137</v>
      </c>
      <c r="B540" s="235">
        <v>86.3</v>
      </c>
      <c r="C540" s="235">
        <v>4.0999999999999996</v>
      </c>
    </row>
    <row r="541" spans="1:3" ht="15.6">
      <c r="A541" s="317">
        <v>43138</v>
      </c>
      <c r="B541" s="235">
        <v>88</v>
      </c>
      <c r="C541" s="235">
        <v>2.1</v>
      </c>
    </row>
    <row r="542" spans="1:3" ht="15.6">
      <c r="A542" s="317">
        <v>43139</v>
      </c>
      <c r="B542" s="235">
        <v>85.5</v>
      </c>
      <c r="C542" s="235">
        <v>2.5</v>
      </c>
    </row>
    <row r="543" spans="1:3" ht="15.6">
      <c r="A543" s="317">
        <v>43140</v>
      </c>
      <c r="B543" s="235">
        <v>83.9</v>
      </c>
      <c r="C543" s="235">
        <v>2.6</v>
      </c>
    </row>
    <row r="544" spans="1:3" ht="15.6">
      <c r="A544" s="317">
        <v>43143</v>
      </c>
      <c r="B544" s="235">
        <v>84.6</v>
      </c>
      <c r="C544" s="235">
        <v>1.9</v>
      </c>
    </row>
    <row r="545" spans="1:3" ht="15.6">
      <c r="A545" s="317">
        <v>43144</v>
      </c>
      <c r="B545" s="235">
        <v>83.7</v>
      </c>
      <c r="C545" s="235">
        <v>1.4</v>
      </c>
    </row>
    <row r="546" spans="1:3" ht="15.6">
      <c r="A546" s="317">
        <v>43145</v>
      </c>
      <c r="B546" s="235">
        <v>83.6</v>
      </c>
      <c r="C546" s="235">
        <v>2.1</v>
      </c>
    </row>
    <row r="547" spans="1:3" ht="15.6">
      <c r="A547" s="317">
        <v>43146</v>
      </c>
      <c r="B547" s="235">
        <v>83.2</v>
      </c>
      <c r="C547" s="235">
        <v>2.2000000000000002</v>
      </c>
    </row>
    <row r="548" spans="1:3" ht="15.6">
      <c r="A548" s="317">
        <v>43147</v>
      </c>
      <c r="B548" s="235">
        <v>85.2</v>
      </c>
      <c r="C548" s="235">
        <v>2.4</v>
      </c>
    </row>
    <row r="549" spans="1:3" ht="15.6">
      <c r="A549" s="317">
        <v>43150</v>
      </c>
      <c r="B549" s="235">
        <v>85.3</v>
      </c>
      <c r="C549" s="235">
        <v>1</v>
      </c>
    </row>
    <row r="550" spans="1:3" ht="15.6">
      <c r="A550" s="317">
        <v>43151</v>
      </c>
      <c r="B550" s="235">
        <v>85.4</v>
      </c>
      <c r="C550" s="235">
        <v>1.3</v>
      </c>
    </row>
    <row r="551" spans="1:3" ht="15.6">
      <c r="A551" s="317">
        <v>43152</v>
      </c>
      <c r="B551" s="235">
        <v>85.7</v>
      </c>
      <c r="C551" s="235">
        <v>1.2</v>
      </c>
    </row>
    <row r="552" spans="1:3" ht="15.6">
      <c r="A552" s="317">
        <v>43153</v>
      </c>
      <c r="B552" s="235">
        <v>85.7</v>
      </c>
      <c r="C552" s="235">
        <v>1.3</v>
      </c>
    </row>
    <row r="553" spans="1:3" ht="15.6">
      <c r="A553" s="317">
        <v>43154</v>
      </c>
      <c r="B553" s="235">
        <v>86.6</v>
      </c>
      <c r="C553" s="235">
        <v>1.1000000000000001</v>
      </c>
    </row>
    <row r="554" spans="1:3" ht="15.6">
      <c r="A554" s="317">
        <v>43157</v>
      </c>
      <c r="B554" s="235">
        <v>87.9</v>
      </c>
      <c r="C554" s="235">
        <v>1.5</v>
      </c>
    </row>
    <row r="555" spans="1:3" ht="15.6">
      <c r="A555" s="317">
        <v>43158</v>
      </c>
      <c r="B555" s="235">
        <v>87.1</v>
      </c>
      <c r="C555" s="235">
        <v>1.5</v>
      </c>
    </row>
    <row r="556" spans="1:3" ht="15.6">
      <c r="A556" s="317">
        <v>43159</v>
      </c>
      <c r="B556" s="235">
        <v>87.5</v>
      </c>
      <c r="C556" s="235">
        <v>2.4</v>
      </c>
    </row>
    <row r="557" spans="1:3" ht="15.6">
      <c r="A557" s="317">
        <v>43160</v>
      </c>
      <c r="B557" s="235">
        <v>89.4</v>
      </c>
      <c r="C557" s="235">
        <v>4.5999999999999996</v>
      </c>
    </row>
    <row r="558" spans="1:3" ht="15.6">
      <c r="A558" s="317">
        <v>43161</v>
      </c>
      <c r="B558" s="235">
        <v>88.8</v>
      </c>
      <c r="C558" s="235">
        <v>3.9</v>
      </c>
    </row>
    <row r="559" spans="1:3" ht="15.6">
      <c r="A559" s="317">
        <v>43164</v>
      </c>
      <c r="B559" s="235">
        <v>90.2</v>
      </c>
      <c r="C559" s="235">
        <v>2</v>
      </c>
    </row>
    <row r="560" spans="1:3" ht="15.6">
      <c r="A560" s="317">
        <v>43165</v>
      </c>
      <c r="B560" s="235">
        <v>90.6</v>
      </c>
      <c r="C560" s="235">
        <v>1.7</v>
      </c>
    </row>
    <row r="561" spans="1:3" ht="15.6">
      <c r="A561" s="317">
        <v>43166</v>
      </c>
      <c r="B561" s="235">
        <v>90.5</v>
      </c>
      <c r="C561" s="235">
        <v>1.1000000000000001</v>
      </c>
    </row>
    <row r="562" spans="1:3" ht="15.6">
      <c r="A562" s="317">
        <v>43167</v>
      </c>
      <c r="B562" s="235">
        <v>93.4</v>
      </c>
      <c r="C562" s="235">
        <v>2.2000000000000002</v>
      </c>
    </row>
    <row r="563" spans="1:3" ht="15.6">
      <c r="A563" s="317">
        <v>43168</v>
      </c>
      <c r="B563" s="235">
        <v>93.3</v>
      </c>
      <c r="C563" s="235">
        <v>1.6</v>
      </c>
    </row>
    <row r="564" spans="1:3" ht="15.6">
      <c r="A564" s="317">
        <v>43171</v>
      </c>
      <c r="B564" s="235">
        <v>93.9</v>
      </c>
      <c r="C564" s="235">
        <v>2.2000000000000002</v>
      </c>
    </row>
    <row r="565" spans="1:3" ht="15.6">
      <c r="A565" s="317">
        <v>43172</v>
      </c>
      <c r="B565" s="235">
        <v>92.9</v>
      </c>
      <c r="C565" s="235">
        <v>2</v>
      </c>
    </row>
    <row r="566" spans="1:3" ht="15.6">
      <c r="A566" s="317">
        <v>43173</v>
      </c>
      <c r="B566" s="235">
        <v>91.6</v>
      </c>
      <c r="C566" s="235">
        <v>1.8</v>
      </c>
    </row>
    <row r="567" spans="1:3" ht="15.6">
      <c r="A567" s="317">
        <v>43174</v>
      </c>
      <c r="B567" s="235">
        <v>91.8</v>
      </c>
      <c r="C567" s="235">
        <v>1.8</v>
      </c>
    </row>
    <row r="568" spans="1:3" ht="15.6">
      <c r="A568" s="317">
        <v>43175</v>
      </c>
      <c r="B568" s="235">
        <v>91.8</v>
      </c>
      <c r="C568" s="235">
        <v>4</v>
      </c>
    </row>
    <row r="569" spans="1:3" ht="15.6">
      <c r="A569" s="317">
        <v>43178</v>
      </c>
      <c r="B569" s="235">
        <v>91.3</v>
      </c>
      <c r="C569" s="235">
        <v>1.3</v>
      </c>
    </row>
    <row r="570" spans="1:3" ht="15.6">
      <c r="A570" s="317">
        <v>43179</v>
      </c>
      <c r="B570" s="235">
        <v>91.8</v>
      </c>
      <c r="C570" s="235">
        <v>1.2</v>
      </c>
    </row>
    <row r="571" spans="1:3" ht="15.6">
      <c r="A571" s="317">
        <v>43180</v>
      </c>
      <c r="B571" s="235">
        <v>90.3</v>
      </c>
      <c r="C571" s="235">
        <v>1.6</v>
      </c>
    </row>
    <row r="572" spans="1:3" ht="15.6">
      <c r="A572" s="317">
        <v>43181</v>
      </c>
      <c r="B572" s="235">
        <v>89.1</v>
      </c>
      <c r="C572" s="235">
        <v>1.9</v>
      </c>
    </row>
    <row r="573" spans="1:3" ht="15.6">
      <c r="A573" s="317">
        <v>43182</v>
      </c>
      <c r="B573" s="235">
        <v>87.3</v>
      </c>
      <c r="C573" s="235">
        <v>2</v>
      </c>
    </row>
    <row r="574" spans="1:3" ht="15.6">
      <c r="A574" s="317">
        <v>43185</v>
      </c>
      <c r="B574" s="235">
        <v>85.9</v>
      </c>
      <c r="C574" s="235">
        <v>1.9</v>
      </c>
    </row>
    <row r="575" spans="1:3" ht="15.6">
      <c r="A575" s="317">
        <v>43186</v>
      </c>
      <c r="B575" s="235">
        <v>86.9</v>
      </c>
      <c r="C575" s="235">
        <v>1.5</v>
      </c>
    </row>
    <row r="576" spans="1:3" ht="15.6">
      <c r="A576" s="317">
        <v>43187</v>
      </c>
      <c r="B576" s="235">
        <v>89</v>
      </c>
      <c r="C576" s="235">
        <v>2.2000000000000002</v>
      </c>
    </row>
    <row r="577" spans="1:3" ht="15.6">
      <c r="A577" s="317">
        <v>43188</v>
      </c>
      <c r="B577" s="235">
        <v>89.3</v>
      </c>
      <c r="C577" s="235">
        <v>1.9</v>
      </c>
    </row>
    <row r="578" spans="1:3" ht="15.6">
      <c r="A578" s="317">
        <v>43193</v>
      </c>
      <c r="B578" s="235">
        <v>88</v>
      </c>
      <c r="C578" s="235">
        <v>1.6</v>
      </c>
    </row>
    <row r="579" spans="1:3" ht="15.6">
      <c r="A579" s="317">
        <v>43194</v>
      </c>
      <c r="B579" s="235">
        <v>88.1</v>
      </c>
      <c r="C579" s="235">
        <v>1.8</v>
      </c>
    </row>
    <row r="580" spans="1:3" ht="15.6">
      <c r="A580" s="317">
        <v>43195</v>
      </c>
      <c r="B580" s="235">
        <v>90.2</v>
      </c>
      <c r="C580" s="235">
        <v>1.8</v>
      </c>
    </row>
    <row r="581" spans="1:3" ht="15.6">
      <c r="A581" s="317">
        <v>43196</v>
      </c>
      <c r="B581" s="235">
        <v>89.2</v>
      </c>
      <c r="C581" s="235">
        <v>1.3</v>
      </c>
    </row>
    <row r="582" spans="1:3" ht="15.6">
      <c r="A582" s="317">
        <v>43199</v>
      </c>
      <c r="B582" s="235">
        <v>88.9</v>
      </c>
      <c r="C582" s="235">
        <v>1.4</v>
      </c>
    </row>
    <row r="583" spans="1:3" ht="15.6">
      <c r="A583" s="317">
        <v>43200</v>
      </c>
      <c r="B583" s="235">
        <v>88.3</v>
      </c>
      <c r="C583" s="235">
        <v>1.3</v>
      </c>
    </row>
    <row r="584" spans="1:3" ht="15.6">
      <c r="A584" s="317">
        <v>43201</v>
      </c>
      <c r="B584" s="235">
        <v>86.4</v>
      </c>
      <c r="C584" s="235">
        <v>2.1</v>
      </c>
    </row>
    <row r="585" spans="1:3" ht="15.6">
      <c r="A585" s="317">
        <v>43202</v>
      </c>
      <c r="B585" s="235">
        <v>86</v>
      </c>
      <c r="C585" s="235">
        <v>2.1</v>
      </c>
    </row>
    <row r="586" spans="1:3" ht="15.6">
      <c r="A586" s="317">
        <v>43203</v>
      </c>
      <c r="B586" s="235">
        <v>85.2</v>
      </c>
      <c r="C586" s="235">
        <v>1.6</v>
      </c>
    </row>
    <row r="587" spans="1:3" ht="15.6">
      <c r="A587" s="317">
        <v>43206</v>
      </c>
      <c r="B587" s="235">
        <v>84.7</v>
      </c>
      <c r="C587" s="235">
        <v>1.5</v>
      </c>
    </row>
    <row r="588" spans="1:3" ht="15.6">
      <c r="A588" s="317">
        <v>43207</v>
      </c>
      <c r="B588" s="235">
        <v>86.1</v>
      </c>
      <c r="C588" s="235">
        <v>2</v>
      </c>
    </row>
    <row r="589" spans="1:3" ht="15.6">
      <c r="A589" s="317">
        <v>43208</v>
      </c>
      <c r="B589" s="235">
        <v>86.3</v>
      </c>
      <c r="C589" s="235">
        <v>1.5</v>
      </c>
    </row>
    <row r="590" spans="1:3" ht="15.6">
      <c r="A590" s="317">
        <v>43209</v>
      </c>
      <c r="B590" s="235">
        <v>85.2</v>
      </c>
      <c r="C590" s="235">
        <v>1.5</v>
      </c>
    </row>
    <row r="591" spans="1:3" ht="15.6">
      <c r="A591" s="317">
        <v>43210</v>
      </c>
      <c r="B591" s="235">
        <v>85.5</v>
      </c>
      <c r="C591" s="235">
        <v>2</v>
      </c>
    </row>
    <row r="592" spans="1:3" ht="15.6">
      <c r="A592" s="317">
        <v>43213</v>
      </c>
      <c r="B592" s="235">
        <v>84.6</v>
      </c>
      <c r="C592" s="235">
        <v>1.6</v>
      </c>
    </row>
    <row r="593" spans="1:3" ht="15.6">
      <c r="A593" s="317">
        <v>43214</v>
      </c>
      <c r="B593" s="235">
        <v>84.5</v>
      </c>
      <c r="C593" s="235">
        <v>1.8</v>
      </c>
    </row>
    <row r="594" spans="1:3" ht="15.6">
      <c r="A594" s="317">
        <v>43215</v>
      </c>
      <c r="B594" s="235">
        <v>84.9</v>
      </c>
      <c r="C594" s="235">
        <v>1.5</v>
      </c>
    </row>
    <row r="595" spans="1:3" ht="15.6">
      <c r="A595" s="317">
        <v>43216</v>
      </c>
      <c r="B595" s="235">
        <v>85.8</v>
      </c>
      <c r="C595" s="235">
        <v>1.6</v>
      </c>
    </row>
    <row r="596" spans="1:3" ht="15.6">
      <c r="A596" s="317">
        <v>43217</v>
      </c>
      <c r="B596" s="235">
        <v>84.2</v>
      </c>
      <c r="C596" s="235">
        <v>2.7</v>
      </c>
    </row>
    <row r="597" spans="1:3" ht="15.6">
      <c r="A597" s="317">
        <v>43220</v>
      </c>
      <c r="B597" s="235">
        <v>82.7</v>
      </c>
      <c r="C597" s="235">
        <v>2.6</v>
      </c>
    </row>
    <row r="598" spans="1:3" ht="15.6">
      <c r="A598" s="317">
        <v>43222</v>
      </c>
      <c r="B598" s="235">
        <v>80.2</v>
      </c>
      <c r="C598" s="235">
        <v>4</v>
      </c>
    </row>
    <row r="599" spans="1:3" ht="15.6">
      <c r="A599" s="317">
        <v>43223</v>
      </c>
      <c r="B599" s="235">
        <v>80.7</v>
      </c>
      <c r="C599" s="235">
        <v>2.8</v>
      </c>
    </row>
    <row r="600" spans="1:3" ht="15.6">
      <c r="A600" s="317">
        <v>43224</v>
      </c>
      <c r="B600" s="235">
        <v>81.7</v>
      </c>
      <c r="C600" s="235">
        <v>2.6</v>
      </c>
    </row>
    <row r="601" spans="1:3" ht="15.6">
      <c r="A601" s="317">
        <v>43227</v>
      </c>
      <c r="B601" s="235">
        <v>82.1</v>
      </c>
      <c r="C601" s="235">
        <v>1</v>
      </c>
    </row>
    <row r="602" spans="1:3" ht="15.6">
      <c r="A602" s="317">
        <v>43228</v>
      </c>
      <c r="B602" s="235">
        <v>82.7</v>
      </c>
      <c r="C602" s="235">
        <v>1.7</v>
      </c>
    </row>
    <row r="603" spans="1:3" ht="15.6">
      <c r="A603" s="317">
        <v>43229</v>
      </c>
      <c r="B603" s="235">
        <v>82.7</v>
      </c>
      <c r="C603" s="235">
        <v>3.9</v>
      </c>
    </row>
    <row r="604" spans="1:3" ht="15.6">
      <c r="A604" s="317">
        <v>43230</v>
      </c>
      <c r="B604" s="235">
        <v>79.900000000000006</v>
      </c>
      <c r="C604" s="235">
        <v>3</v>
      </c>
    </row>
    <row r="605" spans="1:3" ht="15.6">
      <c r="A605" s="317">
        <v>43231</v>
      </c>
      <c r="B605" s="235">
        <v>79.8</v>
      </c>
      <c r="C605" s="235">
        <v>1.7</v>
      </c>
    </row>
    <row r="606" spans="1:3" ht="15.6">
      <c r="A606" s="317">
        <v>43234</v>
      </c>
      <c r="B606" s="235">
        <v>80.099999999999994</v>
      </c>
      <c r="C606" s="235">
        <v>1.8</v>
      </c>
    </row>
    <row r="607" spans="1:3" ht="15.6">
      <c r="A607" s="317">
        <v>43235</v>
      </c>
      <c r="B607" s="235">
        <v>79.2</v>
      </c>
      <c r="C607" s="235">
        <v>2.6</v>
      </c>
    </row>
    <row r="608" spans="1:3" ht="15.6">
      <c r="A608" s="317">
        <v>43236</v>
      </c>
      <c r="B608" s="235">
        <v>79.8</v>
      </c>
      <c r="C608" s="235">
        <v>1.3</v>
      </c>
    </row>
    <row r="609" spans="1:3" ht="15.6">
      <c r="A609" s="317">
        <v>43237</v>
      </c>
      <c r="B609" s="235">
        <v>80.3</v>
      </c>
      <c r="C609" s="235">
        <v>1.6</v>
      </c>
    </row>
    <row r="610" spans="1:3" ht="15.6">
      <c r="A610" s="317">
        <v>43238</v>
      </c>
      <c r="B610" s="235">
        <v>80</v>
      </c>
      <c r="C610" s="235">
        <v>3.1</v>
      </c>
    </row>
    <row r="611" spans="1:3" ht="15.6">
      <c r="A611" s="317">
        <v>43241</v>
      </c>
      <c r="B611" s="235">
        <v>80.2</v>
      </c>
      <c r="C611" s="235">
        <v>0.7</v>
      </c>
    </row>
    <row r="612" spans="1:3" ht="15.6">
      <c r="A612" s="317">
        <v>43242</v>
      </c>
      <c r="B612" s="235">
        <v>80.5</v>
      </c>
      <c r="C612" s="235">
        <v>1.7</v>
      </c>
    </row>
    <row r="613" spans="1:3" ht="15.6">
      <c r="A613" s="317">
        <v>43243</v>
      </c>
      <c r="B613" s="235">
        <v>80.5</v>
      </c>
      <c r="C613" s="235">
        <v>1.8</v>
      </c>
    </row>
    <row r="614" spans="1:3" ht="15.6">
      <c r="A614" s="317">
        <v>43244</v>
      </c>
      <c r="B614" s="235">
        <v>81.400000000000006</v>
      </c>
      <c r="C614" s="235">
        <v>2</v>
      </c>
    </row>
    <row r="615" spans="1:3" ht="15.6">
      <c r="A615" s="317">
        <v>43245</v>
      </c>
      <c r="B615" s="235">
        <v>81.5</v>
      </c>
      <c r="C615" s="235">
        <v>1.7</v>
      </c>
    </row>
    <row r="616" spans="1:3" ht="15.6">
      <c r="A616" s="317">
        <v>43248</v>
      </c>
      <c r="B616" s="235">
        <v>82</v>
      </c>
      <c r="C616" s="235">
        <v>1.6</v>
      </c>
    </row>
    <row r="617" spans="1:3" ht="15.6">
      <c r="A617" s="317">
        <v>43249</v>
      </c>
      <c r="B617" s="235">
        <v>80.099999999999994</v>
      </c>
      <c r="C617" s="235">
        <v>2.7</v>
      </c>
    </row>
    <row r="618" spans="1:3" ht="15.6">
      <c r="A618" s="317">
        <v>43250</v>
      </c>
      <c r="B618" s="235">
        <v>80.5</v>
      </c>
      <c r="C618" s="235">
        <v>2.1</v>
      </c>
    </row>
    <row r="619" spans="1:3" ht="15.6">
      <c r="A619" s="317">
        <v>43251</v>
      </c>
      <c r="B619" s="235">
        <v>80.2</v>
      </c>
      <c r="C619" s="235">
        <v>2.2999999999999998</v>
      </c>
    </row>
    <row r="620" spans="1:3" ht="15.6">
      <c r="A620" s="317">
        <v>43252</v>
      </c>
      <c r="B620" s="235">
        <v>80.2</v>
      </c>
      <c r="C620" s="235">
        <v>2</v>
      </c>
    </row>
    <row r="621" spans="1:3" ht="15.6">
      <c r="A621" s="317">
        <v>43255</v>
      </c>
      <c r="B621" s="235">
        <v>82.3</v>
      </c>
      <c r="C621" s="235">
        <v>2.8</v>
      </c>
    </row>
    <row r="622" spans="1:3" ht="15.6">
      <c r="A622" s="317">
        <v>43256</v>
      </c>
      <c r="B622" s="235">
        <v>81.5</v>
      </c>
      <c r="C622" s="235">
        <v>1.8</v>
      </c>
    </row>
    <row r="623" spans="1:3" ht="15.6">
      <c r="A623" s="317">
        <v>43257</v>
      </c>
      <c r="B623" s="235">
        <v>80.5</v>
      </c>
      <c r="C623" s="235">
        <v>2.1</v>
      </c>
    </row>
    <row r="624" spans="1:3" ht="15.6">
      <c r="A624" s="317">
        <v>43258</v>
      </c>
      <c r="B624" s="235">
        <v>79.8</v>
      </c>
      <c r="C624" s="235">
        <v>1.9</v>
      </c>
    </row>
    <row r="625" spans="1:3" ht="15.6">
      <c r="A625" s="317">
        <v>43259</v>
      </c>
      <c r="B625" s="235">
        <v>80.099999999999994</v>
      </c>
      <c r="C625" s="235">
        <v>1.7</v>
      </c>
    </row>
    <row r="626" spans="1:3" ht="15.6">
      <c r="A626" s="317">
        <v>43262</v>
      </c>
      <c r="B626" s="235">
        <v>82</v>
      </c>
      <c r="C626" s="235">
        <v>2</v>
      </c>
    </row>
    <row r="627" spans="1:3" ht="15.6">
      <c r="A627" s="317">
        <v>43263</v>
      </c>
      <c r="B627" s="235">
        <v>83.1</v>
      </c>
      <c r="C627" s="235">
        <v>2</v>
      </c>
    </row>
    <row r="628" spans="1:3" ht="15.6">
      <c r="A628" s="317">
        <v>43264</v>
      </c>
      <c r="B628" s="235">
        <v>83.5</v>
      </c>
      <c r="C628" s="235">
        <v>1.7</v>
      </c>
    </row>
    <row r="629" spans="1:3" ht="15.6">
      <c r="A629" s="317">
        <v>43265</v>
      </c>
      <c r="B629" s="235">
        <v>84</v>
      </c>
      <c r="C629" s="235">
        <v>2</v>
      </c>
    </row>
    <row r="630" spans="1:3" ht="15.6">
      <c r="A630" s="317">
        <v>43266</v>
      </c>
      <c r="B630" s="235">
        <v>84.6</v>
      </c>
      <c r="C630" s="235">
        <v>4.4000000000000004</v>
      </c>
    </row>
    <row r="631" spans="1:3" ht="15.6">
      <c r="A631" s="317">
        <v>43269</v>
      </c>
      <c r="B631" s="235">
        <v>83</v>
      </c>
      <c r="C631" s="235">
        <v>2.2000000000000002</v>
      </c>
    </row>
    <row r="632" spans="1:3" ht="15.6">
      <c r="A632" s="317">
        <v>43270</v>
      </c>
      <c r="B632" s="235">
        <v>83</v>
      </c>
      <c r="C632" s="235">
        <v>1.7</v>
      </c>
    </row>
    <row r="633" spans="1:3" ht="15.6">
      <c r="A633" s="317">
        <v>43271</v>
      </c>
      <c r="B633" s="235">
        <v>83.3</v>
      </c>
      <c r="C633" s="235">
        <v>2</v>
      </c>
    </row>
    <row r="634" spans="1:3" ht="15.6">
      <c r="A634" s="317">
        <v>43272</v>
      </c>
      <c r="B634" s="235">
        <v>83.9</v>
      </c>
      <c r="C634" s="235">
        <v>2.1</v>
      </c>
    </row>
    <row r="635" spans="1:3" ht="15.6">
      <c r="A635" s="317">
        <v>43273</v>
      </c>
      <c r="B635" s="235">
        <v>85.2</v>
      </c>
      <c r="C635" s="235">
        <v>1.9</v>
      </c>
    </row>
    <row r="636" spans="1:3" ht="15.6">
      <c r="A636" s="317">
        <v>43276</v>
      </c>
      <c r="B636" s="235">
        <v>83.6</v>
      </c>
      <c r="C636" s="235">
        <v>1.2</v>
      </c>
    </row>
    <row r="637" spans="1:3" ht="15.6">
      <c r="A637" s="317">
        <v>43277</v>
      </c>
      <c r="B637" s="235">
        <v>83.8</v>
      </c>
      <c r="C637" s="235">
        <v>1.3</v>
      </c>
    </row>
    <row r="638" spans="1:3" ht="15.6">
      <c r="A638" s="317">
        <v>43278</v>
      </c>
      <c r="B638" s="235">
        <v>85.1</v>
      </c>
      <c r="C638" s="235">
        <v>2</v>
      </c>
    </row>
    <row r="639" spans="1:3" ht="15.6">
      <c r="A639" s="317">
        <v>43279</v>
      </c>
      <c r="B639" s="235">
        <v>85.5</v>
      </c>
      <c r="C639" s="235">
        <v>1.5</v>
      </c>
    </row>
    <row r="640" spans="1:3" ht="15.6">
      <c r="A640" s="317">
        <v>43280</v>
      </c>
      <c r="B640" s="235">
        <v>86.5</v>
      </c>
      <c r="C640" s="235">
        <v>3</v>
      </c>
    </row>
    <row r="641" spans="1:3" ht="15.6">
      <c r="A641" s="317">
        <v>43283</v>
      </c>
      <c r="B641" s="235">
        <v>86.5</v>
      </c>
      <c r="C641" s="235">
        <v>1.3</v>
      </c>
    </row>
    <row r="642" spans="1:3" ht="15.6">
      <c r="A642" s="317">
        <v>43284</v>
      </c>
      <c r="B642" s="235">
        <v>87.3</v>
      </c>
      <c r="C642" s="235">
        <v>1.4</v>
      </c>
    </row>
    <row r="643" spans="1:3" ht="15.6">
      <c r="A643" s="317">
        <v>43285</v>
      </c>
      <c r="B643" s="235">
        <v>87.2</v>
      </c>
      <c r="C643" s="235">
        <v>0.8</v>
      </c>
    </row>
    <row r="644" spans="1:3" ht="15.6">
      <c r="A644" s="317">
        <v>43286</v>
      </c>
      <c r="B644" s="235">
        <v>87.2</v>
      </c>
      <c r="C644" s="235">
        <v>1.7</v>
      </c>
    </row>
    <row r="645" spans="1:3" ht="15.6">
      <c r="A645" s="317">
        <v>43287</v>
      </c>
      <c r="B645" s="235">
        <v>88.8</v>
      </c>
      <c r="C645" s="235">
        <v>2</v>
      </c>
    </row>
    <row r="646" spans="1:3" ht="15.6">
      <c r="A646" s="317">
        <v>43290</v>
      </c>
      <c r="B646" s="235">
        <v>88.7</v>
      </c>
      <c r="C646" s="235">
        <v>1.3</v>
      </c>
    </row>
    <row r="647" spans="1:3" ht="15.6">
      <c r="A647" s="317">
        <v>43291</v>
      </c>
      <c r="B647" s="235">
        <v>88.5</v>
      </c>
      <c r="C647" s="235">
        <v>1.3</v>
      </c>
    </row>
    <row r="648" spans="1:3" ht="15.6">
      <c r="A648" s="317">
        <v>43292</v>
      </c>
      <c r="B648" s="235">
        <v>88.3</v>
      </c>
      <c r="C648" s="235">
        <v>1.6</v>
      </c>
    </row>
    <row r="649" spans="1:3" ht="15.6">
      <c r="A649" s="317">
        <v>43293</v>
      </c>
      <c r="B649" s="235">
        <v>88.8</v>
      </c>
      <c r="C649" s="235">
        <v>1.2</v>
      </c>
    </row>
    <row r="650" spans="1:3" ht="15.6">
      <c r="A650" s="317">
        <v>43294</v>
      </c>
      <c r="B650" s="235">
        <v>88.9</v>
      </c>
      <c r="C650" s="235">
        <v>1.2</v>
      </c>
    </row>
    <row r="651" spans="1:3" ht="15.6">
      <c r="A651" s="317">
        <v>43297</v>
      </c>
      <c r="B651" s="235">
        <v>88.5</v>
      </c>
      <c r="C651" s="235">
        <v>1</v>
      </c>
    </row>
    <row r="652" spans="1:3" ht="15.6">
      <c r="A652" s="317">
        <v>43298</v>
      </c>
      <c r="B652" s="235">
        <v>88.1</v>
      </c>
      <c r="C652" s="235">
        <v>1.1000000000000001</v>
      </c>
    </row>
    <row r="653" spans="1:3" ht="15.6">
      <c r="A653" s="317">
        <v>43299</v>
      </c>
      <c r="B653" s="235">
        <v>88.3</v>
      </c>
      <c r="C653" s="235">
        <v>1.3</v>
      </c>
    </row>
    <row r="654" spans="1:3" ht="15.6">
      <c r="A654" s="317">
        <v>43300</v>
      </c>
      <c r="B654" s="235">
        <v>88.7</v>
      </c>
      <c r="C654" s="235">
        <v>1.3</v>
      </c>
    </row>
    <row r="655" spans="1:3" ht="15.6">
      <c r="A655" s="317">
        <v>43301</v>
      </c>
      <c r="B655" s="235">
        <v>89.5</v>
      </c>
      <c r="C655" s="235">
        <v>2.1</v>
      </c>
    </row>
    <row r="656" spans="1:3" ht="15.6">
      <c r="A656" s="317">
        <v>43304</v>
      </c>
      <c r="B656" s="235">
        <v>89.7</v>
      </c>
      <c r="C656" s="235">
        <v>1.2</v>
      </c>
    </row>
    <row r="657" spans="1:3" ht="15.6">
      <c r="A657" s="317">
        <v>43305</v>
      </c>
      <c r="B657" s="235">
        <v>89.9</v>
      </c>
      <c r="C657" s="235">
        <v>1.6</v>
      </c>
    </row>
    <row r="658" spans="1:3" ht="15.6">
      <c r="A658" s="317">
        <v>43306</v>
      </c>
      <c r="B658" s="235">
        <v>91</v>
      </c>
      <c r="C658" s="235">
        <v>1.8</v>
      </c>
    </row>
    <row r="659" spans="1:3" ht="15.6">
      <c r="A659" s="317">
        <v>43307</v>
      </c>
      <c r="B659" s="235">
        <v>87.3</v>
      </c>
      <c r="C659" s="235">
        <v>3.6</v>
      </c>
    </row>
    <row r="660" spans="1:3" ht="15.6">
      <c r="A660" s="317">
        <v>43308</v>
      </c>
      <c r="B660" s="235">
        <v>87.3</v>
      </c>
      <c r="C660" s="235">
        <v>1.3</v>
      </c>
    </row>
    <row r="661" spans="1:3" ht="15.6">
      <c r="A661" s="317">
        <v>43311</v>
      </c>
      <c r="B661" s="235">
        <v>86.3</v>
      </c>
      <c r="C661" s="235">
        <v>1.1000000000000001</v>
      </c>
    </row>
    <row r="662" spans="1:3" ht="15.6">
      <c r="A662" s="317">
        <v>43312</v>
      </c>
      <c r="B662" s="235">
        <v>86.6</v>
      </c>
      <c r="C662" s="235">
        <v>1.5</v>
      </c>
    </row>
    <row r="663" spans="1:3" ht="15.6">
      <c r="A663" s="317">
        <v>43313</v>
      </c>
      <c r="B663" s="235">
        <v>86.6</v>
      </c>
      <c r="C663" s="235">
        <v>1.4</v>
      </c>
    </row>
    <row r="664" spans="1:3" ht="15.6">
      <c r="A664" s="317">
        <v>43314</v>
      </c>
      <c r="B664" s="235">
        <v>85.8</v>
      </c>
      <c r="C664" s="235">
        <v>1.7</v>
      </c>
    </row>
    <row r="665" spans="1:3" ht="15.6">
      <c r="A665" s="317">
        <v>43315</v>
      </c>
      <c r="B665" s="235">
        <v>86.8</v>
      </c>
      <c r="C665" s="235">
        <v>1.4</v>
      </c>
    </row>
    <row r="666" spans="1:3" ht="15.6">
      <c r="A666" s="317">
        <v>43318</v>
      </c>
      <c r="B666" s="235">
        <v>86.7</v>
      </c>
      <c r="C666" s="235">
        <v>0.9</v>
      </c>
    </row>
    <row r="667" spans="1:3" ht="15.6">
      <c r="A667" s="317">
        <v>43319</v>
      </c>
      <c r="B667" s="235">
        <v>87</v>
      </c>
      <c r="C667" s="235">
        <v>0.9</v>
      </c>
    </row>
    <row r="668" spans="1:3" ht="15.6">
      <c r="A668" s="317">
        <v>43320</v>
      </c>
      <c r="B668" s="235">
        <v>85.9</v>
      </c>
      <c r="C668" s="235">
        <v>1.1000000000000001</v>
      </c>
    </row>
    <row r="669" spans="1:3" ht="15.6">
      <c r="A669" s="317">
        <v>43321</v>
      </c>
      <c r="B669" s="235">
        <v>86.3</v>
      </c>
      <c r="C669" s="235">
        <v>1</v>
      </c>
    </row>
    <row r="670" spans="1:3" ht="15.6">
      <c r="A670" s="317">
        <v>43322</v>
      </c>
      <c r="B670" s="235">
        <v>84.8</v>
      </c>
      <c r="C670" s="235">
        <v>2</v>
      </c>
    </row>
    <row r="671" spans="1:3" ht="15.6">
      <c r="A671" s="317">
        <v>43325</v>
      </c>
      <c r="B671" s="235">
        <v>84.4</v>
      </c>
      <c r="C671" s="235">
        <v>1.4</v>
      </c>
    </row>
    <row r="672" spans="1:3" ht="15.6">
      <c r="A672" s="317">
        <v>43326</v>
      </c>
      <c r="B672" s="235">
        <v>85.8</v>
      </c>
      <c r="C672" s="235">
        <v>1.6</v>
      </c>
    </row>
    <row r="673" spans="1:3" ht="15.6">
      <c r="A673" s="317">
        <v>43327</v>
      </c>
      <c r="B673" s="235">
        <v>86.2</v>
      </c>
      <c r="C673" s="235">
        <v>1.8</v>
      </c>
    </row>
    <row r="674" spans="1:3" ht="15.6">
      <c r="A674" s="317">
        <v>43328</v>
      </c>
      <c r="B674" s="235">
        <v>86.7</v>
      </c>
      <c r="C674" s="235">
        <v>1</v>
      </c>
    </row>
    <row r="675" spans="1:3" ht="15.6">
      <c r="A675" s="317">
        <v>43329</v>
      </c>
      <c r="B675" s="235">
        <v>87</v>
      </c>
      <c r="C675" s="235">
        <v>1.3</v>
      </c>
    </row>
    <row r="676" spans="1:3" ht="15.6">
      <c r="A676" s="317">
        <v>43332</v>
      </c>
      <c r="B676" s="235">
        <v>87</v>
      </c>
      <c r="C676" s="235">
        <v>0.9</v>
      </c>
    </row>
    <row r="677" spans="1:3" ht="15.6">
      <c r="A677" s="317">
        <v>43333</v>
      </c>
      <c r="B677" s="235">
        <v>87.1</v>
      </c>
      <c r="C677" s="235">
        <v>1.4</v>
      </c>
    </row>
    <row r="678" spans="1:3" ht="15.6">
      <c r="A678" s="317">
        <v>43334</v>
      </c>
      <c r="B678" s="235">
        <v>85.2</v>
      </c>
      <c r="C678" s="235">
        <v>1.7</v>
      </c>
    </row>
    <row r="679" spans="1:3" ht="15.6">
      <c r="A679" s="317">
        <v>43335</v>
      </c>
      <c r="B679" s="235">
        <v>85</v>
      </c>
      <c r="C679" s="235">
        <v>1.1000000000000001</v>
      </c>
    </row>
    <row r="680" spans="1:3" ht="15.6">
      <c r="A680" s="317">
        <v>43336</v>
      </c>
      <c r="B680" s="235">
        <v>84.7</v>
      </c>
      <c r="C680" s="235">
        <v>1</v>
      </c>
    </row>
    <row r="681" spans="1:3" ht="15.6">
      <c r="A681" s="317">
        <v>43339</v>
      </c>
      <c r="B681" s="235">
        <v>84.7</v>
      </c>
      <c r="C681" s="235">
        <v>0.8</v>
      </c>
    </row>
    <row r="682" spans="1:3" ht="15.6">
      <c r="A682" s="317">
        <v>43340</v>
      </c>
      <c r="B682" s="235">
        <v>84.1</v>
      </c>
      <c r="C682" s="235">
        <v>1.2</v>
      </c>
    </row>
    <row r="683" spans="1:3" ht="15.6">
      <c r="A683" s="317">
        <v>43341</v>
      </c>
      <c r="B683" s="235">
        <v>84</v>
      </c>
      <c r="C683" s="235">
        <v>1.2</v>
      </c>
    </row>
    <row r="684" spans="1:3" ht="15.6">
      <c r="A684" s="317">
        <v>43342</v>
      </c>
      <c r="B684" s="235">
        <v>82.3</v>
      </c>
      <c r="C684" s="235">
        <v>1.8</v>
      </c>
    </row>
    <row r="685" spans="1:3" ht="15.6">
      <c r="A685" s="317">
        <v>43343</v>
      </c>
      <c r="B685" s="235">
        <v>80.7</v>
      </c>
      <c r="C685" s="235">
        <v>1.4</v>
      </c>
    </row>
    <row r="686" spans="1:3" ht="15.6">
      <c r="A686" s="317">
        <v>43346</v>
      </c>
      <c r="B686" s="235">
        <v>80.099999999999994</v>
      </c>
      <c r="C686" s="235">
        <v>1.3</v>
      </c>
    </row>
    <row r="687" spans="1:3" ht="15.6">
      <c r="A687" s="317">
        <v>43347</v>
      </c>
      <c r="B687" s="235">
        <v>79.8</v>
      </c>
      <c r="C687" s="235">
        <v>1.6</v>
      </c>
    </row>
    <row r="688" spans="1:3" ht="15.6">
      <c r="A688" s="317">
        <v>43348</v>
      </c>
      <c r="B688" s="235">
        <v>78.2</v>
      </c>
      <c r="C688" s="235">
        <v>3.1</v>
      </c>
    </row>
    <row r="689" spans="1:3" ht="15.6">
      <c r="A689" s="317">
        <v>43349</v>
      </c>
      <c r="B689" s="235">
        <v>77.400000000000006</v>
      </c>
      <c r="C689" s="235">
        <v>1.6</v>
      </c>
    </row>
    <row r="690" spans="1:3" ht="15.6">
      <c r="A690" s="317">
        <v>43350</v>
      </c>
      <c r="B690" s="235">
        <v>77.5</v>
      </c>
      <c r="C690" s="235">
        <v>2.7</v>
      </c>
    </row>
    <row r="691" spans="1:3" ht="15.6">
      <c r="A691" s="317">
        <v>43353</v>
      </c>
      <c r="B691" s="235">
        <v>77.400000000000006</v>
      </c>
      <c r="C691" s="235">
        <v>1.4</v>
      </c>
    </row>
    <row r="692" spans="1:3" ht="15.6">
      <c r="A692" s="317">
        <v>43354</v>
      </c>
      <c r="B692" s="235">
        <v>76.2</v>
      </c>
      <c r="C692" s="235">
        <v>2.2000000000000002</v>
      </c>
    </row>
    <row r="693" spans="1:3" ht="15.6">
      <c r="A693" s="317">
        <v>43355</v>
      </c>
      <c r="B693" s="235">
        <v>75.8</v>
      </c>
      <c r="C693" s="235">
        <v>1.9</v>
      </c>
    </row>
    <row r="694" spans="1:3" ht="15.6">
      <c r="A694" s="317">
        <v>43356</v>
      </c>
      <c r="B694" s="235">
        <v>76.3</v>
      </c>
      <c r="C694" s="235">
        <v>1.7</v>
      </c>
    </row>
    <row r="695" spans="1:3" ht="15.6">
      <c r="A695" s="317">
        <v>43357</v>
      </c>
      <c r="B695" s="235">
        <v>76.5</v>
      </c>
      <c r="C695" s="235">
        <v>1.8</v>
      </c>
    </row>
    <row r="696" spans="1:3" ht="15.6">
      <c r="A696" s="317">
        <v>43360</v>
      </c>
      <c r="B696" s="235">
        <v>76.7</v>
      </c>
      <c r="C696" s="235">
        <v>1.1000000000000001</v>
      </c>
    </row>
    <row r="697" spans="1:3" ht="15.6">
      <c r="A697" s="317">
        <v>43361</v>
      </c>
      <c r="B697" s="235">
        <v>77.400000000000006</v>
      </c>
      <c r="C697" s="235">
        <v>2.4</v>
      </c>
    </row>
    <row r="698" spans="1:3" ht="15.6">
      <c r="A698" s="317">
        <v>43362</v>
      </c>
      <c r="B698" s="235">
        <v>76.900000000000006</v>
      </c>
      <c r="C698" s="235">
        <v>1.6</v>
      </c>
    </row>
    <row r="699" spans="1:3" ht="15.6">
      <c r="A699" s="317">
        <v>43363</v>
      </c>
      <c r="B699" s="235">
        <v>78</v>
      </c>
      <c r="C699" s="235">
        <v>2.4</v>
      </c>
    </row>
    <row r="700" spans="1:3" ht="15.6">
      <c r="A700" s="317">
        <v>43364</v>
      </c>
      <c r="B700" s="235">
        <v>78.099999999999994</v>
      </c>
      <c r="C700" s="235">
        <v>7.6</v>
      </c>
    </row>
    <row r="701" spans="1:3" ht="15.6">
      <c r="A701" s="317">
        <v>43367</v>
      </c>
      <c r="B701" s="235">
        <v>77.2</v>
      </c>
      <c r="C701" s="235">
        <v>2.4</v>
      </c>
    </row>
    <row r="702" spans="1:3" ht="15.6">
      <c r="A702" s="317">
        <v>43368</v>
      </c>
      <c r="B702" s="235">
        <v>77</v>
      </c>
      <c r="C702" s="235">
        <v>1.4</v>
      </c>
    </row>
    <row r="703" spans="1:3" ht="15.6">
      <c r="A703" s="317">
        <v>43369</v>
      </c>
      <c r="B703" s="235">
        <v>76.7</v>
      </c>
      <c r="C703" s="235">
        <v>1.8</v>
      </c>
    </row>
    <row r="704" spans="1:3" ht="15.6">
      <c r="A704" s="317">
        <v>43370</v>
      </c>
      <c r="B704" s="235">
        <v>75.900000000000006</v>
      </c>
      <c r="C704" s="235">
        <v>2</v>
      </c>
    </row>
    <row r="705" spans="1:3" ht="15.6">
      <c r="A705" s="317">
        <v>43371</v>
      </c>
      <c r="B705" s="235">
        <v>75.2</v>
      </c>
      <c r="C705" s="235">
        <v>2.4</v>
      </c>
    </row>
    <row r="706" spans="1:3" ht="15.6">
      <c r="A706" s="317">
        <v>43374</v>
      </c>
      <c r="B706" s="235">
        <v>74.900000000000006</v>
      </c>
      <c r="C706" s="235">
        <v>2</v>
      </c>
    </row>
    <row r="707" spans="1:3" ht="15.6">
      <c r="A707" s="317">
        <v>43375</v>
      </c>
      <c r="B707" s="235">
        <v>74.2</v>
      </c>
      <c r="C707" s="235">
        <v>2.1</v>
      </c>
    </row>
    <row r="708" spans="1:3" ht="15.6">
      <c r="A708" s="317">
        <v>43376</v>
      </c>
      <c r="B708" s="235">
        <v>76.599999999999994</v>
      </c>
      <c r="C708" s="235">
        <v>2.6</v>
      </c>
    </row>
    <row r="709" spans="1:3" ht="15.6">
      <c r="A709" s="317">
        <v>43377</v>
      </c>
      <c r="B709" s="235">
        <v>75.5</v>
      </c>
      <c r="C709" s="235">
        <v>2.1</v>
      </c>
    </row>
    <row r="710" spans="1:3" ht="15.6">
      <c r="A710" s="317">
        <v>43378</v>
      </c>
      <c r="B710" s="235">
        <v>75.400000000000006</v>
      </c>
      <c r="C710" s="235">
        <v>1.8</v>
      </c>
    </row>
    <row r="711" spans="1:3" ht="15.6">
      <c r="A711" s="317">
        <v>43381</v>
      </c>
      <c r="B711" s="235">
        <v>75.599999999999994</v>
      </c>
      <c r="C711" s="235">
        <v>1.5</v>
      </c>
    </row>
    <row r="712" spans="1:3" ht="15.6">
      <c r="A712" s="317">
        <v>43382</v>
      </c>
      <c r="B712" s="235">
        <v>75.5</v>
      </c>
      <c r="C712" s="235">
        <v>1.9</v>
      </c>
    </row>
    <row r="713" spans="1:3" ht="15.6">
      <c r="A713" s="317">
        <v>43383</v>
      </c>
      <c r="B713" s="235">
        <v>74.599999999999994</v>
      </c>
      <c r="C713" s="235">
        <v>1.7</v>
      </c>
    </row>
    <row r="714" spans="1:3" ht="15.6">
      <c r="A714" s="317">
        <v>43384</v>
      </c>
      <c r="B714" s="235">
        <v>73.5</v>
      </c>
      <c r="C714" s="235">
        <v>2.2000000000000002</v>
      </c>
    </row>
    <row r="715" spans="1:3" ht="15.6">
      <c r="A715" s="317">
        <v>43385</v>
      </c>
      <c r="B715" s="235">
        <v>73</v>
      </c>
      <c r="C715" s="235">
        <v>2.1</v>
      </c>
    </row>
    <row r="716" spans="1:3" ht="15.6">
      <c r="A716" s="317">
        <v>43388</v>
      </c>
      <c r="B716" s="235">
        <v>72.900000000000006</v>
      </c>
      <c r="C716" s="235">
        <v>1.4</v>
      </c>
    </row>
    <row r="717" spans="1:3" ht="15.6">
      <c r="A717" s="317">
        <v>43389</v>
      </c>
      <c r="B717" s="235">
        <v>73.900000000000006</v>
      </c>
      <c r="C717" s="235">
        <v>1.6</v>
      </c>
    </row>
    <row r="718" spans="1:3" ht="15.6">
      <c r="A718" s="317">
        <v>43390</v>
      </c>
      <c r="B718" s="235">
        <v>72.8</v>
      </c>
      <c r="C718" s="235">
        <v>1.8</v>
      </c>
    </row>
    <row r="719" spans="1:3" ht="15.6">
      <c r="A719" s="317">
        <v>43391</v>
      </c>
      <c r="B719" s="235">
        <v>73</v>
      </c>
      <c r="C719" s="235">
        <v>1.4</v>
      </c>
    </row>
    <row r="720" spans="1:3" ht="15.6">
      <c r="A720" s="317">
        <v>43392</v>
      </c>
      <c r="B720" s="235">
        <v>73.2</v>
      </c>
      <c r="C720" s="235">
        <v>3.3</v>
      </c>
    </row>
    <row r="721" spans="1:3" ht="15.6">
      <c r="A721" s="317">
        <v>43395</v>
      </c>
      <c r="B721" s="235">
        <v>73.099999999999994</v>
      </c>
      <c r="C721" s="235">
        <v>1.7</v>
      </c>
    </row>
    <row r="722" spans="1:3" ht="15.6">
      <c r="A722" s="317">
        <v>43396</v>
      </c>
      <c r="B722" s="235">
        <v>71.3</v>
      </c>
      <c r="C722" s="235">
        <v>3</v>
      </c>
    </row>
    <row r="723" spans="1:3" ht="15.6">
      <c r="A723" s="317">
        <v>43397</v>
      </c>
      <c r="B723" s="235">
        <v>72.400000000000006</v>
      </c>
      <c r="C723" s="235">
        <v>3.3</v>
      </c>
    </row>
    <row r="724" spans="1:3" ht="15.6">
      <c r="A724" s="317">
        <v>43398</v>
      </c>
      <c r="B724" s="235">
        <v>64.8</v>
      </c>
      <c r="C724" s="235">
        <v>8.1</v>
      </c>
    </row>
    <row r="725" spans="1:3" ht="15.6">
      <c r="A725" s="317">
        <v>43399</v>
      </c>
      <c r="B725" s="235">
        <v>65.900000000000006</v>
      </c>
      <c r="C725" s="235">
        <v>4.7</v>
      </c>
    </row>
    <row r="726" spans="1:3" ht="15.6">
      <c r="A726" s="317">
        <v>43402</v>
      </c>
      <c r="B726" s="235">
        <v>66.5</v>
      </c>
      <c r="C726" s="235">
        <v>2.6</v>
      </c>
    </row>
    <row r="727" spans="1:3" ht="15.6">
      <c r="A727" s="317">
        <v>43403</v>
      </c>
      <c r="B727" s="235">
        <v>65.2</v>
      </c>
      <c r="C727" s="235">
        <v>2.7</v>
      </c>
    </row>
    <row r="728" spans="1:3" ht="15.6">
      <c r="A728" s="317">
        <v>43404</v>
      </c>
      <c r="B728" s="235">
        <v>65.099999999999994</v>
      </c>
      <c r="C728" s="235">
        <v>3.3</v>
      </c>
    </row>
    <row r="729" spans="1:3" ht="15.6">
      <c r="A729" s="317">
        <v>43405</v>
      </c>
      <c r="B729" s="235">
        <v>67.2</v>
      </c>
      <c r="C729" s="235">
        <v>2.8</v>
      </c>
    </row>
    <row r="730" spans="1:3" ht="15.6">
      <c r="A730" s="317">
        <v>43406</v>
      </c>
      <c r="B730" s="235">
        <v>66.7</v>
      </c>
      <c r="C730" s="235">
        <v>2.4</v>
      </c>
    </row>
    <row r="731" spans="1:3" ht="15.6">
      <c r="A731" s="317">
        <v>43409</v>
      </c>
      <c r="B731" s="235">
        <v>66.7</v>
      </c>
      <c r="C731" s="235">
        <v>1.5</v>
      </c>
    </row>
    <row r="732" spans="1:3" ht="15.6">
      <c r="A732" s="317">
        <v>43410</v>
      </c>
      <c r="B732" s="235">
        <v>66</v>
      </c>
      <c r="C732" s="235">
        <v>1.4</v>
      </c>
    </row>
    <row r="733" spans="1:3" ht="15.6">
      <c r="A733" s="317">
        <v>43411</v>
      </c>
      <c r="B733" s="235">
        <v>66.8</v>
      </c>
      <c r="C733" s="235">
        <v>1.2</v>
      </c>
    </row>
    <row r="734" spans="1:3" ht="15.6">
      <c r="A734" s="317">
        <v>43412</v>
      </c>
      <c r="B734" s="235">
        <v>65.599999999999994</v>
      </c>
      <c r="C734" s="235">
        <v>1.7</v>
      </c>
    </row>
    <row r="735" spans="1:3" ht="15.6">
      <c r="A735" s="317">
        <v>43413</v>
      </c>
      <c r="B735" s="235">
        <v>65.7</v>
      </c>
      <c r="C735" s="235">
        <v>1.8</v>
      </c>
    </row>
    <row r="736" spans="1:3" ht="15.6">
      <c r="A736" s="317">
        <v>43416</v>
      </c>
      <c r="B736" s="235">
        <v>65</v>
      </c>
      <c r="C736" s="235">
        <v>1.7</v>
      </c>
    </row>
    <row r="737" spans="1:3" ht="15.6">
      <c r="A737" s="317">
        <v>43417</v>
      </c>
      <c r="B737" s="235">
        <v>65.400000000000006</v>
      </c>
      <c r="C737" s="235">
        <v>1.9</v>
      </c>
    </row>
    <row r="738" spans="1:3" ht="15.6">
      <c r="A738" s="317">
        <v>43418</v>
      </c>
      <c r="B738" s="235">
        <v>66.400000000000006</v>
      </c>
      <c r="C738" s="235">
        <v>2.2000000000000002</v>
      </c>
    </row>
    <row r="739" spans="1:3" ht="15.6">
      <c r="A739" s="317">
        <v>43419</v>
      </c>
      <c r="B739" s="235">
        <v>68</v>
      </c>
      <c r="C739" s="235">
        <v>2.9</v>
      </c>
    </row>
    <row r="740" spans="1:3" ht="15.6">
      <c r="A740" s="317">
        <v>43420</v>
      </c>
      <c r="B740" s="235">
        <v>68.5</v>
      </c>
      <c r="C740" s="235">
        <v>2.6</v>
      </c>
    </row>
    <row r="741" spans="1:3" ht="15.6">
      <c r="A741" s="317">
        <v>43423</v>
      </c>
      <c r="B741" s="235">
        <v>68.400000000000006</v>
      </c>
      <c r="C741" s="235">
        <v>1.9</v>
      </c>
    </row>
    <row r="742" spans="1:3" ht="15.6">
      <c r="A742" s="317">
        <v>43424</v>
      </c>
      <c r="B742" s="235">
        <v>67</v>
      </c>
      <c r="C742" s="235">
        <v>1.8</v>
      </c>
    </row>
    <row r="743" spans="1:3" ht="15.6">
      <c r="A743" s="317">
        <v>43425</v>
      </c>
      <c r="B743" s="235">
        <v>67.2</v>
      </c>
      <c r="C743" s="235">
        <v>1.7</v>
      </c>
    </row>
    <row r="744" spans="1:3" ht="15.6">
      <c r="A744" s="317">
        <v>43426</v>
      </c>
      <c r="B744" s="235">
        <v>66.7</v>
      </c>
      <c r="C744" s="235">
        <v>1.8</v>
      </c>
    </row>
    <row r="745" spans="1:3" ht="15.6">
      <c r="A745" s="317">
        <v>43427</v>
      </c>
      <c r="B745" s="235">
        <v>67.3</v>
      </c>
      <c r="C745" s="235">
        <v>1.9</v>
      </c>
    </row>
    <row r="746" spans="1:3" ht="15.6">
      <c r="A746" s="317">
        <v>43430</v>
      </c>
      <c r="B746" s="235">
        <v>67.3</v>
      </c>
      <c r="C746" s="235">
        <v>2</v>
      </c>
    </row>
    <row r="747" spans="1:3" ht="15.6">
      <c r="A747" s="317">
        <v>43431</v>
      </c>
      <c r="B747" s="235">
        <v>67.3</v>
      </c>
      <c r="C747" s="235">
        <v>2</v>
      </c>
    </row>
    <row r="748" spans="1:3" ht="15.6">
      <c r="A748" s="317">
        <v>43432</v>
      </c>
      <c r="B748" s="235">
        <v>67.2</v>
      </c>
      <c r="C748" s="235">
        <v>1.2</v>
      </c>
    </row>
    <row r="749" spans="1:3" ht="15.6">
      <c r="A749" s="317">
        <v>43433</v>
      </c>
      <c r="B749" s="235">
        <v>67.400000000000006</v>
      </c>
      <c r="C749" s="235">
        <v>1.6</v>
      </c>
    </row>
    <row r="750" spans="1:3" ht="15.6">
      <c r="A750" s="317">
        <v>43434</v>
      </c>
      <c r="B750" s="235">
        <v>67.599999999999994</v>
      </c>
      <c r="C750" s="235">
        <v>2.5</v>
      </c>
    </row>
    <row r="751" spans="1:3" ht="15.6">
      <c r="A751" s="317">
        <v>43437</v>
      </c>
      <c r="B751" s="235">
        <v>67</v>
      </c>
      <c r="C751" s="235">
        <v>2.1</v>
      </c>
    </row>
    <row r="752" spans="1:3" ht="15.6">
      <c r="A752" s="317">
        <v>43438</v>
      </c>
      <c r="B752" s="235">
        <v>66.400000000000006</v>
      </c>
      <c r="C752" s="235">
        <v>1.6</v>
      </c>
    </row>
    <row r="753" spans="1:3" ht="15.6">
      <c r="A753" s="317">
        <v>43439</v>
      </c>
      <c r="B753" s="235">
        <v>65.599999999999994</v>
      </c>
      <c r="C753" s="235">
        <v>1.4</v>
      </c>
    </row>
    <row r="754" spans="1:3" ht="15.6">
      <c r="A754" s="317">
        <v>43440</v>
      </c>
      <c r="B754" s="235">
        <v>62.5</v>
      </c>
      <c r="C754" s="235">
        <v>2.9</v>
      </c>
    </row>
    <row r="755" spans="1:3" ht="15.6">
      <c r="A755" s="317">
        <v>43441</v>
      </c>
      <c r="B755" s="235">
        <v>62.7</v>
      </c>
      <c r="C755" s="235">
        <v>1.9</v>
      </c>
    </row>
    <row r="756" spans="1:3" ht="15.6">
      <c r="A756" s="317">
        <v>43444</v>
      </c>
      <c r="B756" s="235">
        <v>61.9</v>
      </c>
      <c r="C756" s="235">
        <v>2.2999999999999998</v>
      </c>
    </row>
    <row r="757" spans="1:3" ht="15.6">
      <c r="A757" s="317">
        <v>43445</v>
      </c>
      <c r="B757" s="235">
        <v>62.9</v>
      </c>
      <c r="C757" s="235">
        <v>3.1</v>
      </c>
    </row>
    <row r="758" spans="1:3" ht="15.6">
      <c r="A758" s="317">
        <v>43446</v>
      </c>
      <c r="B758" s="235">
        <v>63.6</v>
      </c>
      <c r="C758" s="235">
        <v>2.2999999999999998</v>
      </c>
    </row>
    <row r="759" spans="1:3" ht="15.6">
      <c r="A759" s="317">
        <v>43447</v>
      </c>
      <c r="B759" s="235">
        <v>63.2</v>
      </c>
      <c r="C759" s="235">
        <v>1.8</v>
      </c>
    </row>
    <row r="760" spans="1:3" ht="15.6">
      <c r="A760" s="317">
        <v>43448</v>
      </c>
      <c r="B760" s="235">
        <v>62.3</v>
      </c>
      <c r="C760" s="235">
        <v>1.8</v>
      </c>
    </row>
    <row r="761" spans="1:3" ht="15.6">
      <c r="A761" s="317">
        <v>43451</v>
      </c>
      <c r="B761" s="235">
        <v>61.1</v>
      </c>
      <c r="C761" s="235">
        <v>2.2000000000000002</v>
      </c>
    </row>
    <row r="762" spans="1:3" ht="15.6">
      <c r="A762" s="317">
        <v>43452</v>
      </c>
      <c r="B762" s="235">
        <v>61</v>
      </c>
      <c r="C762" s="235">
        <v>2.4</v>
      </c>
    </row>
    <row r="763" spans="1:3" ht="15.6">
      <c r="A763" s="317">
        <v>43453</v>
      </c>
      <c r="B763" s="235">
        <v>61.3</v>
      </c>
      <c r="C763" s="235">
        <v>3</v>
      </c>
    </row>
    <row r="764" spans="1:3" ht="15.6">
      <c r="A764" s="317">
        <v>43454</v>
      </c>
      <c r="B764" s="235">
        <v>59.7</v>
      </c>
      <c r="C764" s="235">
        <v>3.1</v>
      </c>
    </row>
    <row r="765" spans="1:3" ht="15.6">
      <c r="A765" s="317">
        <v>43455</v>
      </c>
      <c r="B765" s="235">
        <v>59.6</v>
      </c>
      <c r="C765" s="235">
        <v>4.8</v>
      </c>
    </row>
    <row r="766" spans="1:3" ht="15.6">
      <c r="A766" s="317">
        <v>43458</v>
      </c>
      <c r="B766" s="235">
        <v>58.5</v>
      </c>
      <c r="C766" s="235">
        <v>0.5</v>
      </c>
    </row>
    <row r="767" spans="1:3" ht="15.6">
      <c r="A767" s="317">
        <v>43461</v>
      </c>
      <c r="B767" s="235">
        <v>57.3</v>
      </c>
      <c r="C767" s="235">
        <v>2.2999999999999998</v>
      </c>
    </row>
    <row r="768" spans="1:3" ht="15.6">
      <c r="A768" s="317">
        <v>43462</v>
      </c>
      <c r="B768" s="235">
        <v>57.5</v>
      </c>
      <c r="C768" s="235">
        <v>2.1</v>
      </c>
    </row>
    <row r="769" spans="1:3" ht="15.6">
      <c r="A769" s="317">
        <v>43465</v>
      </c>
      <c r="B769" s="235">
        <v>57.7</v>
      </c>
      <c r="C769" s="235">
        <v>0.5</v>
      </c>
    </row>
    <row r="770" spans="1:3" ht="15.6">
      <c r="A770" s="317">
        <v>43467</v>
      </c>
      <c r="B770" s="235">
        <v>57.5</v>
      </c>
      <c r="C770" s="235">
        <v>1.9</v>
      </c>
    </row>
    <row r="771" spans="1:3" ht="15.6">
      <c r="A771" s="317">
        <v>43468</v>
      </c>
      <c r="B771" s="235">
        <v>58.2</v>
      </c>
      <c r="C771" s="235">
        <v>1.9</v>
      </c>
    </row>
    <row r="772" spans="1:3" ht="15.6">
      <c r="A772" s="317">
        <v>43469</v>
      </c>
      <c r="B772" s="235">
        <v>60.5</v>
      </c>
      <c r="C772" s="235">
        <v>3.2</v>
      </c>
    </row>
    <row r="773" spans="1:3" ht="15.6">
      <c r="A773" s="317">
        <v>43472</v>
      </c>
      <c r="B773" s="235">
        <v>60.3</v>
      </c>
      <c r="C773" s="235">
        <v>2.2999999999999998</v>
      </c>
    </row>
    <row r="774" spans="1:3" ht="15.6">
      <c r="A774" s="317">
        <v>43473</v>
      </c>
      <c r="B774" s="235">
        <v>61.5</v>
      </c>
      <c r="C774" s="235">
        <v>2.5</v>
      </c>
    </row>
    <row r="775" spans="1:3" ht="15.6">
      <c r="A775" s="317">
        <v>43474</v>
      </c>
      <c r="B775" s="235">
        <v>60.8</v>
      </c>
      <c r="C775" s="235">
        <v>2.5</v>
      </c>
    </row>
    <row r="776" spans="1:3" ht="15.6">
      <c r="A776" s="317">
        <v>43475</v>
      </c>
      <c r="B776" s="235">
        <v>61.2</v>
      </c>
      <c r="C776" s="235">
        <v>1.6</v>
      </c>
    </row>
    <row r="777" spans="1:3" ht="15.6">
      <c r="A777" s="317">
        <v>43476</v>
      </c>
      <c r="B777" s="235">
        <v>63.5</v>
      </c>
      <c r="C777" s="235">
        <v>4.5</v>
      </c>
    </row>
    <row r="778" spans="1:3" ht="15.6">
      <c r="A778" s="317">
        <v>43479</v>
      </c>
      <c r="B778" s="235">
        <v>63.2</v>
      </c>
      <c r="C778" s="235">
        <v>2.5</v>
      </c>
    </row>
    <row r="779" spans="1:3" ht="15.6">
      <c r="A779" s="317">
        <v>43480</v>
      </c>
      <c r="B779" s="235">
        <v>63.5</v>
      </c>
      <c r="C779" s="235">
        <v>1.9</v>
      </c>
    </row>
    <row r="780" spans="1:3" ht="15.6">
      <c r="A780" s="317">
        <v>43481</v>
      </c>
      <c r="B780" s="235">
        <v>61.8</v>
      </c>
      <c r="C780" s="235">
        <v>2.9</v>
      </c>
    </row>
    <row r="781" spans="1:3" ht="15.6">
      <c r="A781" s="317">
        <v>43482</v>
      </c>
      <c r="B781" s="235">
        <v>62.6</v>
      </c>
      <c r="C781" s="235">
        <v>2.1</v>
      </c>
    </row>
    <row r="782" spans="1:3" ht="15.6">
      <c r="A782" s="317">
        <v>43483</v>
      </c>
      <c r="B782" s="235">
        <v>64.8</v>
      </c>
      <c r="C782" s="235">
        <v>4</v>
      </c>
    </row>
    <row r="783" spans="1:3" ht="15.6">
      <c r="A783" s="317">
        <v>43486</v>
      </c>
      <c r="B783" s="235">
        <v>64.400000000000006</v>
      </c>
      <c r="C783" s="235">
        <v>1.2</v>
      </c>
    </row>
    <row r="784" spans="1:3" ht="15.6">
      <c r="A784" s="317">
        <v>43487</v>
      </c>
      <c r="B784" s="235">
        <v>64.2</v>
      </c>
      <c r="C784" s="235">
        <v>1.9</v>
      </c>
    </row>
    <row r="785" spans="1:3" ht="15.6">
      <c r="A785" s="317">
        <v>43488</v>
      </c>
      <c r="B785" s="235">
        <v>64.599999999999994</v>
      </c>
      <c r="C785" s="235">
        <v>1.8</v>
      </c>
    </row>
    <row r="786" spans="1:3" ht="15.6">
      <c r="A786" s="317">
        <v>43489</v>
      </c>
      <c r="B786" s="235">
        <v>65.7</v>
      </c>
      <c r="C786" s="235">
        <v>2.1</v>
      </c>
    </row>
    <row r="787" spans="1:3" ht="15.6">
      <c r="A787" s="317">
        <v>43490</v>
      </c>
      <c r="B787" s="235">
        <v>65.5</v>
      </c>
      <c r="C787" s="235">
        <v>1.5</v>
      </c>
    </row>
    <row r="788" spans="1:3" ht="15.6">
      <c r="A788" s="317">
        <v>43493</v>
      </c>
      <c r="B788" s="235">
        <v>64</v>
      </c>
      <c r="C788" s="235">
        <v>2.2000000000000002</v>
      </c>
    </row>
    <row r="789" spans="1:3" ht="15.6">
      <c r="A789" s="317">
        <v>43494</v>
      </c>
      <c r="B789" s="235">
        <v>64.599999999999994</v>
      </c>
      <c r="C789" s="235">
        <v>1.3</v>
      </c>
    </row>
    <row r="790" spans="1:3" ht="15.6">
      <c r="A790" s="317">
        <v>43495</v>
      </c>
      <c r="B790" s="235">
        <v>65.2</v>
      </c>
      <c r="C790" s="235">
        <v>1.4</v>
      </c>
    </row>
    <row r="791" spans="1:3" ht="15.6">
      <c r="A791" s="317">
        <v>43496</v>
      </c>
      <c r="B791" s="235">
        <v>66.599999999999994</v>
      </c>
      <c r="C791" s="235">
        <v>2.4</v>
      </c>
    </row>
    <row r="792" spans="1:3" ht="15.6">
      <c r="A792" s="317">
        <v>43497</v>
      </c>
      <c r="B792" s="235">
        <v>66.8</v>
      </c>
      <c r="C792" s="235">
        <v>2.1</v>
      </c>
    </row>
    <row r="793" spans="1:3" ht="15.6">
      <c r="A793" s="317">
        <v>43500</v>
      </c>
      <c r="B793" s="235">
        <v>67.599999999999994</v>
      </c>
      <c r="C793" s="235">
        <v>1.7</v>
      </c>
    </row>
    <row r="794" spans="1:3" ht="15.6">
      <c r="A794" s="317">
        <v>43501</v>
      </c>
      <c r="B794" s="235">
        <v>69.099999999999994</v>
      </c>
      <c r="C794" s="235">
        <v>2.2999999999999998</v>
      </c>
    </row>
    <row r="795" spans="1:3" ht="15.6">
      <c r="A795" s="317">
        <v>43502</v>
      </c>
      <c r="B795" s="235">
        <v>69.2</v>
      </c>
      <c r="C795" s="235">
        <v>1.4</v>
      </c>
    </row>
    <row r="796" spans="1:3" ht="15.6">
      <c r="A796" s="317">
        <v>43503</v>
      </c>
      <c r="B796" s="235">
        <v>67.400000000000006</v>
      </c>
      <c r="C796" s="235">
        <v>2.1</v>
      </c>
    </row>
    <row r="797" spans="1:3" ht="15.6">
      <c r="A797" s="317">
        <v>43504</v>
      </c>
      <c r="B797" s="235">
        <v>66.7</v>
      </c>
      <c r="C797" s="235">
        <v>1.7</v>
      </c>
    </row>
    <row r="798" spans="1:3" ht="15.6">
      <c r="A798" s="317">
        <v>43507</v>
      </c>
      <c r="B798" s="235">
        <v>67.7</v>
      </c>
      <c r="C798" s="235">
        <v>1.5</v>
      </c>
    </row>
    <row r="799" spans="1:3" ht="15.6">
      <c r="A799" s="317">
        <v>43508</v>
      </c>
      <c r="B799" s="235">
        <v>67.5</v>
      </c>
      <c r="C799" s="235">
        <v>1.9</v>
      </c>
    </row>
    <row r="800" spans="1:3" ht="15.6">
      <c r="A800" s="317">
        <v>43509</v>
      </c>
      <c r="B800" s="235">
        <v>69</v>
      </c>
      <c r="C800" s="235">
        <v>2.1</v>
      </c>
    </row>
    <row r="801" spans="1:3" ht="15.6">
      <c r="A801" s="317">
        <v>43510</v>
      </c>
      <c r="B801" s="235">
        <v>66.900000000000006</v>
      </c>
      <c r="C801" s="235">
        <v>2</v>
      </c>
    </row>
    <row r="802" spans="1:3" ht="15.6">
      <c r="A802" s="317">
        <v>43511</v>
      </c>
      <c r="B802" s="235">
        <v>68.400000000000006</v>
      </c>
      <c r="C802" s="235">
        <v>2</v>
      </c>
    </row>
    <row r="803" spans="1:3" ht="15.6">
      <c r="A803" s="317">
        <v>43514</v>
      </c>
      <c r="B803" s="235">
        <v>68.599999999999994</v>
      </c>
      <c r="C803" s="235">
        <v>0.8</v>
      </c>
    </row>
    <row r="804" spans="1:3" ht="15.6">
      <c r="A804" s="317">
        <v>43515</v>
      </c>
      <c r="B804" s="235">
        <v>67.8</v>
      </c>
      <c r="C804" s="235">
        <v>1.4</v>
      </c>
    </row>
    <row r="805" spans="1:3" ht="15.6">
      <c r="A805" s="317">
        <v>43516</v>
      </c>
      <c r="B805" s="235">
        <v>68.8</v>
      </c>
      <c r="C805" s="235">
        <v>1.6</v>
      </c>
    </row>
    <row r="806" spans="1:3" ht="15.6">
      <c r="A806" s="317">
        <v>43517</v>
      </c>
      <c r="B806" s="235">
        <v>68.2</v>
      </c>
      <c r="C806" s="235">
        <v>1.3</v>
      </c>
    </row>
    <row r="807" spans="1:3" ht="15.6">
      <c r="A807" s="317">
        <v>43518</v>
      </c>
      <c r="B807" s="235">
        <v>65.8</v>
      </c>
      <c r="C807" s="235">
        <v>2.9</v>
      </c>
    </row>
    <row r="808" spans="1:3" ht="15.6">
      <c r="A808" s="317">
        <v>43521</v>
      </c>
      <c r="B808" s="235">
        <v>66.2</v>
      </c>
      <c r="C808" s="235">
        <v>1.7</v>
      </c>
    </row>
    <row r="809" spans="1:3" ht="15.6">
      <c r="A809" s="317">
        <v>43522</v>
      </c>
      <c r="B809" s="235">
        <v>66.2</v>
      </c>
      <c r="C809" s="235">
        <v>2.2000000000000002</v>
      </c>
    </row>
    <row r="810" spans="1:3" ht="15.6">
      <c r="A810" s="317">
        <v>43523</v>
      </c>
      <c r="B810" s="235">
        <v>65.900000000000006</v>
      </c>
      <c r="C810" s="235">
        <v>1.9</v>
      </c>
    </row>
    <row r="811" spans="1:3" ht="15.6">
      <c r="A811" s="317">
        <v>43524</v>
      </c>
      <c r="B811" s="235">
        <v>68.599999999999994</v>
      </c>
      <c r="C811" s="235">
        <v>5</v>
      </c>
    </row>
    <row r="812" spans="1:3" ht="15.6">
      <c r="A812" s="317">
        <v>43525</v>
      </c>
      <c r="B812" s="235">
        <v>72.8</v>
      </c>
      <c r="C812" s="235">
        <v>5.3</v>
      </c>
    </row>
    <row r="813" spans="1:3" ht="15.6">
      <c r="A813" s="317">
        <v>43528</v>
      </c>
      <c r="B813" s="235">
        <v>71.7</v>
      </c>
      <c r="C813" s="235">
        <v>2.7</v>
      </c>
    </row>
    <row r="814" spans="1:3" ht="15.6">
      <c r="A814" s="317">
        <v>43529</v>
      </c>
      <c r="B814" s="235">
        <v>72.7</v>
      </c>
      <c r="C814" s="235">
        <v>2.2999999999999998</v>
      </c>
    </row>
    <row r="815" spans="1:3" ht="15.6">
      <c r="A815" s="317">
        <v>43530</v>
      </c>
      <c r="B815" s="235">
        <v>72.5</v>
      </c>
      <c r="C815" s="235">
        <v>1.4</v>
      </c>
    </row>
    <row r="816" spans="1:3" ht="15.6">
      <c r="A816" s="317">
        <v>43531</v>
      </c>
      <c r="B816" s="235">
        <v>71.8</v>
      </c>
      <c r="C816" s="235">
        <v>2</v>
      </c>
    </row>
    <row r="817" spans="1:3" ht="15.6">
      <c r="A817" s="317">
        <v>43532</v>
      </c>
      <c r="B817" s="235">
        <v>71.5</v>
      </c>
      <c r="C817" s="235">
        <v>1.7</v>
      </c>
    </row>
    <row r="818" spans="1:3" ht="15.6">
      <c r="A818" s="317">
        <v>43535</v>
      </c>
      <c r="B818" s="235">
        <v>71.7</v>
      </c>
      <c r="C818" s="235">
        <v>2</v>
      </c>
    </row>
    <row r="819" spans="1:3" ht="15.6">
      <c r="A819" s="317">
        <v>43536</v>
      </c>
      <c r="B819" s="235">
        <v>71.8</v>
      </c>
      <c r="C819" s="235">
        <v>1.2</v>
      </c>
    </row>
    <row r="820" spans="1:3" ht="15.6">
      <c r="A820" s="317">
        <v>43537</v>
      </c>
      <c r="B820" s="235">
        <v>71.099999999999994</v>
      </c>
      <c r="C820" s="235">
        <v>1.5</v>
      </c>
    </row>
    <row r="821" spans="1:3" ht="15.6">
      <c r="A821" s="317">
        <v>43538</v>
      </c>
      <c r="B821" s="235">
        <v>70.7</v>
      </c>
      <c r="C821" s="235">
        <v>1.8</v>
      </c>
    </row>
    <row r="822" spans="1:3" ht="15.6">
      <c r="A822" s="317">
        <v>43539</v>
      </c>
      <c r="B822" s="235">
        <v>71.7</v>
      </c>
      <c r="C822" s="235">
        <v>4.9000000000000004</v>
      </c>
    </row>
    <row r="823" spans="1:3" ht="15.6">
      <c r="A823" s="317">
        <v>43542</v>
      </c>
      <c r="B823" s="235">
        <v>72.400000000000006</v>
      </c>
      <c r="C823" s="235">
        <v>1.1000000000000001</v>
      </c>
    </row>
    <row r="824" spans="1:3" ht="15.6">
      <c r="A824" s="317">
        <v>43543</v>
      </c>
      <c r="B824" s="235">
        <v>74.3</v>
      </c>
      <c r="C824" s="235">
        <v>2.9</v>
      </c>
    </row>
    <row r="825" spans="1:3" ht="15.6">
      <c r="A825" s="317">
        <v>43544</v>
      </c>
      <c r="B825" s="235">
        <v>73.2</v>
      </c>
      <c r="C825" s="235">
        <v>1.8</v>
      </c>
    </row>
    <row r="826" spans="1:3" ht="15.6">
      <c r="A826" s="317">
        <v>43545</v>
      </c>
      <c r="B826" s="235">
        <v>73.5</v>
      </c>
      <c r="C826" s="235">
        <v>1.4</v>
      </c>
    </row>
    <row r="827" spans="1:3" ht="15.6">
      <c r="A827" s="317">
        <v>43546</v>
      </c>
      <c r="B827" s="235">
        <v>71.8</v>
      </c>
      <c r="C827" s="235">
        <v>2.5</v>
      </c>
    </row>
    <row r="828" spans="1:3" ht="15.6">
      <c r="A828" s="317">
        <v>43549</v>
      </c>
      <c r="B828" s="235">
        <v>71.2</v>
      </c>
      <c r="C828" s="235">
        <v>1.7</v>
      </c>
    </row>
    <row r="829" spans="1:3" ht="15.6">
      <c r="A829" s="317">
        <v>43550</v>
      </c>
      <c r="B829" s="235">
        <v>72.599999999999994</v>
      </c>
      <c r="C829" s="235">
        <v>1.3</v>
      </c>
    </row>
    <row r="830" spans="1:3" ht="15.6">
      <c r="A830" s="317">
        <v>43551</v>
      </c>
      <c r="B830" s="235">
        <v>73.2</v>
      </c>
      <c r="C830" s="235">
        <v>2.2999999999999998</v>
      </c>
    </row>
    <row r="831" spans="1:3" ht="15.6">
      <c r="A831" s="317">
        <v>43552</v>
      </c>
      <c r="B831" s="235">
        <v>73.2</v>
      </c>
      <c r="C831" s="235">
        <v>1.5</v>
      </c>
    </row>
    <row r="832" spans="1:3" ht="15.6">
      <c r="A832" s="317">
        <v>43553</v>
      </c>
      <c r="B832" s="235">
        <v>74.8</v>
      </c>
      <c r="C832" s="235">
        <v>2.2000000000000002</v>
      </c>
    </row>
    <row r="833" spans="1:3" ht="15.6">
      <c r="A833" s="317">
        <v>43556</v>
      </c>
      <c r="B833" s="235">
        <v>74.5</v>
      </c>
      <c r="C833" s="235">
        <v>1.5</v>
      </c>
    </row>
    <row r="834" spans="1:3" ht="15.6">
      <c r="A834" s="317">
        <v>43557</v>
      </c>
      <c r="B834" s="235">
        <v>74.900000000000006</v>
      </c>
      <c r="C834" s="235">
        <v>1.4</v>
      </c>
    </row>
    <row r="835" spans="1:3" ht="15.6">
      <c r="A835" s="317">
        <v>43558</v>
      </c>
      <c r="B835" s="235">
        <v>74.7</v>
      </c>
      <c r="C835" s="235">
        <v>1.5</v>
      </c>
    </row>
    <row r="836" spans="1:3" ht="15.6">
      <c r="A836" s="317">
        <v>43559</v>
      </c>
      <c r="B836" s="235">
        <v>75.5</v>
      </c>
      <c r="C836" s="235">
        <v>1.3</v>
      </c>
    </row>
    <row r="837" spans="1:3" ht="15.6">
      <c r="A837" s="317">
        <v>43560</v>
      </c>
      <c r="B837" s="235">
        <v>76.900000000000006</v>
      </c>
      <c r="C837" s="235">
        <v>2.5</v>
      </c>
    </row>
    <row r="838" spans="1:3" ht="15.6">
      <c r="A838" s="317">
        <v>43563</v>
      </c>
      <c r="B838" s="235">
        <v>76.5</v>
      </c>
      <c r="C838" s="235">
        <v>1.3</v>
      </c>
    </row>
    <row r="839" spans="1:3" ht="15.6">
      <c r="A839" s="317">
        <v>43564</v>
      </c>
      <c r="B839" s="235">
        <v>76.599999999999994</v>
      </c>
      <c r="C839" s="235">
        <v>1.3</v>
      </c>
    </row>
    <row r="840" spans="1:3" ht="15.6">
      <c r="A840" s="317">
        <v>43565</v>
      </c>
      <c r="B840" s="235">
        <v>77.5</v>
      </c>
      <c r="C840" s="235">
        <v>1.6</v>
      </c>
    </row>
    <row r="841" spans="1:3" ht="15.6">
      <c r="A841" s="317">
        <v>43566</v>
      </c>
      <c r="B841" s="235">
        <v>78.099999999999994</v>
      </c>
      <c r="C841" s="235">
        <v>1.4</v>
      </c>
    </row>
    <row r="842" spans="1:3" ht="15.6">
      <c r="A842" s="317">
        <v>43567</v>
      </c>
      <c r="B842" s="235">
        <v>78.400000000000006</v>
      </c>
      <c r="C842" s="235">
        <v>1.6</v>
      </c>
    </row>
    <row r="843" spans="1:3" ht="15.6">
      <c r="A843" s="317">
        <v>43570</v>
      </c>
      <c r="B843" s="235">
        <v>78.599999999999994</v>
      </c>
      <c r="C843" s="235">
        <v>1.4</v>
      </c>
    </row>
    <row r="844" spans="1:3" ht="15.6">
      <c r="A844" s="317">
        <v>43571</v>
      </c>
      <c r="B844" s="235">
        <v>79</v>
      </c>
      <c r="C844" s="235">
        <v>1.3</v>
      </c>
    </row>
    <row r="845" spans="1:3" ht="15.6">
      <c r="A845" s="317">
        <v>43572</v>
      </c>
      <c r="B845" s="235">
        <v>78.400000000000006</v>
      </c>
      <c r="C845" s="235">
        <v>2.2999999999999998</v>
      </c>
    </row>
    <row r="846" spans="1:3" ht="15.6">
      <c r="A846" s="317">
        <v>43573</v>
      </c>
      <c r="B846" s="235">
        <v>79.8</v>
      </c>
      <c r="C846" s="235">
        <v>2.4</v>
      </c>
    </row>
    <row r="847" spans="1:3" ht="15.6">
      <c r="A847" s="317">
        <v>43578</v>
      </c>
      <c r="B847" s="235">
        <v>79.8</v>
      </c>
      <c r="C847" s="235">
        <v>1.4</v>
      </c>
    </row>
    <row r="848" spans="1:3" ht="15.6">
      <c r="A848" s="317">
        <v>43579</v>
      </c>
      <c r="B848" s="235">
        <v>79.3</v>
      </c>
      <c r="C848" s="235">
        <v>1.8</v>
      </c>
    </row>
    <row r="849" spans="1:3" ht="15.6">
      <c r="A849" s="317">
        <v>43580</v>
      </c>
      <c r="B849" s="235">
        <v>77.7</v>
      </c>
      <c r="C849" s="235">
        <v>2</v>
      </c>
    </row>
    <row r="850" spans="1:3" ht="15.6">
      <c r="A850" s="317">
        <v>43581</v>
      </c>
      <c r="B850" s="235">
        <v>78.3</v>
      </c>
      <c r="C850" s="235">
        <v>1.5</v>
      </c>
    </row>
    <row r="851" spans="1:3" ht="15.6">
      <c r="A851" s="317">
        <v>43584</v>
      </c>
      <c r="B851" s="235">
        <v>78.8</v>
      </c>
      <c r="C851" s="235">
        <v>1</v>
      </c>
    </row>
    <row r="852" spans="1:3" ht="15.6">
      <c r="A852" s="317">
        <v>43585</v>
      </c>
      <c r="B852" s="235">
        <v>79.3</v>
      </c>
      <c r="C852" s="235">
        <v>1.6</v>
      </c>
    </row>
    <row r="853" spans="1:3" ht="15.6">
      <c r="A853" s="317">
        <v>43587</v>
      </c>
      <c r="B853" s="235">
        <v>78.8</v>
      </c>
      <c r="C853" s="235">
        <v>1.8</v>
      </c>
    </row>
    <row r="854" spans="1:3" ht="15.6">
      <c r="A854" s="317">
        <v>43588</v>
      </c>
      <c r="B854" s="235">
        <v>78.8</v>
      </c>
      <c r="C854" s="235">
        <v>1.4</v>
      </c>
    </row>
    <row r="855" spans="1:3" ht="15.6">
      <c r="A855" s="317">
        <v>43591</v>
      </c>
      <c r="B855" s="235">
        <v>78.599999999999994</v>
      </c>
      <c r="C855" s="235">
        <v>1.5</v>
      </c>
    </row>
    <row r="856" spans="1:3" ht="15.6">
      <c r="A856" s="317">
        <v>43592</v>
      </c>
      <c r="B856" s="235">
        <v>75.8</v>
      </c>
      <c r="C856" s="235">
        <v>2.5</v>
      </c>
    </row>
    <row r="857" spans="1:3" ht="15.6">
      <c r="A857" s="317">
        <v>43593</v>
      </c>
      <c r="B857" s="235">
        <v>75.900000000000006</v>
      </c>
      <c r="C857" s="235">
        <v>1.8</v>
      </c>
    </row>
    <row r="858" spans="1:3" ht="15.6">
      <c r="A858" s="317">
        <v>43594</v>
      </c>
      <c r="B858" s="235">
        <v>74.2</v>
      </c>
      <c r="C858" s="235">
        <v>1.6</v>
      </c>
    </row>
    <row r="859" spans="1:3" ht="15.6">
      <c r="A859" s="317">
        <v>43595</v>
      </c>
      <c r="B859" s="235">
        <v>74.099999999999994</v>
      </c>
      <c r="C859" s="235">
        <v>1.5</v>
      </c>
    </row>
    <row r="860" spans="1:3" ht="15.6">
      <c r="A860" s="317">
        <v>43598</v>
      </c>
      <c r="B860" s="235">
        <v>73.3</v>
      </c>
      <c r="C860" s="235">
        <v>1.8</v>
      </c>
    </row>
    <row r="861" spans="1:3" ht="15.6">
      <c r="A861" s="317">
        <v>43599</v>
      </c>
      <c r="B861" s="235">
        <v>74.2</v>
      </c>
      <c r="C861" s="235">
        <v>1.4</v>
      </c>
    </row>
    <row r="862" spans="1:3" ht="15.6">
      <c r="A862" s="317">
        <v>43600</v>
      </c>
      <c r="B862" s="235">
        <v>74.7</v>
      </c>
      <c r="C862" s="235">
        <v>1.6</v>
      </c>
    </row>
    <row r="863" spans="1:3" ht="15.6">
      <c r="A863" s="317">
        <v>43601</v>
      </c>
      <c r="B863" s="235">
        <v>75.400000000000006</v>
      </c>
      <c r="C863" s="235">
        <v>1.9</v>
      </c>
    </row>
    <row r="864" spans="1:3" ht="15.6">
      <c r="A864" s="317">
        <v>43602</v>
      </c>
      <c r="B864" s="235">
        <v>74.3</v>
      </c>
      <c r="C864" s="235">
        <v>2</v>
      </c>
    </row>
    <row r="865" spans="1:3" ht="15.6">
      <c r="A865" s="317">
        <v>43605</v>
      </c>
      <c r="B865" s="235">
        <v>73</v>
      </c>
      <c r="C865" s="235">
        <v>1.5</v>
      </c>
    </row>
    <row r="866" spans="1:3" ht="15.6">
      <c r="A866" s="317">
        <v>43606</v>
      </c>
      <c r="B866" s="235">
        <v>72.900000000000006</v>
      </c>
      <c r="C866" s="235">
        <v>1.5</v>
      </c>
    </row>
    <row r="867" spans="1:3" ht="15.6">
      <c r="A867" s="317">
        <v>43607</v>
      </c>
      <c r="B867" s="235">
        <v>73.400000000000006</v>
      </c>
      <c r="C867" s="235">
        <v>1.1000000000000001</v>
      </c>
    </row>
    <row r="868" spans="1:3" ht="15.6">
      <c r="A868" s="317">
        <v>43608</v>
      </c>
      <c r="B868" s="235">
        <v>73.7</v>
      </c>
      <c r="C868" s="235">
        <v>1.9</v>
      </c>
    </row>
    <row r="869" spans="1:3" ht="15.6">
      <c r="A869" s="317">
        <v>43609</v>
      </c>
      <c r="B869" s="235">
        <v>73.5</v>
      </c>
      <c r="C869" s="235">
        <v>1.2</v>
      </c>
    </row>
    <row r="870" spans="1:3" ht="15.6">
      <c r="A870" s="317">
        <v>43612</v>
      </c>
      <c r="B870" s="235">
        <v>74.3</v>
      </c>
      <c r="C870" s="235">
        <v>0.5</v>
      </c>
    </row>
    <row r="871" spans="1:3" ht="15.6">
      <c r="A871" s="317">
        <v>43613</v>
      </c>
      <c r="B871" s="235">
        <v>74</v>
      </c>
      <c r="C871" s="235">
        <v>1.5</v>
      </c>
    </row>
    <row r="872" spans="1:3" ht="15.6">
      <c r="A872" s="317">
        <v>43614</v>
      </c>
      <c r="B872" s="235">
        <v>72.599999999999994</v>
      </c>
      <c r="C872" s="235">
        <v>1.8</v>
      </c>
    </row>
    <row r="873" spans="1:3" ht="15.6">
      <c r="A873" s="317">
        <v>43615</v>
      </c>
      <c r="B873" s="235">
        <v>74</v>
      </c>
      <c r="C873" s="235">
        <v>0.8</v>
      </c>
    </row>
    <row r="874" spans="1:3" ht="15.6">
      <c r="A874" s="317">
        <v>43616</v>
      </c>
      <c r="B874" s="235">
        <v>72.599999999999994</v>
      </c>
      <c r="C874" s="235">
        <v>2.2000000000000002</v>
      </c>
    </row>
    <row r="875" spans="1:3" ht="15.6">
      <c r="A875" s="317">
        <v>43619</v>
      </c>
      <c r="B875" s="235">
        <v>73</v>
      </c>
      <c r="C875" s="235">
        <v>1.6</v>
      </c>
    </row>
    <row r="876" spans="1:3" ht="15.6">
      <c r="A876" s="317">
        <v>43620</v>
      </c>
      <c r="B876" s="235">
        <v>74.3</v>
      </c>
      <c r="C876" s="235">
        <v>2.1</v>
      </c>
    </row>
    <row r="877" spans="1:3" ht="15.6">
      <c r="A877" s="317">
        <v>43621</v>
      </c>
      <c r="B877" s="235">
        <v>74.3</v>
      </c>
      <c r="C877" s="235">
        <v>1.5</v>
      </c>
    </row>
    <row r="878" spans="1:3" ht="15.6">
      <c r="A878" s="317">
        <v>43622</v>
      </c>
      <c r="B878" s="235">
        <v>74.3</v>
      </c>
      <c r="C878" s="235">
        <v>1.7</v>
      </c>
    </row>
    <row r="879" spans="1:3" ht="15.6">
      <c r="A879" s="317">
        <v>43623</v>
      </c>
      <c r="B879" s="235">
        <v>75.5</v>
      </c>
      <c r="C879" s="235">
        <v>1.4</v>
      </c>
    </row>
    <row r="880" spans="1:3" ht="15.6">
      <c r="A880" s="317">
        <v>43626</v>
      </c>
      <c r="B880" s="235">
        <v>75.7</v>
      </c>
      <c r="C880" s="235">
        <v>0.9</v>
      </c>
    </row>
    <row r="881" spans="1:3" ht="15.6">
      <c r="A881" s="317">
        <v>43627</v>
      </c>
      <c r="B881" s="235">
        <v>76</v>
      </c>
      <c r="C881" s="235">
        <v>1.2</v>
      </c>
    </row>
    <row r="882" spans="1:3" ht="15.6">
      <c r="A882" s="317">
        <v>43628</v>
      </c>
      <c r="B882" s="235">
        <v>76.900000000000006</v>
      </c>
      <c r="C882" s="235">
        <v>1.7</v>
      </c>
    </row>
    <row r="883" spans="1:3" ht="15.6">
      <c r="A883" s="317">
        <v>43629</v>
      </c>
      <c r="B883" s="235">
        <v>76.3</v>
      </c>
      <c r="C883" s="235">
        <v>1.2</v>
      </c>
    </row>
    <row r="884" spans="1:3" ht="15.6">
      <c r="A884" s="317">
        <v>43630</v>
      </c>
      <c r="B884" s="235">
        <v>75.400000000000006</v>
      </c>
      <c r="C884" s="235">
        <v>1.1000000000000001</v>
      </c>
    </row>
    <row r="885" spans="1:3" ht="15.6">
      <c r="A885" s="317">
        <v>43633</v>
      </c>
      <c r="B885" s="235">
        <v>74.900000000000006</v>
      </c>
      <c r="C885" s="235">
        <v>0.9</v>
      </c>
    </row>
    <row r="886" spans="1:3" ht="15.6">
      <c r="A886" s="317">
        <v>43634</v>
      </c>
      <c r="B886" s="235">
        <v>77.400000000000006</v>
      </c>
      <c r="C886" s="235">
        <v>2</v>
      </c>
    </row>
    <row r="887" spans="1:3" ht="15.6">
      <c r="A887" s="317">
        <v>43635</v>
      </c>
      <c r="B887" s="235">
        <v>77.900000000000006</v>
      </c>
      <c r="C887" s="235">
        <v>1.4</v>
      </c>
    </row>
    <row r="888" spans="1:3" ht="15.6">
      <c r="A888" s="317">
        <v>43636</v>
      </c>
      <c r="B888" s="235">
        <v>79</v>
      </c>
      <c r="C888" s="235">
        <v>2.6</v>
      </c>
    </row>
    <row r="889" spans="1:3" ht="15.6">
      <c r="A889" s="317">
        <v>43637</v>
      </c>
      <c r="B889" s="235">
        <v>79.8</v>
      </c>
      <c r="C889" s="235">
        <v>3.8</v>
      </c>
    </row>
    <row r="890" spans="1:3" ht="15.6">
      <c r="A890" s="317">
        <v>43640</v>
      </c>
      <c r="B890" s="235">
        <v>79.400000000000006</v>
      </c>
      <c r="C890" s="235">
        <v>1.3</v>
      </c>
    </row>
    <row r="891" spans="1:3" ht="15.6">
      <c r="A891" s="317">
        <v>43641</v>
      </c>
      <c r="B891" s="235">
        <v>78.2</v>
      </c>
      <c r="C891" s="235">
        <v>1.4</v>
      </c>
    </row>
    <row r="892" spans="1:3" ht="15.6">
      <c r="A892" s="317">
        <v>43642</v>
      </c>
      <c r="B892" s="235">
        <v>77.3</v>
      </c>
      <c r="C892" s="235">
        <v>1.5</v>
      </c>
    </row>
    <row r="893" spans="1:3" ht="15.6">
      <c r="A893" s="317">
        <v>43643</v>
      </c>
      <c r="B893" s="235">
        <v>76.5</v>
      </c>
      <c r="C893" s="235">
        <v>1.4</v>
      </c>
    </row>
    <row r="894" spans="1:3" ht="15.6">
      <c r="A894" s="317">
        <v>43644</v>
      </c>
      <c r="B894" s="235">
        <v>77.8</v>
      </c>
      <c r="C894" s="235">
        <v>1.7</v>
      </c>
    </row>
    <row r="895" spans="1:3" ht="15.6">
      <c r="A895" s="317">
        <v>43647</v>
      </c>
      <c r="B895" s="235">
        <v>78.3</v>
      </c>
      <c r="C895" s="235">
        <v>1.7</v>
      </c>
    </row>
    <row r="896" spans="1:3" ht="15.6">
      <c r="A896" s="317">
        <v>43648</v>
      </c>
      <c r="B896" s="235">
        <v>79.900000000000006</v>
      </c>
      <c r="C896" s="235">
        <v>1.6</v>
      </c>
    </row>
    <row r="897" spans="1:3" ht="15.6">
      <c r="A897" s="317">
        <v>43649</v>
      </c>
      <c r="B897" s="235">
        <v>83.2</v>
      </c>
      <c r="C897" s="235">
        <v>2.9</v>
      </c>
    </row>
    <row r="898" spans="1:3" ht="15.6">
      <c r="A898" s="317">
        <v>43650</v>
      </c>
      <c r="B898" s="235">
        <v>82.7</v>
      </c>
      <c r="C898" s="235">
        <v>1</v>
      </c>
    </row>
    <row r="899" spans="1:3" ht="15.6">
      <c r="A899" s="317">
        <v>43651</v>
      </c>
      <c r="B899" s="235">
        <v>82.5</v>
      </c>
      <c r="C899" s="235">
        <v>1.6</v>
      </c>
    </row>
    <row r="900" spans="1:3" ht="15.6">
      <c r="A900" s="317">
        <v>43654</v>
      </c>
      <c r="B900" s="235">
        <v>82.3</v>
      </c>
      <c r="C900" s="235">
        <v>1.1000000000000001</v>
      </c>
    </row>
    <row r="901" spans="1:3" ht="15.6">
      <c r="A901" s="317">
        <v>43655</v>
      </c>
      <c r="B901" s="235">
        <v>81.900000000000006</v>
      </c>
      <c r="C901" s="235">
        <v>1.4</v>
      </c>
    </row>
    <row r="902" spans="1:3" ht="15.6">
      <c r="A902" s="317">
        <v>43656</v>
      </c>
      <c r="B902" s="235">
        <v>80.8</v>
      </c>
      <c r="C902" s="235">
        <v>1.9</v>
      </c>
    </row>
    <row r="903" spans="1:3" ht="15.6">
      <c r="A903" s="317">
        <v>43657</v>
      </c>
      <c r="B903" s="235">
        <v>79.8</v>
      </c>
      <c r="C903" s="235">
        <v>1.9</v>
      </c>
    </row>
    <row r="904" spans="1:3" ht="15.6">
      <c r="A904" s="317">
        <v>43658</v>
      </c>
      <c r="B904" s="235">
        <v>78.900000000000006</v>
      </c>
      <c r="C904" s="235">
        <v>2.8</v>
      </c>
    </row>
    <row r="905" spans="1:3" ht="15.6">
      <c r="A905" s="317">
        <v>43661</v>
      </c>
      <c r="B905" s="235">
        <v>78.400000000000006</v>
      </c>
      <c r="C905" s="235">
        <v>1.8</v>
      </c>
    </row>
    <row r="906" spans="1:3" ht="15.6">
      <c r="A906" s="317">
        <v>43662</v>
      </c>
      <c r="B906" s="235">
        <v>78.8</v>
      </c>
      <c r="C906" s="235">
        <v>1.4</v>
      </c>
    </row>
    <row r="907" spans="1:3" ht="15.6">
      <c r="A907" s="317">
        <v>43663</v>
      </c>
      <c r="B907" s="235">
        <v>79.2</v>
      </c>
      <c r="C907" s="235">
        <v>1.6</v>
      </c>
    </row>
    <row r="908" spans="1:3" ht="15.6">
      <c r="A908" s="317">
        <v>43664</v>
      </c>
      <c r="B908" s="235">
        <v>79.2</v>
      </c>
      <c r="C908" s="235">
        <v>1.3</v>
      </c>
    </row>
    <row r="909" spans="1:3" ht="15.6">
      <c r="A909" s="317">
        <v>43665</v>
      </c>
      <c r="B909" s="235">
        <v>83.6</v>
      </c>
      <c r="C909" s="235">
        <v>3.9</v>
      </c>
    </row>
    <row r="910" spans="1:3" ht="15.6">
      <c r="A910" s="317">
        <v>43668</v>
      </c>
      <c r="B910" s="235">
        <v>84.5</v>
      </c>
      <c r="C910" s="235">
        <v>2.1</v>
      </c>
    </row>
    <row r="911" spans="1:3" ht="15.6">
      <c r="A911" s="317">
        <v>43669</v>
      </c>
      <c r="B911" s="235">
        <v>85.7</v>
      </c>
      <c r="C911" s="235">
        <v>1.9</v>
      </c>
    </row>
    <row r="912" spans="1:3" ht="15.6">
      <c r="A912" s="317">
        <v>43670</v>
      </c>
      <c r="B912" s="235">
        <v>86.3</v>
      </c>
      <c r="C912" s="235">
        <v>1.8</v>
      </c>
    </row>
    <row r="913" spans="1:3" ht="15.6">
      <c r="A913" s="317">
        <v>43671</v>
      </c>
      <c r="B913" s="235">
        <v>90</v>
      </c>
      <c r="C913" s="235">
        <v>5.0999999999999996</v>
      </c>
    </row>
    <row r="914" spans="1:3" ht="15.6">
      <c r="A914" s="317">
        <v>43672</v>
      </c>
      <c r="B914" s="235">
        <v>90.4</v>
      </c>
      <c r="C914" s="235">
        <v>2.9</v>
      </c>
    </row>
    <row r="915" spans="1:3" ht="15.6">
      <c r="A915" s="317">
        <v>43675</v>
      </c>
      <c r="B915" s="235">
        <v>91.4</v>
      </c>
      <c r="C915" s="235">
        <v>2.1</v>
      </c>
    </row>
    <row r="916" spans="1:3" ht="15.6">
      <c r="A916" s="317">
        <v>43676</v>
      </c>
      <c r="B916" s="235">
        <v>90.9</v>
      </c>
      <c r="C916" s="235">
        <v>2.1</v>
      </c>
    </row>
    <row r="917" spans="1:3" ht="15.6">
      <c r="A917" s="317">
        <v>43677</v>
      </c>
      <c r="B917" s="235">
        <v>91.1</v>
      </c>
      <c r="C917" s="235">
        <v>2</v>
      </c>
    </row>
    <row r="918" spans="1:3" ht="15.6">
      <c r="A918" s="317">
        <v>43678</v>
      </c>
      <c r="B918" s="235">
        <v>92.7</v>
      </c>
      <c r="C918" s="235">
        <v>2.1</v>
      </c>
    </row>
    <row r="919" spans="1:3" ht="15.6">
      <c r="A919" s="317">
        <v>43679</v>
      </c>
      <c r="B919" s="235">
        <v>89.9</v>
      </c>
      <c r="C919" s="235">
        <v>2.5</v>
      </c>
    </row>
    <row r="920" spans="1:3" ht="15.6">
      <c r="A920" s="317">
        <v>43682</v>
      </c>
      <c r="B920" s="235">
        <v>87.7</v>
      </c>
      <c r="C920" s="235">
        <v>2.5</v>
      </c>
    </row>
    <row r="921" spans="1:3" ht="15.6">
      <c r="A921" s="317">
        <v>43683</v>
      </c>
      <c r="B921" s="235">
        <v>86.8</v>
      </c>
      <c r="C921" s="235">
        <v>2.4</v>
      </c>
    </row>
    <row r="922" spans="1:3" ht="15.6">
      <c r="A922" s="317">
        <v>43684</v>
      </c>
      <c r="B922" s="235">
        <v>86.8</v>
      </c>
      <c r="C922" s="235">
        <v>1.7</v>
      </c>
    </row>
    <row r="923" spans="1:3" ht="15.6">
      <c r="A923" s="317">
        <v>43685</v>
      </c>
      <c r="B923" s="235">
        <v>87.6</v>
      </c>
      <c r="C923" s="235">
        <v>2.1</v>
      </c>
    </row>
    <row r="924" spans="1:3" ht="15.6">
      <c r="A924" s="317">
        <v>43686</v>
      </c>
      <c r="B924" s="235">
        <v>87.2</v>
      </c>
      <c r="C924" s="235">
        <v>1.4</v>
      </c>
    </row>
    <row r="925" spans="1:3" ht="15.6">
      <c r="A925" s="317">
        <v>43689</v>
      </c>
      <c r="B925" s="235">
        <v>86.2</v>
      </c>
      <c r="C925" s="235">
        <v>1.3</v>
      </c>
    </row>
    <row r="926" spans="1:3" ht="15.6">
      <c r="A926" s="317">
        <v>43690</v>
      </c>
      <c r="B926" s="235">
        <v>85.7</v>
      </c>
      <c r="C926" s="235">
        <v>2.2999999999999998</v>
      </c>
    </row>
    <row r="927" spans="1:3" ht="15.6">
      <c r="A927" s="317">
        <v>43691</v>
      </c>
      <c r="B927" s="235">
        <v>84.2</v>
      </c>
      <c r="C927" s="235">
        <v>1.9</v>
      </c>
    </row>
    <row r="928" spans="1:3" ht="15.6">
      <c r="A928" s="317">
        <v>43692</v>
      </c>
      <c r="B928" s="235">
        <v>84.5</v>
      </c>
      <c r="C928" s="235">
        <v>1.8</v>
      </c>
    </row>
    <row r="929" spans="1:3" ht="15.6">
      <c r="A929" s="317">
        <v>43693</v>
      </c>
      <c r="B929" s="235">
        <v>85.6</v>
      </c>
      <c r="C929" s="235">
        <v>1.4</v>
      </c>
    </row>
    <row r="930" spans="1:3" ht="15.6">
      <c r="A930" s="317">
        <v>43696</v>
      </c>
      <c r="B930" s="235">
        <v>86.6</v>
      </c>
      <c r="C930" s="235">
        <v>0.9</v>
      </c>
    </row>
    <row r="931" spans="1:3" ht="15.6">
      <c r="A931" s="317">
        <v>43697</v>
      </c>
      <c r="B931" s="235">
        <v>85.7</v>
      </c>
      <c r="C931" s="235">
        <v>1.2</v>
      </c>
    </row>
    <row r="932" spans="1:3" ht="15.6">
      <c r="A932" s="317">
        <v>43698</v>
      </c>
      <c r="B932" s="235">
        <v>86.6</v>
      </c>
      <c r="C932" s="235">
        <v>1.2</v>
      </c>
    </row>
    <row r="933" spans="1:3" ht="15.6">
      <c r="A933" s="317">
        <v>43699</v>
      </c>
      <c r="B933" s="235">
        <v>86.2</v>
      </c>
      <c r="C933" s="235">
        <v>1.3</v>
      </c>
    </row>
    <row r="934" spans="1:3" ht="15.6">
      <c r="A934" s="317">
        <v>43700</v>
      </c>
      <c r="B934" s="235">
        <v>85.6</v>
      </c>
      <c r="C934" s="235">
        <v>1.1000000000000001</v>
      </c>
    </row>
    <row r="935" spans="1:3" ht="15.6">
      <c r="A935" s="317">
        <v>43703</v>
      </c>
      <c r="B935" s="235">
        <v>85.1</v>
      </c>
      <c r="C935" s="235">
        <v>1.1000000000000001</v>
      </c>
    </row>
    <row r="936" spans="1:3" ht="15.6">
      <c r="A936" s="317">
        <v>43704</v>
      </c>
      <c r="B936" s="235">
        <v>85.2</v>
      </c>
      <c r="C936" s="235">
        <v>1.6</v>
      </c>
    </row>
    <row r="937" spans="1:3" ht="15.6">
      <c r="A937" s="317">
        <v>43705</v>
      </c>
      <c r="B937" s="235">
        <v>84.3</v>
      </c>
      <c r="C937" s="235">
        <v>1.4</v>
      </c>
    </row>
    <row r="938" spans="1:3" ht="15.6">
      <c r="A938" s="317">
        <v>43706</v>
      </c>
      <c r="B938" s="235">
        <v>86.1</v>
      </c>
      <c r="C938" s="235">
        <v>1.5</v>
      </c>
    </row>
    <row r="939" spans="1:3" ht="15.6">
      <c r="A939" s="317">
        <v>43707</v>
      </c>
      <c r="B939" s="235">
        <v>86.2</v>
      </c>
      <c r="C939" s="235">
        <v>1.2</v>
      </c>
    </row>
    <row r="940" spans="1:3" ht="15.6">
      <c r="A940" s="317">
        <v>43710</v>
      </c>
      <c r="B940" s="235">
        <v>86.2</v>
      </c>
      <c r="C940" s="235">
        <v>0.7</v>
      </c>
    </row>
    <row r="941" spans="1:3" ht="15.6">
      <c r="A941" s="317">
        <v>43711</v>
      </c>
      <c r="B941" s="235">
        <v>85.9</v>
      </c>
      <c r="C941" s="235">
        <v>1</v>
      </c>
    </row>
    <row r="942" spans="1:3" ht="15.6">
      <c r="A942" s="317">
        <v>43712</v>
      </c>
      <c r="B942" s="235">
        <v>85.7</v>
      </c>
      <c r="C942" s="235">
        <v>1</v>
      </c>
    </row>
    <row r="943" spans="1:3" ht="15.6">
      <c r="A943" s="317">
        <v>43713</v>
      </c>
      <c r="B943" s="235">
        <v>84.9</v>
      </c>
      <c r="C943" s="235">
        <v>1.5</v>
      </c>
    </row>
    <row r="944" spans="1:3" ht="15.6">
      <c r="A944" s="317">
        <v>43714</v>
      </c>
      <c r="B944" s="235">
        <v>84.5</v>
      </c>
      <c r="C944" s="235">
        <v>1.5</v>
      </c>
    </row>
    <row r="945" spans="1:3" ht="15.6">
      <c r="A945" s="317">
        <v>43717</v>
      </c>
      <c r="B945" s="235">
        <v>86.1</v>
      </c>
      <c r="C945" s="235">
        <v>1.5</v>
      </c>
    </row>
    <row r="946" spans="1:3" ht="15.6">
      <c r="A946" s="317">
        <v>43718</v>
      </c>
      <c r="B946" s="235">
        <v>85.1</v>
      </c>
      <c r="C946" s="235">
        <v>1.7</v>
      </c>
    </row>
    <row r="947" spans="1:3" ht="15.6">
      <c r="A947" s="317">
        <v>43719</v>
      </c>
      <c r="B947" s="235">
        <v>85.4</v>
      </c>
      <c r="C947" s="235">
        <v>1.6</v>
      </c>
    </row>
    <row r="948" spans="1:3" ht="15.6">
      <c r="A948" s="317">
        <v>43720</v>
      </c>
      <c r="B948" s="235">
        <v>87.9</v>
      </c>
      <c r="C948" s="235">
        <v>2.6</v>
      </c>
    </row>
    <row r="949" spans="1:3" ht="15.6">
      <c r="A949" s="317">
        <v>43721</v>
      </c>
      <c r="B949" s="235">
        <v>87.2</v>
      </c>
      <c r="C949" s="235">
        <v>1.5</v>
      </c>
    </row>
    <row r="950" spans="1:3" ht="15.6">
      <c r="A950" s="317">
        <v>43724</v>
      </c>
      <c r="B950" s="235">
        <v>87</v>
      </c>
      <c r="C950" s="235">
        <v>1.2</v>
      </c>
    </row>
    <row r="951" spans="1:3" ht="15.6">
      <c r="A951" s="317">
        <v>43725</v>
      </c>
      <c r="B951" s="235">
        <v>87.4</v>
      </c>
      <c r="C951" s="235">
        <v>1.5</v>
      </c>
    </row>
    <row r="952" spans="1:3" ht="15.6">
      <c r="A952" s="317">
        <v>43726</v>
      </c>
      <c r="B952" s="235">
        <v>87.6</v>
      </c>
      <c r="C952" s="235">
        <v>1.2</v>
      </c>
    </row>
    <row r="953" spans="1:3" ht="15.6">
      <c r="A953" s="317">
        <v>43727</v>
      </c>
      <c r="B953" s="235">
        <v>86.4</v>
      </c>
      <c r="C953" s="235">
        <v>1.3</v>
      </c>
    </row>
    <row r="954" spans="1:3" ht="15.6">
      <c r="A954" s="317">
        <v>43728</v>
      </c>
      <c r="B954" s="235">
        <v>88.1</v>
      </c>
      <c r="C954" s="235">
        <v>4.5999999999999996</v>
      </c>
    </row>
    <row r="955" spans="1:3" ht="15.6">
      <c r="A955" s="317">
        <v>43731</v>
      </c>
      <c r="B955" s="235">
        <v>87.5</v>
      </c>
      <c r="C955" s="235">
        <v>1.4</v>
      </c>
    </row>
    <row r="956" spans="1:3" ht="15.6">
      <c r="A956" s="317">
        <v>43732</v>
      </c>
      <c r="B956" s="235">
        <v>85.3</v>
      </c>
      <c r="C956" s="235">
        <v>1.5</v>
      </c>
    </row>
    <row r="957" spans="1:3" ht="15.6">
      <c r="A957" s="317">
        <v>43733</v>
      </c>
      <c r="B957" s="235">
        <v>86.2</v>
      </c>
      <c r="C957" s="235">
        <v>1.4</v>
      </c>
    </row>
    <row r="958" spans="1:3" ht="15.6">
      <c r="A958" s="317">
        <v>43734</v>
      </c>
      <c r="B958" s="235">
        <v>86.8</v>
      </c>
      <c r="C958" s="235">
        <v>0.8</v>
      </c>
    </row>
    <row r="959" spans="1:3" ht="15.6">
      <c r="A959" s="317">
        <v>43735</v>
      </c>
      <c r="B959" s="235">
        <v>87</v>
      </c>
      <c r="C959" s="235">
        <v>1</v>
      </c>
    </row>
    <row r="960" spans="1:3" ht="15.6">
      <c r="A960" s="317">
        <v>43738</v>
      </c>
      <c r="B960" s="235">
        <v>87.4</v>
      </c>
      <c r="C960" s="235">
        <v>1.6</v>
      </c>
    </row>
    <row r="961" spans="1:3" ht="15.6">
      <c r="A961" s="317">
        <v>43739</v>
      </c>
      <c r="B961" s="235">
        <v>85.4</v>
      </c>
      <c r="C961" s="235">
        <v>1.8</v>
      </c>
    </row>
    <row r="962" spans="1:3" ht="15.6">
      <c r="A962" s="317">
        <v>43740</v>
      </c>
      <c r="B962" s="235">
        <v>83.1</v>
      </c>
      <c r="C962" s="235">
        <v>1.8</v>
      </c>
    </row>
    <row r="963" spans="1:3" ht="15.6">
      <c r="A963" s="317">
        <v>43741</v>
      </c>
      <c r="B963" s="235">
        <v>82.9</v>
      </c>
      <c r="C963" s="235">
        <v>1.6</v>
      </c>
    </row>
    <row r="964" spans="1:3" ht="15.6">
      <c r="A964" s="317">
        <v>43742</v>
      </c>
      <c r="B964" s="235">
        <v>84.2</v>
      </c>
      <c r="C964" s="235">
        <v>1.3</v>
      </c>
    </row>
    <row r="965" spans="1:3" ht="15.6">
      <c r="A965" s="317">
        <v>43745</v>
      </c>
      <c r="B965" s="235">
        <v>85.4</v>
      </c>
      <c r="C965" s="235">
        <v>0.8</v>
      </c>
    </row>
    <row r="966" spans="1:3" ht="15.6">
      <c r="A966" s="317">
        <v>43746</v>
      </c>
      <c r="B966" s="235">
        <v>83.9</v>
      </c>
      <c r="C966" s="235">
        <v>1.1000000000000001</v>
      </c>
    </row>
    <row r="967" spans="1:3" ht="15.6">
      <c r="A967" s="317">
        <v>43747</v>
      </c>
      <c r="B967" s="235">
        <v>84.3</v>
      </c>
      <c r="C967" s="235">
        <v>0.7</v>
      </c>
    </row>
    <row r="968" spans="1:3" ht="15.6">
      <c r="A968" s="317">
        <v>43748</v>
      </c>
      <c r="B968" s="235">
        <v>83.6</v>
      </c>
      <c r="C968" s="235">
        <v>1</v>
      </c>
    </row>
    <row r="969" spans="1:3" ht="15.6">
      <c r="A969" s="317">
        <v>43749</v>
      </c>
      <c r="B969" s="235">
        <v>83.9</v>
      </c>
      <c r="C969" s="235">
        <v>1.5</v>
      </c>
    </row>
    <row r="970" spans="1:3" ht="15.6">
      <c r="A970" s="317">
        <v>43752</v>
      </c>
      <c r="B970" s="235">
        <v>83.1</v>
      </c>
      <c r="C970" s="235">
        <v>1.2</v>
      </c>
    </row>
    <row r="971" spans="1:3" ht="15.6">
      <c r="A971" s="317">
        <v>43753</v>
      </c>
      <c r="B971" s="235">
        <v>83.9</v>
      </c>
      <c r="C971" s="235">
        <v>1.4</v>
      </c>
    </row>
    <row r="972" spans="1:3" ht="15.6">
      <c r="A972" s="317">
        <v>43754</v>
      </c>
      <c r="B972" s="235">
        <v>83.7</v>
      </c>
      <c r="C972" s="235">
        <v>1.1000000000000001</v>
      </c>
    </row>
    <row r="973" spans="1:3" ht="15.6">
      <c r="A973" s="317">
        <v>43755</v>
      </c>
      <c r="B973" s="235">
        <v>83.6</v>
      </c>
      <c r="C973" s="235">
        <v>1.1000000000000001</v>
      </c>
    </row>
    <row r="974" spans="1:3" ht="15.6">
      <c r="A974" s="317">
        <v>43756</v>
      </c>
      <c r="B974" s="235">
        <v>83.5</v>
      </c>
      <c r="C974" s="235">
        <v>1.1000000000000001</v>
      </c>
    </row>
    <row r="975" spans="1:3" ht="15.6">
      <c r="A975" s="317">
        <v>43759</v>
      </c>
      <c r="B975" s="235">
        <v>83.7</v>
      </c>
      <c r="C975" s="235">
        <v>0.9</v>
      </c>
    </row>
    <row r="976" spans="1:3" ht="15.6">
      <c r="A976" s="317">
        <v>43760</v>
      </c>
      <c r="B976" s="235">
        <v>82.8</v>
      </c>
      <c r="C976" s="235">
        <v>1.3</v>
      </c>
    </row>
    <row r="977" spans="1:3" ht="15.6">
      <c r="A977" s="317">
        <v>43761</v>
      </c>
      <c r="B977" s="235">
        <v>82.2</v>
      </c>
      <c r="C977" s="235">
        <v>1.5</v>
      </c>
    </row>
    <row r="978" spans="1:3" ht="15.6">
      <c r="A978" s="317">
        <v>43762</v>
      </c>
      <c r="B978" s="235">
        <v>82.8</v>
      </c>
      <c r="C978" s="235">
        <v>1.1000000000000001</v>
      </c>
    </row>
    <row r="979" spans="1:3" ht="15.6">
      <c r="A979" s="317">
        <v>43763</v>
      </c>
      <c r="B979" s="235">
        <v>73.7</v>
      </c>
      <c r="C979" s="235">
        <v>6.3</v>
      </c>
    </row>
    <row r="980" spans="1:3" ht="15.6">
      <c r="A980" s="317">
        <v>43766</v>
      </c>
      <c r="B980" s="235">
        <v>73.099999999999994</v>
      </c>
      <c r="C980" s="235">
        <v>2.6</v>
      </c>
    </row>
    <row r="981" spans="1:3" ht="15.6">
      <c r="A981" s="317">
        <v>43767</v>
      </c>
      <c r="B981" s="235">
        <v>72.2</v>
      </c>
      <c r="C981" s="235">
        <v>2.2000000000000002</v>
      </c>
    </row>
    <row r="982" spans="1:3" ht="15.6">
      <c r="A982" s="317">
        <v>43768</v>
      </c>
      <c r="B982" s="235">
        <v>72.5</v>
      </c>
      <c r="C982" s="235">
        <v>1.8</v>
      </c>
    </row>
    <row r="983" spans="1:3" ht="15.6">
      <c r="A983" s="317">
        <v>43769</v>
      </c>
      <c r="B983" s="235">
        <v>72</v>
      </c>
      <c r="C983" s="235">
        <v>2.2999999999999998</v>
      </c>
    </row>
    <row r="984" spans="1:3" ht="15.6">
      <c r="A984" s="317">
        <v>43770</v>
      </c>
      <c r="B984" s="235">
        <v>71.3</v>
      </c>
      <c r="C984" s="235">
        <v>1.4</v>
      </c>
    </row>
    <row r="985" spans="1:3" ht="15.6">
      <c r="A985" s="317">
        <v>43773</v>
      </c>
      <c r="B985" s="235">
        <v>71</v>
      </c>
      <c r="C985" s="235">
        <v>2.5</v>
      </c>
    </row>
    <row r="986" spans="1:3" ht="15.6">
      <c r="A986" s="317">
        <v>43774</v>
      </c>
      <c r="B986" s="235">
        <v>71.5</v>
      </c>
      <c r="C986" s="235">
        <v>1.9</v>
      </c>
    </row>
    <row r="987" spans="1:3" ht="15.6">
      <c r="A987" s="317">
        <v>43775</v>
      </c>
      <c r="B987" s="235">
        <v>71.8</v>
      </c>
      <c r="C987" s="235">
        <v>1.4</v>
      </c>
    </row>
    <row r="988" spans="1:3" ht="15.6">
      <c r="A988" s="317">
        <v>43776</v>
      </c>
      <c r="B988" s="235">
        <v>70.900000000000006</v>
      </c>
      <c r="C988" s="235">
        <v>1.7</v>
      </c>
    </row>
    <row r="989" spans="1:3" ht="15.6">
      <c r="A989" s="317">
        <v>43777</v>
      </c>
      <c r="B989" s="235">
        <v>71.099999999999994</v>
      </c>
      <c r="C989" s="235">
        <v>1.8</v>
      </c>
    </row>
    <row r="990" spans="1:3" ht="15.6">
      <c r="A990" s="317">
        <v>43780</v>
      </c>
      <c r="B990" s="235">
        <v>71.2</v>
      </c>
      <c r="C990" s="235">
        <v>1.7</v>
      </c>
    </row>
    <row r="991" spans="1:3" ht="15.6">
      <c r="A991" s="317">
        <v>43781</v>
      </c>
      <c r="B991" s="235">
        <v>71.900000000000006</v>
      </c>
      <c r="C991" s="235">
        <v>1.7</v>
      </c>
    </row>
    <row r="992" spans="1:3" ht="15.6">
      <c r="A992" s="317">
        <v>43782</v>
      </c>
      <c r="B992" s="235">
        <v>72.3</v>
      </c>
      <c r="C992" s="235">
        <v>2.2999999999999998</v>
      </c>
    </row>
    <row r="993" spans="1:3" ht="15.6">
      <c r="A993" s="317">
        <v>43783</v>
      </c>
      <c r="B993" s="235">
        <v>72</v>
      </c>
      <c r="C993" s="235">
        <v>2.1</v>
      </c>
    </row>
    <row r="994" spans="1:3" ht="15.6">
      <c r="A994" s="317">
        <v>43784</v>
      </c>
      <c r="B994" s="235">
        <v>72.2</v>
      </c>
      <c r="C994" s="235">
        <v>1.4</v>
      </c>
    </row>
    <row r="995" spans="1:3" ht="15.6">
      <c r="A995" s="317">
        <v>43787</v>
      </c>
      <c r="B995" s="235">
        <v>72.5</v>
      </c>
      <c r="C995" s="235">
        <v>1.5</v>
      </c>
    </row>
    <row r="996" spans="1:3" ht="15.6">
      <c r="A996" s="317">
        <v>43788</v>
      </c>
      <c r="B996" s="235">
        <v>71.7</v>
      </c>
      <c r="C996" s="235">
        <v>1.5</v>
      </c>
    </row>
    <row r="997" spans="1:3" ht="15.6">
      <c r="A997" s="317">
        <v>43789</v>
      </c>
      <c r="B997" s="235">
        <v>71.2</v>
      </c>
      <c r="C997" s="235">
        <v>1.5</v>
      </c>
    </row>
    <row r="998" spans="1:3" ht="15.6">
      <c r="A998" s="317">
        <v>43790</v>
      </c>
      <c r="B998" s="235">
        <v>70.900000000000006</v>
      </c>
      <c r="C998" s="235">
        <v>1.6</v>
      </c>
    </row>
    <row r="999" spans="1:3" ht="15.6">
      <c r="A999" s="317">
        <v>43791</v>
      </c>
      <c r="B999" s="235">
        <v>71.400000000000006</v>
      </c>
      <c r="C999" s="235">
        <v>2.2999999999999998</v>
      </c>
    </row>
    <row r="1000" spans="1:3" ht="15.6">
      <c r="A1000" s="317">
        <v>43794</v>
      </c>
      <c r="B1000" s="235">
        <v>71.900000000000006</v>
      </c>
      <c r="C1000" s="235">
        <v>1.4</v>
      </c>
    </row>
    <row r="1001" spans="1:3" ht="15.6">
      <c r="A1001" s="317">
        <v>43795</v>
      </c>
      <c r="B1001" s="235">
        <v>71.5</v>
      </c>
      <c r="C1001" s="235">
        <v>2.4</v>
      </c>
    </row>
    <row r="1002" spans="1:3" ht="15.6">
      <c r="A1002" s="317">
        <v>43796</v>
      </c>
      <c r="B1002" s="235">
        <v>71.599999999999994</v>
      </c>
      <c r="C1002" s="235">
        <v>1.1000000000000001</v>
      </c>
    </row>
    <row r="1003" spans="1:3" ht="15.6">
      <c r="A1003" s="317">
        <v>43797</v>
      </c>
      <c r="B1003" s="235">
        <v>71.7</v>
      </c>
      <c r="C1003" s="235">
        <v>1.2</v>
      </c>
    </row>
    <row r="1004" spans="1:3" ht="15.6">
      <c r="A1004" s="317">
        <v>43798</v>
      </c>
      <c r="B1004" s="235">
        <v>71.900000000000006</v>
      </c>
      <c r="C1004" s="235">
        <v>1.5</v>
      </c>
    </row>
    <row r="1005" spans="1:3" ht="15.6">
      <c r="A1005" s="317">
        <v>43801</v>
      </c>
      <c r="B1005" s="235">
        <v>71.3</v>
      </c>
      <c r="C1005" s="235">
        <v>2.1</v>
      </c>
    </row>
    <row r="1006" spans="1:3" ht="15.6">
      <c r="A1006" s="317">
        <v>43802</v>
      </c>
      <c r="B1006" s="235">
        <v>71</v>
      </c>
      <c r="C1006" s="235">
        <v>2.1</v>
      </c>
    </row>
    <row r="1007" spans="1:3" ht="15.6">
      <c r="A1007" s="317">
        <v>43803</v>
      </c>
      <c r="B1007" s="235">
        <v>71.400000000000006</v>
      </c>
      <c r="C1007" s="235">
        <v>1.3</v>
      </c>
    </row>
    <row r="1008" spans="1:3" ht="15.6">
      <c r="A1008" s="317">
        <v>43804</v>
      </c>
      <c r="B1008" s="235">
        <v>70.599999999999994</v>
      </c>
      <c r="C1008" s="235">
        <v>1.2</v>
      </c>
    </row>
    <row r="1009" spans="1:3" ht="15.6">
      <c r="A1009" s="317">
        <v>43805</v>
      </c>
      <c r="B1009" s="235">
        <v>71.8</v>
      </c>
      <c r="C1009" s="235">
        <v>1.3</v>
      </c>
    </row>
    <row r="1010" spans="1:3" ht="15.6">
      <c r="A1010" s="317">
        <v>43808</v>
      </c>
      <c r="B1010" s="235">
        <v>71.3</v>
      </c>
      <c r="C1010" s="235">
        <v>0.8</v>
      </c>
    </row>
    <row r="1011" spans="1:3" ht="15.6">
      <c r="A1011" s="317">
        <v>43809</v>
      </c>
      <c r="B1011" s="235">
        <v>70.7</v>
      </c>
      <c r="C1011" s="235">
        <v>2</v>
      </c>
    </row>
    <row r="1012" spans="1:3" ht="15.6">
      <c r="A1012" s="317">
        <v>43810</v>
      </c>
      <c r="B1012" s="235">
        <v>71</v>
      </c>
      <c r="C1012" s="235">
        <v>1.2</v>
      </c>
    </row>
    <row r="1013" spans="1:3" ht="15.6">
      <c r="A1013" s="317">
        <v>43811</v>
      </c>
      <c r="B1013" s="235">
        <v>70.099999999999994</v>
      </c>
      <c r="C1013" s="235">
        <v>2.2999999999999998</v>
      </c>
    </row>
    <row r="1014" spans="1:3" ht="15.6">
      <c r="A1014" s="317">
        <v>43812</v>
      </c>
      <c r="B1014" s="235">
        <v>70.2</v>
      </c>
      <c r="C1014" s="235">
        <v>1.8</v>
      </c>
    </row>
    <row r="1015" spans="1:3" ht="15.6">
      <c r="A1015" s="317">
        <v>43815</v>
      </c>
      <c r="B1015" s="235">
        <v>71.8</v>
      </c>
      <c r="C1015" s="235">
        <v>1.7</v>
      </c>
    </row>
    <row r="1016" spans="1:3" ht="15.6">
      <c r="A1016" s="317">
        <v>43816</v>
      </c>
      <c r="B1016" s="235">
        <v>71.2</v>
      </c>
      <c r="C1016" s="235">
        <v>1.9</v>
      </c>
    </row>
    <row r="1017" spans="1:3" ht="15.6">
      <c r="A1017" s="317">
        <v>43817</v>
      </c>
      <c r="B1017" s="235">
        <v>72.099999999999994</v>
      </c>
      <c r="C1017" s="235">
        <v>1.8</v>
      </c>
    </row>
    <row r="1018" spans="1:3" ht="15.6">
      <c r="A1018" s="317">
        <v>43818</v>
      </c>
      <c r="B1018" s="235">
        <v>72.2</v>
      </c>
      <c r="C1018" s="235">
        <v>1.9</v>
      </c>
    </row>
    <row r="1019" spans="1:3" ht="15.6">
      <c r="A1019" s="317">
        <v>43819</v>
      </c>
      <c r="B1019" s="235">
        <v>74.099999999999994</v>
      </c>
      <c r="C1019" s="235">
        <v>3.8</v>
      </c>
    </row>
    <row r="1020" spans="1:3" ht="15.6">
      <c r="A1020" s="317">
        <v>43822</v>
      </c>
      <c r="B1020" s="235">
        <v>74.3</v>
      </c>
      <c r="C1020" s="235">
        <v>0.9</v>
      </c>
    </row>
    <row r="1021" spans="1:3" ht="15.6">
      <c r="A1021" s="317">
        <v>43823</v>
      </c>
      <c r="B1021" s="235">
        <v>74.099999999999994</v>
      </c>
      <c r="C1021" s="235">
        <v>0.2</v>
      </c>
    </row>
    <row r="1022" spans="1:3" ht="15.6">
      <c r="A1022" s="317">
        <v>43826</v>
      </c>
      <c r="B1022" s="235">
        <v>74.5</v>
      </c>
      <c r="C1022" s="235">
        <v>0.9</v>
      </c>
    </row>
    <row r="1023" spans="1:3" ht="15.6">
      <c r="A1023" s="317">
        <v>43829</v>
      </c>
      <c r="B1023" s="235">
        <v>73.7</v>
      </c>
      <c r="C1023" s="235">
        <v>0.8</v>
      </c>
    </row>
    <row r="1024" spans="1:3" ht="15.6">
      <c r="A1024" s="317">
        <v>43830</v>
      </c>
      <c r="B1024" s="235">
        <v>72.7</v>
      </c>
      <c r="C1024" s="235">
        <v>0.4</v>
      </c>
    </row>
    <row r="1025" spans="1:3" ht="15.6">
      <c r="A1025" s="317">
        <v>43832</v>
      </c>
      <c r="B1025" s="235">
        <v>74.5</v>
      </c>
      <c r="C1025" s="235">
        <v>1.4</v>
      </c>
    </row>
    <row r="1026" spans="1:3" ht="15.6">
      <c r="A1026" s="317">
        <v>43833</v>
      </c>
      <c r="B1026" s="235">
        <v>74.400000000000006</v>
      </c>
      <c r="C1026" s="235">
        <v>0.8</v>
      </c>
    </row>
    <row r="1027" spans="1:3" ht="15.6">
      <c r="A1027" s="317">
        <v>43836</v>
      </c>
      <c r="B1027" s="235">
        <v>74.3</v>
      </c>
      <c r="C1027" s="235">
        <v>1</v>
      </c>
    </row>
    <row r="1028" spans="1:3" ht="15.6">
      <c r="A1028" s="317">
        <v>43837</v>
      </c>
      <c r="B1028" s="235">
        <v>74.099999999999994</v>
      </c>
      <c r="C1028" s="235">
        <v>1.1000000000000001</v>
      </c>
    </row>
    <row r="1029" spans="1:3" ht="15.6">
      <c r="A1029" s="317">
        <v>43838</v>
      </c>
      <c r="B1029" s="235">
        <v>73.5</v>
      </c>
      <c r="C1029" s="235">
        <v>1.4</v>
      </c>
    </row>
    <row r="1030" spans="1:3" ht="15.6">
      <c r="A1030" s="317">
        <v>43839</v>
      </c>
      <c r="B1030" s="235">
        <v>73.3</v>
      </c>
      <c r="C1030" s="235">
        <v>1.2</v>
      </c>
    </row>
    <row r="1031" spans="1:3" ht="15.6">
      <c r="A1031" s="317">
        <v>43840</v>
      </c>
      <c r="B1031" s="235">
        <v>73.599999999999994</v>
      </c>
      <c r="C1031" s="235">
        <v>0.9</v>
      </c>
    </row>
    <row r="1032" spans="1:3" ht="15.6">
      <c r="A1032" s="317">
        <v>43843</v>
      </c>
      <c r="B1032" s="235">
        <v>72.7</v>
      </c>
      <c r="C1032" s="235">
        <v>1.1000000000000001</v>
      </c>
    </row>
    <row r="1033" spans="1:3" ht="15.6">
      <c r="A1033" s="317">
        <v>43844</v>
      </c>
      <c r="B1033" s="235">
        <v>72</v>
      </c>
      <c r="C1033" s="235">
        <v>1.9</v>
      </c>
    </row>
    <row r="1034" spans="1:3" ht="15.6">
      <c r="A1034" s="317">
        <v>43845</v>
      </c>
      <c r="B1034" s="235">
        <v>71.900000000000006</v>
      </c>
      <c r="C1034" s="235">
        <v>1.8</v>
      </c>
    </row>
    <row r="1035" spans="1:3" ht="15.6">
      <c r="A1035" s="317">
        <v>43846</v>
      </c>
      <c r="B1035" s="235">
        <v>71.8</v>
      </c>
      <c r="C1035" s="235">
        <v>1.5</v>
      </c>
    </row>
    <row r="1036" spans="1:3" ht="15.6">
      <c r="A1036" s="317">
        <v>43847</v>
      </c>
      <c r="B1036" s="235">
        <v>72</v>
      </c>
      <c r="C1036" s="235">
        <v>2.1</v>
      </c>
    </row>
    <row r="1037" spans="1:3" ht="15.6">
      <c r="A1037" s="317">
        <v>43850</v>
      </c>
      <c r="B1037" s="235">
        <v>71.400000000000006</v>
      </c>
      <c r="C1037" s="235">
        <v>0.8</v>
      </c>
    </row>
    <row r="1038" spans="1:3" ht="15.6">
      <c r="A1038" s="317">
        <v>43851</v>
      </c>
      <c r="B1038" s="235">
        <v>71.2</v>
      </c>
      <c r="C1038" s="235">
        <v>1.2</v>
      </c>
    </row>
    <row r="1039" spans="1:3" ht="15.6">
      <c r="A1039" s="317">
        <v>43852</v>
      </c>
      <c r="B1039" s="235">
        <v>70.8</v>
      </c>
      <c r="C1039" s="235">
        <v>1.2</v>
      </c>
    </row>
    <row r="1040" spans="1:3" ht="15.6">
      <c r="A1040" s="317">
        <v>43853</v>
      </c>
      <c r="B1040" s="235">
        <v>70</v>
      </c>
      <c r="C1040" s="235">
        <v>1.2</v>
      </c>
    </row>
    <row r="1041" spans="1:3" ht="15.6">
      <c r="A1041" s="317">
        <v>43854</v>
      </c>
      <c r="B1041" s="235">
        <v>70.7</v>
      </c>
      <c r="C1041" s="235">
        <v>1.8</v>
      </c>
    </row>
    <row r="1042" spans="1:3" ht="15.6">
      <c r="A1042" s="317">
        <v>43857</v>
      </c>
      <c r="B1042" s="235">
        <v>68.5</v>
      </c>
      <c r="C1042" s="235">
        <v>1.9</v>
      </c>
    </row>
    <row r="1043" spans="1:3" ht="15.6">
      <c r="A1043" s="317">
        <v>43858</v>
      </c>
      <c r="B1043" s="235">
        <v>69.3</v>
      </c>
      <c r="C1043" s="235">
        <v>1.8</v>
      </c>
    </row>
    <row r="1044" spans="1:3" ht="15.6">
      <c r="A1044" s="317">
        <v>43859</v>
      </c>
      <c r="B1044" s="235">
        <v>69.3</v>
      </c>
      <c r="C1044" s="235">
        <v>1.5</v>
      </c>
    </row>
    <row r="1045" spans="1:3" ht="15.6">
      <c r="A1045" s="317">
        <v>43860</v>
      </c>
      <c r="B1045" s="235">
        <v>68.5</v>
      </c>
      <c r="C1045" s="235">
        <v>1.7</v>
      </c>
    </row>
    <row r="1046" spans="1:3" ht="15.6">
      <c r="A1046" s="317">
        <v>43861</v>
      </c>
      <c r="B1046" s="235">
        <v>68.400000000000006</v>
      </c>
      <c r="C1046" s="235">
        <v>2.1</v>
      </c>
    </row>
    <row r="1047" spans="1:3" ht="15.6">
      <c r="A1047" s="317">
        <v>43864</v>
      </c>
      <c r="B1047" s="235">
        <v>68.2</v>
      </c>
      <c r="C1047" s="235">
        <v>1.3</v>
      </c>
    </row>
    <row r="1048" spans="1:3" ht="15.6">
      <c r="A1048" s="317">
        <v>43865</v>
      </c>
      <c r="B1048" s="235">
        <v>69.3</v>
      </c>
      <c r="C1048" s="235">
        <v>1.5</v>
      </c>
    </row>
    <row r="1049" spans="1:3" ht="15.6">
      <c r="A1049" s="317">
        <v>43866</v>
      </c>
      <c r="B1049" s="235">
        <v>69.8</v>
      </c>
      <c r="C1049" s="235">
        <v>1.7</v>
      </c>
    </row>
    <row r="1050" spans="1:3" ht="15.6">
      <c r="A1050" s="317">
        <v>43867</v>
      </c>
      <c r="B1050" s="235">
        <v>69.900000000000006</v>
      </c>
      <c r="C1050" s="235">
        <v>1.5</v>
      </c>
    </row>
    <row r="1051" spans="1:3" ht="15.6">
      <c r="A1051" s="317">
        <v>43868</v>
      </c>
      <c r="B1051" s="235">
        <v>68.5</v>
      </c>
      <c r="C1051" s="235">
        <v>2.1</v>
      </c>
    </row>
    <row r="1052" spans="1:3" ht="15.6">
      <c r="A1052" s="317">
        <v>43871</v>
      </c>
      <c r="B1052" s="235">
        <v>68.2</v>
      </c>
      <c r="C1052" s="235">
        <v>1.2</v>
      </c>
    </row>
    <row r="1053" spans="1:3" ht="15.6">
      <c r="A1053" s="317">
        <v>43872</v>
      </c>
      <c r="B1053" s="235">
        <v>67.7</v>
      </c>
      <c r="C1053" s="235">
        <v>1.8</v>
      </c>
    </row>
    <row r="1054" spans="1:3" ht="15.6">
      <c r="A1054" s="317">
        <v>43873</v>
      </c>
      <c r="B1054" s="235">
        <v>68</v>
      </c>
      <c r="C1054" s="235">
        <v>1.7</v>
      </c>
    </row>
    <row r="1055" spans="1:3" ht="15.6">
      <c r="A1055" s="317">
        <v>43874</v>
      </c>
      <c r="B1055" s="235">
        <v>68</v>
      </c>
      <c r="C1055" s="235">
        <v>1.8</v>
      </c>
    </row>
    <row r="1056" spans="1:3" ht="15.6">
      <c r="A1056" s="317">
        <v>43875</v>
      </c>
      <c r="B1056" s="235">
        <v>67.8</v>
      </c>
      <c r="C1056" s="235">
        <v>1</v>
      </c>
    </row>
    <row r="1057" spans="1:3" ht="15.6">
      <c r="A1057" s="317">
        <v>43878</v>
      </c>
      <c r="B1057" s="235">
        <v>67.400000000000006</v>
      </c>
      <c r="C1057" s="235">
        <v>1</v>
      </c>
    </row>
    <row r="1058" spans="1:3" ht="15.6">
      <c r="A1058" s="317">
        <v>43879</v>
      </c>
      <c r="B1058" s="235">
        <v>67.8</v>
      </c>
      <c r="C1058" s="235">
        <v>1.4</v>
      </c>
    </row>
    <row r="1059" spans="1:3" ht="15.6">
      <c r="A1059" s="317">
        <v>43880</v>
      </c>
      <c r="B1059" s="235">
        <v>68.2</v>
      </c>
      <c r="C1059" s="235">
        <v>1.5</v>
      </c>
    </row>
    <row r="1060" spans="1:3" ht="15.6">
      <c r="A1060" s="317">
        <v>43881</v>
      </c>
      <c r="B1060" s="235">
        <v>67.5</v>
      </c>
      <c r="C1060" s="235">
        <v>1.8</v>
      </c>
    </row>
    <row r="1061" spans="1:3" ht="15.6">
      <c r="A1061" s="317">
        <v>43882</v>
      </c>
      <c r="B1061" s="235">
        <v>66.2</v>
      </c>
      <c r="C1061" s="235">
        <v>2.4</v>
      </c>
    </row>
    <row r="1062" spans="1:3" ht="15.6">
      <c r="A1062" s="317">
        <v>43885</v>
      </c>
      <c r="B1062" s="235">
        <v>64.099999999999994</v>
      </c>
      <c r="C1062" s="235">
        <v>3</v>
      </c>
    </row>
    <row r="1063" spans="1:3" ht="15.6">
      <c r="A1063" s="317">
        <v>43886</v>
      </c>
      <c r="B1063" s="235">
        <v>62.2</v>
      </c>
      <c r="C1063" s="235">
        <v>3</v>
      </c>
    </row>
    <row r="1064" spans="1:3" ht="15.6">
      <c r="A1064" s="317">
        <v>43887</v>
      </c>
      <c r="B1064" s="235">
        <v>61.9</v>
      </c>
      <c r="C1064" s="235">
        <v>2.7</v>
      </c>
    </row>
    <row r="1065" spans="1:3" ht="15.6">
      <c r="A1065" s="317">
        <v>43888</v>
      </c>
      <c r="B1065" s="235">
        <v>55.1</v>
      </c>
      <c r="C1065" s="235">
        <v>6.7</v>
      </c>
    </row>
    <row r="1066" spans="1:3" ht="15.6">
      <c r="A1066" s="317">
        <v>43889</v>
      </c>
      <c r="B1066" s="235">
        <v>50.7</v>
      </c>
      <c r="C1066" s="235">
        <v>7.5</v>
      </c>
    </row>
    <row r="1067" spans="1:3" ht="15.6">
      <c r="A1067" s="317">
        <v>43892</v>
      </c>
      <c r="B1067" s="235">
        <v>52</v>
      </c>
      <c r="C1067" s="235">
        <v>6.5</v>
      </c>
    </row>
    <row r="1068" spans="1:3" ht="15.6">
      <c r="A1068" s="317">
        <v>43893</v>
      </c>
      <c r="B1068" s="235">
        <v>51.3</v>
      </c>
      <c r="C1068" s="235">
        <v>4.4000000000000004</v>
      </c>
    </row>
    <row r="1069" spans="1:3" ht="15.6">
      <c r="A1069" s="317">
        <v>43894</v>
      </c>
      <c r="B1069" s="235">
        <v>51.2</v>
      </c>
      <c r="C1069" s="235">
        <v>3.3</v>
      </c>
    </row>
    <row r="1070" spans="1:3" ht="15.6">
      <c r="A1070" s="317">
        <v>43895</v>
      </c>
      <c r="B1070" s="235">
        <v>50.2</v>
      </c>
      <c r="C1070" s="235">
        <v>2.7</v>
      </c>
    </row>
    <row r="1071" spans="1:3" ht="15.6">
      <c r="A1071" s="317">
        <v>43896</v>
      </c>
      <c r="B1071" s="235">
        <v>47.9</v>
      </c>
      <c r="C1071" s="235">
        <v>3.6</v>
      </c>
    </row>
    <row r="1072" spans="1:3" ht="15.6">
      <c r="A1072" s="317">
        <v>43899</v>
      </c>
      <c r="B1072" s="235">
        <v>42.7</v>
      </c>
      <c r="C1072" s="235">
        <v>5.5</v>
      </c>
    </row>
    <row r="1073" spans="1:3" ht="15.6">
      <c r="A1073" s="317">
        <v>43900</v>
      </c>
      <c r="B1073" s="235">
        <v>43</v>
      </c>
      <c r="C1073" s="235">
        <v>4.7</v>
      </c>
    </row>
    <row r="1074" spans="1:3" ht="15.6">
      <c r="A1074" s="317">
        <v>43901</v>
      </c>
      <c r="B1074" s="235">
        <v>44.3</v>
      </c>
      <c r="C1074" s="235">
        <v>4.0999999999999996</v>
      </c>
    </row>
    <row r="1075" spans="1:3" ht="15.6">
      <c r="A1075" s="317">
        <v>43902</v>
      </c>
      <c r="B1075" s="235">
        <v>36.9</v>
      </c>
      <c r="C1075" s="235">
        <v>8.1</v>
      </c>
    </row>
    <row r="1076" spans="1:3" ht="15.6">
      <c r="A1076" s="317">
        <v>43903</v>
      </c>
      <c r="B1076" s="235">
        <v>38.9</v>
      </c>
      <c r="C1076" s="235">
        <v>6.8</v>
      </c>
    </row>
    <row r="1077" spans="1:3" ht="15.6">
      <c r="A1077" s="317">
        <v>43906</v>
      </c>
      <c r="B1077" s="235">
        <v>34.5</v>
      </c>
      <c r="C1077" s="235">
        <v>7.8</v>
      </c>
    </row>
    <row r="1078" spans="1:3" ht="15.6">
      <c r="A1078" s="317">
        <v>43907</v>
      </c>
      <c r="B1078" s="235">
        <v>34</v>
      </c>
      <c r="C1078" s="235">
        <v>7.1</v>
      </c>
    </row>
    <row r="1079" spans="1:3" ht="15.6">
      <c r="A1079" s="317">
        <v>43908</v>
      </c>
      <c r="B1079" s="235">
        <v>31</v>
      </c>
      <c r="C1079" s="235">
        <v>6.3</v>
      </c>
    </row>
    <row r="1080" spans="1:3" ht="15.6">
      <c r="A1080" s="317">
        <v>43909</v>
      </c>
      <c r="B1080" s="235">
        <v>35</v>
      </c>
      <c r="C1080" s="235">
        <v>7.6</v>
      </c>
    </row>
    <row r="1081" spans="1:3" ht="15.6">
      <c r="A1081" s="317">
        <v>43910</v>
      </c>
      <c r="B1081" s="235">
        <v>40</v>
      </c>
      <c r="C1081" s="235">
        <v>7.6</v>
      </c>
    </row>
    <row r="1082" spans="1:3" ht="15.6">
      <c r="A1082" s="317">
        <v>43913</v>
      </c>
      <c r="B1082" s="235">
        <v>39</v>
      </c>
      <c r="C1082" s="235">
        <v>4.5</v>
      </c>
    </row>
    <row r="1083" spans="1:3" ht="15.6">
      <c r="A1083" s="317">
        <v>43914</v>
      </c>
      <c r="B1083" s="235">
        <v>40.4</v>
      </c>
      <c r="C1083" s="235">
        <v>4.4000000000000004</v>
      </c>
    </row>
    <row r="1084" spans="1:3" ht="15.6">
      <c r="A1084" s="317">
        <v>43915</v>
      </c>
      <c r="B1084" s="235">
        <v>41.8</v>
      </c>
      <c r="C1084" s="235">
        <v>3.9</v>
      </c>
    </row>
    <row r="1085" spans="1:3" ht="15.6">
      <c r="A1085" s="317">
        <v>43916</v>
      </c>
      <c r="B1085" s="235">
        <v>42.4</v>
      </c>
      <c r="C1085" s="235">
        <v>3.1</v>
      </c>
    </row>
    <row r="1086" spans="1:3" ht="15.6">
      <c r="A1086" s="317">
        <v>43917</v>
      </c>
      <c r="B1086" s="235">
        <v>38.700000000000003</v>
      </c>
      <c r="C1086" s="235">
        <v>3.3</v>
      </c>
    </row>
    <row r="1087" spans="1:3" ht="15.6">
      <c r="A1087" s="317">
        <v>43920</v>
      </c>
      <c r="B1087" s="235">
        <v>38.9</v>
      </c>
      <c r="C1087" s="235">
        <v>2.2000000000000002</v>
      </c>
    </row>
    <row r="1088" spans="1:3" ht="15.6">
      <c r="A1088" s="317">
        <v>43921</v>
      </c>
      <c r="B1088" s="235">
        <v>40.5</v>
      </c>
      <c r="C1088" s="235">
        <v>2.8</v>
      </c>
    </row>
    <row r="1089" spans="1:3" ht="15.6">
      <c r="A1089" s="317">
        <v>43922</v>
      </c>
      <c r="B1089" s="235">
        <v>39.799999999999997</v>
      </c>
      <c r="C1089" s="235">
        <v>2.4</v>
      </c>
    </row>
    <row r="1090" spans="1:3" ht="15.6">
      <c r="A1090" s="317">
        <v>43923</v>
      </c>
      <c r="B1090" s="235">
        <v>40.200000000000003</v>
      </c>
      <c r="C1090" s="235">
        <v>2</v>
      </c>
    </row>
    <row r="1091" spans="1:3" ht="15.6">
      <c r="A1091" s="317">
        <v>43924</v>
      </c>
      <c r="B1091" s="235">
        <v>39.799999999999997</v>
      </c>
      <c r="C1091" s="235">
        <v>1.6</v>
      </c>
    </row>
    <row r="1092" spans="1:3" ht="15.6">
      <c r="A1092" s="317">
        <v>43927</v>
      </c>
      <c r="B1092" s="235">
        <v>41.8</v>
      </c>
      <c r="C1092" s="235">
        <v>2.9</v>
      </c>
    </row>
    <row r="1093" spans="1:3" ht="15.6">
      <c r="A1093" s="317">
        <v>43928</v>
      </c>
      <c r="B1093" s="235">
        <v>43.5</v>
      </c>
      <c r="C1093" s="235">
        <v>4.0999999999999996</v>
      </c>
    </row>
    <row r="1094" spans="1:3" ht="15.6">
      <c r="A1094" s="317">
        <v>43929</v>
      </c>
      <c r="B1094" s="235">
        <v>43.7</v>
      </c>
      <c r="C1094" s="235">
        <v>2.2000000000000002</v>
      </c>
    </row>
    <row r="1095" spans="1:3" ht="15.6">
      <c r="A1095" s="317">
        <v>43930</v>
      </c>
      <c r="B1095" s="235">
        <v>43.6</v>
      </c>
      <c r="C1095" s="235">
        <v>3.4</v>
      </c>
    </row>
    <row r="1096" spans="1:3" ht="15.6">
      <c r="A1096" s="317">
        <v>43935</v>
      </c>
      <c r="B1096" s="235">
        <v>43.6</v>
      </c>
      <c r="C1096" s="235">
        <v>3.1</v>
      </c>
    </row>
    <row r="1097" spans="1:3" ht="15.6">
      <c r="A1097" s="317">
        <v>43936</v>
      </c>
      <c r="B1097" s="235">
        <v>41.9</v>
      </c>
      <c r="C1097" s="235">
        <v>2.7</v>
      </c>
    </row>
    <row r="1098" spans="1:3" ht="15.6">
      <c r="A1098" s="317">
        <v>43937</v>
      </c>
      <c r="B1098" s="235">
        <v>42.1</v>
      </c>
      <c r="C1098" s="235">
        <v>1.9</v>
      </c>
    </row>
    <row r="1099" spans="1:3" ht="15.6">
      <c r="A1099" s="317">
        <v>43938</v>
      </c>
      <c r="B1099" s="235">
        <v>41.8</v>
      </c>
      <c r="C1099" s="235">
        <v>3.6</v>
      </c>
    </row>
    <row r="1100" spans="1:3" ht="15.6">
      <c r="A1100" s="317">
        <v>43941</v>
      </c>
      <c r="B1100" s="235">
        <v>41.3</v>
      </c>
      <c r="C1100" s="235">
        <v>2.4</v>
      </c>
    </row>
    <row r="1101" spans="1:3" ht="15.6">
      <c r="A1101" s="317">
        <v>43942</v>
      </c>
      <c r="B1101" s="235">
        <v>38.299999999999997</v>
      </c>
      <c r="C1101" s="235">
        <v>3.2</v>
      </c>
    </row>
    <row r="1102" spans="1:3" ht="15.6">
      <c r="A1102" s="317">
        <v>43943</v>
      </c>
      <c r="B1102" s="235">
        <v>38.6</v>
      </c>
      <c r="C1102" s="235">
        <v>3.6</v>
      </c>
    </row>
    <row r="1103" spans="1:3" ht="15.6">
      <c r="A1103" s="317">
        <v>43944</v>
      </c>
      <c r="B1103" s="235">
        <v>39.299999999999997</v>
      </c>
      <c r="C1103" s="235">
        <v>1.5</v>
      </c>
    </row>
    <row r="1104" spans="1:3" ht="15.6">
      <c r="A1104" s="317">
        <v>43945</v>
      </c>
      <c r="B1104" s="235">
        <v>38.1</v>
      </c>
      <c r="C1104" s="235">
        <v>1.7</v>
      </c>
    </row>
    <row r="1105" spans="1:3" ht="15.6">
      <c r="A1105" s="317">
        <v>43948</v>
      </c>
      <c r="B1105" s="235">
        <v>40.299999999999997</v>
      </c>
      <c r="C1105" s="235">
        <v>1.3</v>
      </c>
    </row>
    <row r="1106" spans="1:3" ht="15.6">
      <c r="A1106" s="317">
        <v>43949</v>
      </c>
      <c r="B1106" s="235">
        <v>42.5</v>
      </c>
      <c r="C1106" s="235">
        <v>2.2000000000000002</v>
      </c>
    </row>
    <row r="1107" spans="1:3" ht="15.6">
      <c r="A1107" s="317">
        <v>43950</v>
      </c>
      <c r="B1107" s="235">
        <v>45.1</v>
      </c>
      <c r="C1107" s="235">
        <v>2.1</v>
      </c>
    </row>
    <row r="1108" spans="1:3" ht="15.6">
      <c r="A1108" s="317">
        <v>43951</v>
      </c>
      <c r="B1108" s="235">
        <v>41.9</v>
      </c>
      <c r="C1108" s="235">
        <v>3.7</v>
      </c>
    </row>
    <row r="1109" spans="1:3" ht="15.6">
      <c r="A1109" s="317">
        <v>43955</v>
      </c>
      <c r="B1109" s="235">
        <v>38.5</v>
      </c>
      <c r="C1109" s="235">
        <v>3</v>
      </c>
    </row>
    <row r="1110" spans="1:3" ht="15.6">
      <c r="A1110" s="317">
        <v>43956</v>
      </c>
      <c r="B1110" s="235">
        <v>38.5</v>
      </c>
      <c r="C1110" s="235">
        <v>2.5</v>
      </c>
    </row>
    <row r="1111" spans="1:3" ht="15.6">
      <c r="A1111" s="317">
        <v>43957</v>
      </c>
      <c r="B1111" s="235">
        <v>39</v>
      </c>
      <c r="C1111" s="235">
        <v>1.7</v>
      </c>
    </row>
    <row r="1112" spans="1:3" ht="15.6">
      <c r="A1112" s="317">
        <v>43958</v>
      </c>
      <c r="B1112" s="235">
        <v>39.5</v>
      </c>
      <c r="C1112" s="235">
        <v>1.9</v>
      </c>
    </row>
    <row r="1113" spans="1:3" ht="15.6">
      <c r="A1113" s="317">
        <v>43959</v>
      </c>
      <c r="B1113" s="235">
        <v>40</v>
      </c>
      <c r="C1113" s="235">
        <v>1.2</v>
      </c>
    </row>
    <row r="1114" spans="1:3" ht="15.6">
      <c r="A1114" s="317">
        <v>43962</v>
      </c>
      <c r="B1114" s="235">
        <v>39.700000000000003</v>
      </c>
      <c r="C1114" s="235">
        <v>1</v>
      </c>
    </row>
    <row r="1115" spans="1:3" ht="15.6">
      <c r="A1115" s="317">
        <v>43963</v>
      </c>
      <c r="B1115" s="235">
        <v>38.799999999999997</v>
      </c>
      <c r="C1115" s="235">
        <v>1.3</v>
      </c>
    </row>
    <row r="1116" spans="1:3" ht="15.6">
      <c r="A1116" s="317">
        <v>43964</v>
      </c>
      <c r="B1116" s="235">
        <v>37</v>
      </c>
      <c r="C1116" s="235">
        <v>2</v>
      </c>
    </row>
    <row r="1117" spans="1:3" ht="15.6">
      <c r="A1117" s="317">
        <v>43965</v>
      </c>
      <c r="B1117" s="235">
        <v>35.799999999999997</v>
      </c>
      <c r="C1117" s="235">
        <v>2.6</v>
      </c>
    </row>
    <row r="1118" spans="1:3" ht="15.6">
      <c r="A1118" s="317">
        <v>43966</v>
      </c>
      <c r="B1118" s="235">
        <v>37</v>
      </c>
      <c r="C1118" s="235">
        <v>2</v>
      </c>
    </row>
    <row r="1119" spans="1:3" ht="15.6">
      <c r="A1119" s="317">
        <v>43969</v>
      </c>
      <c r="B1119" s="235">
        <v>39.200000000000003</v>
      </c>
      <c r="C1119" s="235">
        <v>2.1</v>
      </c>
    </row>
    <row r="1120" spans="1:3" ht="15.6">
      <c r="A1120" s="317">
        <v>43970</v>
      </c>
      <c r="B1120" s="235">
        <v>37.9</v>
      </c>
      <c r="C1120" s="235">
        <v>3</v>
      </c>
    </row>
    <row r="1121" spans="1:3" ht="15.6">
      <c r="A1121" s="317">
        <v>43971</v>
      </c>
      <c r="B1121" s="235">
        <v>38.4</v>
      </c>
      <c r="C1121" s="235">
        <v>2.1</v>
      </c>
    </row>
    <row r="1122" spans="1:3" ht="15.6">
      <c r="A1122" s="317">
        <v>43972</v>
      </c>
      <c r="B1122" s="235">
        <v>37.299999999999997</v>
      </c>
      <c r="C1122" s="235">
        <v>2.2999999999999998</v>
      </c>
    </row>
    <row r="1123" spans="1:3" ht="15.6">
      <c r="A1123" s="317">
        <v>43973</v>
      </c>
      <c r="B1123" s="235">
        <v>37.5</v>
      </c>
      <c r="C1123" s="235">
        <v>2.5</v>
      </c>
    </row>
    <row r="1124" spans="1:3" ht="15.6">
      <c r="A1124" s="317">
        <v>43976</v>
      </c>
      <c r="B1124" s="235">
        <v>38.4</v>
      </c>
      <c r="C1124" s="235">
        <v>1.4</v>
      </c>
    </row>
    <row r="1125" spans="1:3" ht="15.6">
      <c r="A1125" s="317">
        <v>43977</v>
      </c>
      <c r="B1125" s="235">
        <v>40.5</v>
      </c>
      <c r="C1125" s="235">
        <v>3.3</v>
      </c>
    </row>
    <row r="1126" spans="1:3" ht="15.6">
      <c r="A1126" s="317">
        <v>43978</v>
      </c>
      <c r="B1126" s="235">
        <v>42.4</v>
      </c>
      <c r="C1126" s="235">
        <v>3.8</v>
      </c>
    </row>
    <row r="1127" spans="1:3" ht="15.6">
      <c r="A1127" s="317">
        <v>43979</v>
      </c>
      <c r="B1127" s="235">
        <v>43.4</v>
      </c>
      <c r="C1127" s="235">
        <v>2.8</v>
      </c>
    </row>
    <row r="1128" spans="1:3" ht="15.6">
      <c r="A1128" s="317">
        <v>43980</v>
      </c>
      <c r="B1128" s="235">
        <v>41.9</v>
      </c>
      <c r="C1128" s="235">
        <v>4.5</v>
      </c>
    </row>
    <row r="1129" spans="1:3" ht="15.6">
      <c r="A1129" s="317">
        <v>43983</v>
      </c>
      <c r="B1129" s="235">
        <v>43.9</v>
      </c>
      <c r="C1129" s="235">
        <v>1.5</v>
      </c>
    </row>
    <row r="1130" spans="1:3" ht="15.6">
      <c r="A1130" s="317">
        <v>43984</v>
      </c>
      <c r="B1130" s="235">
        <v>44.7</v>
      </c>
      <c r="C1130" s="235">
        <v>2.8</v>
      </c>
    </row>
    <row r="1131" spans="1:3" ht="15.6">
      <c r="A1131" s="317">
        <v>43985</v>
      </c>
      <c r="B1131" s="235">
        <v>48.1</v>
      </c>
      <c r="C1131" s="235">
        <v>5</v>
      </c>
    </row>
    <row r="1132" spans="1:3" ht="15.6">
      <c r="A1132" s="317">
        <v>43986</v>
      </c>
      <c r="B1132" s="235">
        <v>48.8</v>
      </c>
      <c r="C1132" s="235">
        <v>4.5</v>
      </c>
    </row>
    <row r="1133" spans="1:3" ht="15.6">
      <c r="A1133" s="317">
        <v>43987</v>
      </c>
      <c r="B1133" s="235">
        <v>51.2</v>
      </c>
      <c r="C1133" s="235">
        <v>4.4000000000000004</v>
      </c>
    </row>
    <row r="1134" spans="1:3" ht="15.6">
      <c r="A1134" s="317">
        <v>43990</v>
      </c>
      <c r="B1134" s="235">
        <v>50.7</v>
      </c>
      <c r="C1134" s="235">
        <v>3.6</v>
      </c>
    </row>
    <row r="1135" spans="1:3" ht="15.6">
      <c r="A1135" s="317">
        <v>43991</v>
      </c>
      <c r="B1135" s="235">
        <v>48.9</v>
      </c>
      <c r="C1135" s="235">
        <v>3.6</v>
      </c>
    </row>
    <row r="1136" spans="1:3" ht="15.6">
      <c r="A1136" s="317">
        <v>43992</v>
      </c>
      <c r="B1136" s="235">
        <v>47.5</v>
      </c>
      <c r="C1136" s="235">
        <v>2.8</v>
      </c>
    </row>
    <row r="1137" spans="1:3" ht="15.6">
      <c r="A1137" s="317">
        <v>43993</v>
      </c>
      <c r="B1137" s="235">
        <v>43.8</v>
      </c>
      <c r="C1137" s="235">
        <v>3.4</v>
      </c>
    </row>
    <row r="1138" spans="1:3" ht="15.6">
      <c r="A1138" s="317">
        <v>43994</v>
      </c>
      <c r="B1138" s="235">
        <v>45.2</v>
      </c>
      <c r="C1138" s="235">
        <v>3.2</v>
      </c>
    </row>
    <row r="1139" spans="1:3" ht="15.6">
      <c r="A1139" s="317">
        <v>43997</v>
      </c>
      <c r="B1139" s="235">
        <v>44.2</v>
      </c>
      <c r="C1139" s="235">
        <v>2.2000000000000002</v>
      </c>
    </row>
    <row r="1140" spans="1:3" ht="15.6">
      <c r="A1140" s="317">
        <v>43998</v>
      </c>
      <c r="B1140" s="235">
        <v>46.6</v>
      </c>
      <c r="C1140" s="235">
        <v>3.2</v>
      </c>
    </row>
    <row r="1141" spans="1:3" ht="15.6">
      <c r="A1141" s="317">
        <v>43999</v>
      </c>
      <c r="B1141" s="235">
        <v>46.1</v>
      </c>
      <c r="C1141" s="235">
        <v>2.8</v>
      </c>
    </row>
    <row r="1142" spans="1:3" ht="15.6">
      <c r="A1142" s="317">
        <v>44000</v>
      </c>
      <c r="B1142" s="235">
        <v>46.1</v>
      </c>
      <c r="C1142" s="235">
        <v>2</v>
      </c>
    </row>
    <row r="1143" spans="1:3" ht="15.6">
      <c r="A1143" s="317">
        <v>44001</v>
      </c>
      <c r="B1143" s="235">
        <v>45.8</v>
      </c>
      <c r="C1143" s="235">
        <v>7.1</v>
      </c>
    </row>
    <row r="1144" spans="1:3" ht="15.6">
      <c r="A1144" s="317">
        <v>44004</v>
      </c>
      <c r="B1144" s="235">
        <v>45</v>
      </c>
      <c r="C1144" s="235">
        <v>1.5</v>
      </c>
    </row>
    <row r="1145" spans="1:3" ht="15.6">
      <c r="A1145" s="317">
        <v>44005</v>
      </c>
      <c r="B1145" s="235">
        <v>46.3</v>
      </c>
      <c r="C1145" s="235">
        <v>2</v>
      </c>
    </row>
    <row r="1146" spans="1:3" ht="15.6">
      <c r="A1146" s="317">
        <v>44006</v>
      </c>
      <c r="B1146" s="235">
        <v>44</v>
      </c>
      <c r="C1146" s="235">
        <v>2.6</v>
      </c>
    </row>
    <row r="1147" spans="1:3" ht="15.6">
      <c r="A1147" s="317">
        <v>44007</v>
      </c>
      <c r="B1147" s="235">
        <v>44.1</v>
      </c>
      <c r="C1147" s="235">
        <v>2.1</v>
      </c>
    </row>
    <row r="1148" spans="1:3" ht="15.6">
      <c r="A1148" s="317">
        <v>44008</v>
      </c>
      <c r="B1148" s="235">
        <v>43.3</v>
      </c>
      <c r="C1148" s="235">
        <v>2.1</v>
      </c>
    </row>
    <row r="1149" spans="1:3" ht="15.6">
      <c r="A1149" s="317">
        <v>44011</v>
      </c>
      <c r="B1149" s="235">
        <v>43.6</v>
      </c>
      <c r="C1149" s="235">
        <v>2.4</v>
      </c>
    </row>
    <row r="1150" spans="1:3" ht="15.6">
      <c r="A1150" s="317">
        <v>44012</v>
      </c>
      <c r="B1150" s="235">
        <v>43.9</v>
      </c>
      <c r="C1150" s="235">
        <v>1.9</v>
      </c>
    </row>
    <row r="1151" spans="1:3" ht="15.6">
      <c r="A1151" s="317">
        <v>44013</v>
      </c>
      <c r="B1151" s="235">
        <v>43.4</v>
      </c>
      <c r="C1151" s="235">
        <v>2</v>
      </c>
    </row>
    <row r="1152" spans="1:3" ht="15.6">
      <c r="A1152" s="317">
        <v>44014</v>
      </c>
      <c r="B1152" s="235">
        <v>44.8</v>
      </c>
      <c r="C1152" s="235">
        <v>3.2</v>
      </c>
    </row>
    <row r="1153" spans="1:3" ht="15.6">
      <c r="A1153" s="317">
        <v>44015</v>
      </c>
      <c r="B1153" s="235">
        <v>44.9</v>
      </c>
      <c r="C1153" s="235">
        <v>2</v>
      </c>
    </row>
    <row r="1154" spans="1:3" ht="15.6">
      <c r="A1154" s="317">
        <v>44018</v>
      </c>
      <c r="B1154" s="235">
        <v>46.5</v>
      </c>
      <c r="C1154" s="235">
        <v>2.4</v>
      </c>
    </row>
    <row r="1155" spans="1:3" ht="15.6">
      <c r="A1155" s="317">
        <v>44019</v>
      </c>
      <c r="B1155" s="235">
        <v>46.6</v>
      </c>
      <c r="C1155" s="235">
        <v>2.2999999999999998</v>
      </c>
    </row>
    <row r="1156" spans="1:3" ht="15.6">
      <c r="A1156" s="317">
        <v>44020</v>
      </c>
      <c r="B1156" s="235">
        <v>46.2</v>
      </c>
      <c r="C1156" s="235">
        <v>2</v>
      </c>
    </row>
    <row r="1157" spans="1:3" ht="15.6">
      <c r="A1157" s="317">
        <v>44021</v>
      </c>
      <c r="B1157" s="235">
        <v>45.3</v>
      </c>
      <c r="C1157" s="235">
        <v>1.8</v>
      </c>
    </row>
    <row r="1158" spans="1:3" ht="15.6">
      <c r="A1158" s="317">
        <v>44022</v>
      </c>
      <c r="B1158" s="235">
        <v>47.2</v>
      </c>
      <c r="C1158" s="235">
        <v>2.2000000000000002</v>
      </c>
    </row>
    <row r="1159" spans="1:3" ht="15.6">
      <c r="A1159" s="317">
        <v>44025</v>
      </c>
      <c r="B1159" s="235">
        <v>47</v>
      </c>
      <c r="C1159" s="235">
        <v>1.8</v>
      </c>
    </row>
    <row r="1160" spans="1:3" ht="15.6">
      <c r="A1160" s="317">
        <v>44026</v>
      </c>
      <c r="B1160" s="235">
        <v>46.3</v>
      </c>
      <c r="C1160" s="235">
        <v>2.1</v>
      </c>
    </row>
    <row r="1161" spans="1:3" ht="15.6">
      <c r="A1161" s="317">
        <v>44027</v>
      </c>
      <c r="B1161" s="235">
        <v>47.5</v>
      </c>
      <c r="C1161" s="235">
        <v>2.1</v>
      </c>
    </row>
    <row r="1162" spans="1:3" ht="15.6">
      <c r="A1162" s="317">
        <v>44028</v>
      </c>
      <c r="B1162" s="235">
        <v>47.4</v>
      </c>
      <c r="C1162" s="235">
        <v>1.7</v>
      </c>
    </row>
    <row r="1163" spans="1:3" ht="15.6">
      <c r="A1163" s="317">
        <v>44029</v>
      </c>
      <c r="B1163" s="235">
        <v>47</v>
      </c>
      <c r="C1163" s="235">
        <v>1.2</v>
      </c>
    </row>
    <row r="1164" spans="1:3" ht="15.6">
      <c r="A1164" s="317">
        <v>44032</v>
      </c>
      <c r="B1164" s="235">
        <v>47</v>
      </c>
      <c r="C1164" s="235">
        <v>2</v>
      </c>
    </row>
    <row r="1165" spans="1:3" ht="15.6">
      <c r="A1165" s="317">
        <v>44033</v>
      </c>
      <c r="B1165" s="235">
        <v>48.6</v>
      </c>
      <c r="C1165" s="235">
        <v>1.8</v>
      </c>
    </row>
    <row r="1166" spans="1:3" ht="15.6">
      <c r="A1166" s="317">
        <v>44034</v>
      </c>
      <c r="B1166" s="235">
        <v>47</v>
      </c>
      <c r="C1166" s="235">
        <v>2</v>
      </c>
    </row>
    <row r="1167" spans="1:3" ht="15.6">
      <c r="A1167" s="317">
        <v>44035</v>
      </c>
      <c r="B1167" s="235">
        <v>47.4</v>
      </c>
      <c r="C1167" s="235">
        <v>2</v>
      </c>
    </row>
    <row r="1168" spans="1:3" ht="15.6">
      <c r="A1168" s="317">
        <v>44036</v>
      </c>
      <c r="B1168" s="235">
        <v>47</v>
      </c>
      <c r="C1168" s="235">
        <v>1.4</v>
      </c>
    </row>
    <row r="1169" spans="1:3" ht="15.6">
      <c r="A1169" s="317">
        <v>44039</v>
      </c>
      <c r="B1169" s="235">
        <v>45.9</v>
      </c>
      <c r="C1169" s="235">
        <v>1.4</v>
      </c>
    </row>
    <row r="1170" spans="1:3" ht="15.6">
      <c r="A1170" s="317">
        <v>44040</v>
      </c>
      <c r="B1170" s="235">
        <v>47.5</v>
      </c>
      <c r="C1170" s="235">
        <v>1.6</v>
      </c>
    </row>
    <row r="1171" spans="1:3" ht="15.6">
      <c r="A1171" s="317">
        <v>44041</v>
      </c>
      <c r="B1171" s="235">
        <v>47.8</v>
      </c>
      <c r="C1171" s="235">
        <v>1.6</v>
      </c>
    </row>
    <row r="1172" spans="1:3" ht="15.6">
      <c r="A1172" s="317">
        <v>44042</v>
      </c>
      <c r="B1172" s="235">
        <v>48.5</v>
      </c>
      <c r="C1172" s="235">
        <v>4</v>
      </c>
    </row>
    <row r="1173" spans="1:3" ht="15.6">
      <c r="A1173" s="317">
        <v>44043</v>
      </c>
      <c r="B1173" s="235">
        <v>46.1</v>
      </c>
      <c r="C1173" s="235">
        <v>3.7</v>
      </c>
    </row>
    <row r="1174" spans="1:3" ht="15.6">
      <c r="A1174" s="317">
        <v>44046</v>
      </c>
      <c r="B1174" s="235">
        <v>46.3</v>
      </c>
      <c r="C1174" s="235">
        <v>2.1</v>
      </c>
    </row>
    <row r="1175" spans="1:3" ht="15.6">
      <c r="A1175" s="317">
        <v>44047</v>
      </c>
      <c r="B1175" s="235">
        <v>47.6</v>
      </c>
      <c r="C1175" s="235">
        <v>1.8</v>
      </c>
    </row>
    <row r="1176" spans="1:3" ht="15.6">
      <c r="A1176" s="317">
        <v>44048</v>
      </c>
      <c r="B1176" s="235">
        <v>47.2</v>
      </c>
      <c r="C1176" s="235">
        <v>1.4</v>
      </c>
    </row>
    <row r="1177" spans="1:3" ht="15.6">
      <c r="A1177" s="317">
        <v>44049</v>
      </c>
      <c r="B1177" s="235">
        <v>46</v>
      </c>
      <c r="C1177" s="235">
        <v>2</v>
      </c>
    </row>
    <row r="1178" spans="1:3" ht="15.6">
      <c r="A1178" s="317">
        <v>44050</v>
      </c>
      <c r="B1178" s="235">
        <v>45.7</v>
      </c>
      <c r="C1178" s="235">
        <v>1.5</v>
      </c>
    </row>
    <row r="1179" spans="1:3" ht="15.6">
      <c r="A1179" s="317">
        <v>44053</v>
      </c>
      <c r="B1179" s="235">
        <v>46.2</v>
      </c>
      <c r="C1179" s="235">
        <v>1.3</v>
      </c>
    </row>
    <row r="1180" spans="1:3" ht="15.6">
      <c r="A1180" s="317">
        <v>44054</v>
      </c>
      <c r="B1180" s="235">
        <v>48</v>
      </c>
      <c r="C1180" s="235">
        <v>1.7</v>
      </c>
    </row>
    <row r="1181" spans="1:3" ht="15.6">
      <c r="A1181" s="317">
        <v>44055</v>
      </c>
      <c r="B1181" s="235">
        <v>48.2</v>
      </c>
      <c r="C1181" s="235">
        <v>1.2</v>
      </c>
    </row>
    <row r="1182" spans="1:3" ht="15.6">
      <c r="A1182" s="317">
        <v>44056</v>
      </c>
      <c r="B1182" s="235">
        <v>48</v>
      </c>
      <c r="C1182" s="235">
        <v>0.9</v>
      </c>
    </row>
    <row r="1183" spans="1:3" ht="15.6">
      <c r="A1183" s="317">
        <v>44057</v>
      </c>
      <c r="B1183" s="235">
        <v>47.8</v>
      </c>
      <c r="C1183" s="235">
        <v>1.4</v>
      </c>
    </row>
    <row r="1184" spans="1:3" ht="15.6">
      <c r="A1184" s="317">
        <v>44060</v>
      </c>
      <c r="B1184" s="235">
        <v>47.4</v>
      </c>
      <c r="C1184" s="235">
        <v>1.1000000000000001</v>
      </c>
    </row>
    <row r="1185" spans="1:3" ht="15.6">
      <c r="A1185" s="317">
        <v>44061</v>
      </c>
      <c r="B1185" s="235">
        <v>47.8</v>
      </c>
      <c r="C1185" s="235">
        <v>1.6</v>
      </c>
    </row>
    <row r="1186" spans="1:3" ht="15.6">
      <c r="A1186" s="317">
        <v>44062</v>
      </c>
      <c r="B1186" s="235">
        <v>48.9</v>
      </c>
      <c r="C1186" s="235">
        <v>1.4</v>
      </c>
    </row>
    <row r="1187" spans="1:3" ht="15.6">
      <c r="A1187" s="317">
        <v>44063</v>
      </c>
      <c r="B1187" s="235">
        <v>47.7</v>
      </c>
      <c r="C1187" s="235">
        <v>1.3</v>
      </c>
    </row>
    <row r="1188" spans="1:3" ht="15.6">
      <c r="A1188" s="317">
        <v>44064</v>
      </c>
      <c r="B1188" s="235">
        <v>47</v>
      </c>
      <c r="C1188" s="235">
        <v>1.7</v>
      </c>
    </row>
    <row r="1189" spans="1:3" ht="15.6">
      <c r="A1189" s="317">
        <v>44067</v>
      </c>
      <c r="B1189" s="235">
        <v>48.6</v>
      </c>
      <c r="C1189" s="235">
        <v>1.2</v>
      </c>
    </row>
    <row r="1190" spans="1:3" ht="15.6">
      <c r="A1190" s="317">
        <v>44068</v>
      </c>
      <c r="B1190" s="235">
        <v>48.8</v>
      </c>
      <c r="C1190" s="235">
        <v>1.5</v>
      </c>
    </row>
    <row r="1191" spans="1:3" ht="15.6">
      <c r="A1191" s="317">
        <v>44069</v>
      </c>
      <c r="B1191" s="235">
        <v>49.9</v>
      </c>
      <c r="C1191" s="235">
        <v>1.8</v>
      </c>
    </row>
    <row r="1192" spans="1:3" ht="15.6">
      <c r="A1192" s="317">
        <v>44070</v>
      </c>
      <c r="B1192" s="235">
        <v>50.2</v>
      </c>
      <c r="C1192" s="235">
        <v>1</v>
      </c>
    </row>
    <row r="1193" spans="1:3" ht="15.6">
      <c r="A1193" s="317">
        <v>44071</v>
      </c>
      <c r="B1193" s="235">
        <v>49.6</v>
      </c>
      <c r="C1193" s="235">
        <v>1.2</v>
      </c>
    </row>
    <row r="1194" spans="1:3" ht="15.6">
      <c r="A1194" s="317">
        <v>44074</v>
      </c>
      <c r="B1194" s="235">
        <v>48.8</v>
      </c>
      <c r="C1194" s="235">
        <v>2.2999999999999998</v>
      </c>
    </row>
    <row r="1195" spans="1:3" ht="15.6">
      <c r="A1195" s="317">
        <v>44075</v>
      </c>
      <c r="B1195" s="235">
        <v>48.4</v>
      </c>
      <c r="C1195" s="235">
        <v>1.6</v>
      </c>
    </row>
    <row r="1196" spans="1:3" ht="15.6">
      <c r="A1196" s="317">
        <v>44076</v>
      </c>
      <c r="B1196" s="235">
        <v>50</v>
      </c>
      <c r="C1196" s="235">
        <v>1.4</v>
      </c>
    </row>
    <row r="1197" spans="1:3" ht="15.6">
      <c r="A1197" s="317">
        <v>44077</v>
      </c>
      <c r="B1197" s="235">
        <v>50.2</v>
      </c>
      <c r="C1197" s="235">
        <v>1.7</v>
      </c>
    </row>
    <row r="1198" spans="1:3" ht="15.6">
      <c r="A1198" s="317">
        <v>44078</v>
      </c>
      <c r="B1198" s="235">
        <v>49.2</v>
      </c>
      <c r="C1198" s="235">
        <v>1.9</v>
      </c>
    </row>
    <row r="1199" spans="1:3" ht="15.6">
      <c r="A1199" s="317">
        <v>44081</v>
      </c>
      <c r="B1199" s="235">
        <v>49.3</v>
      </c>
      <c r="C1199" s="235">
        <v>1</v>
      </c>
    </row>
    <row r="1200" spans="1:3" ht="15.6">
      <c r="A1200" s="317">
        <v>44082</v>
      </c>
      <c r="B1200" s="235">
        <v>47.7</v>
      </c>
      <c r="C1200" s="235">
        <v>2.2000000000000002</v>
      </c>
    </row>
    <row r="1201" spans="1:3" ht="15.6">
      <c r="A1201" s="317">
        <v>44083</v>
      </c>
      <c r="B1201" s="235">
        <v>48.3</v>
      </c>
      <c r="C1201" s="235">
        <v>1.7</v>
      </c>
    </row>
    <row r="1202" spans="1:3" ht="15.6">
      <c r="A1202" s="317">
        <v>44084</v>
      </c>
      <c r="B1202" s="235">
        <v>48.6</v>
      </c>
      <c r="C1202" s="235">
        <v>1.5</v>
      </c>
    </row>
    <row r="1203" spans="1:3" ht="15.6">
      <c r="A1203" s="317">
        <v>44085</v>
      </c>
      <c r="B1203" s="235">
        <v>47.7</v>
      </c>
      <c r="C1203" s="235">
        <v>1.5</v>
      </c>
    </row>
    <row r="1204" spans="1:3" ht="15.6">
      <c r="A1204" s="317">
        <v>44088</v>
      </c>
      <c r="B1204" s="235">
        <v>47.7</v>
      </c>
      <c r="C1204" s="235">
        <v>1.2</v>
      </c>
    </row>
    <row r="1205" spans="1:3" ht="15.6">
      <c r="A1205" s="317">
        <v>44089</v>
      </c>
      <c r="B1205" s="235">
        <v>48</v>
      </c>
      <c r="C1205" s="235">
        <v>1.4</v>
      </c>
    </row>
    <row r="1206" spans="1:3" ht="15.6">
      <c r="A1206" s="317">
        <v>44090</v>
      </c>
      <c r="B1206" s="235">
        <v>48.4</v>
      </c>
      <c r="C1206" s="235">
        <v>1.9</v>
      </c>
    </row>
    <row r="1207" spans="1:3" ht="15.6">
      <c r="A1207" s="317">
        <v>44091</v>
      </c>
      <c r="B1207" s="235">
        <v>49</v>
      </c>
      <c r="C1207" s="235">
        <v>1.6</v>
      </c>
    </row>
    <row r="1208" spans="1:3" ht="15.6">
      <c r="A1208" s="317">
        <v>44092</v>
      </c>
      <c r="B1208" s="235">
        <v>48.7</v>
      </c>
      <c r="C1208" s="235">
        <v>4.4000000000000004</v>
      </c>
    </row>
    <row r="1209" spans="1:3" ht="15.6">
      <c r="A1209" s="317">
        <v>44095</v>
      </c>
      <c r="B1209" s="235">
        <v>46.1</v>
      </c>
      <c r="C1209" s="235">
        <v>2.7</v>
      </c>
    </row>
    <row r="1210" spans="1:3" ht="15.6">
      <c r="A1210" s="317">
        <v>44096</v>
      </c>
      <c r="B1210" s="235">
        <v>46.2</v>
      </c>
      <c r="C1210" s="235">
        <v>1.8</v>
      </c>
    </row>
    <row r="1211" spans="1:3" ht="15.6">
      <c r="A1211" s="317">
        <v>44097</v>
      </c>
      <c r="B1211" s="235">
        <v>45.7</v>
      </c>
      <c r="C1211" s="235">
        <v>1.4</v>
      </c>
    </row>
    <row r="1212" spans="1:3" ht="15.6">
      <c r="A1212" s="317">
        <v>44098</v>
      </c>
      <c r="B1212" s="235">
        <v>44.8</v>
      </c>
      <c r="C1212" s="235">
        <v>1.5</v>
      </c>
    </row>
    <row r="1213" spans="1:3" ht="15.6">
      <c r="A1213" s="317">
        <v>44099</v>
      </c>
      <c r="B1213" s="235">
        <v>45.1</v>
      </c>
      <c r="C1213" s="235">
        <v>1.8</v>
      </c>
    </row>
    <row r="1214" spans="1:3" ht="15.6">
      <c r="A1214" s="317">
        <v>44102</v>
      </c>
      <c r="B1214" s="235">
        <v>46.8</v>
      </c>
      <c r="C1214" s="235">
        <v>1.7</v>
      </c>
    </row>
    <row r="1215" spans="1:3" ht="15.6">
      <c r="A1215" s="317">
        <v>44103</v>
      </c>
      <c r="B1215" s="235">
        <v>46.3</v>
      </c>
      <c r="C1215" s="235">
        <v>1</v>
      </c>
    </row>
    <row r="1216" spans="1:3" ht="15.6">
      <c r="A1216" s="317">
        <v>44104</v>
      </c>
      <c r="B1216" s="235">
        <v>46.2</v>
      </c>
      <c r="C1216" s="235">
        <v>1.9</v>
      </c>
    </row>
    <row r="1217" spans="1:3" ht="15.6">
      <c r="A1217" s="317">
        <v>44105</v>
      </c>
      <c r="B1217" s="235">
        <v>45.8</v>
      </c>
      <c r="C1217" s="235">
        <v>1.3</v>
      </c>
    </row>
    <row r="1218" spans="1:3" ht="15.6">
      <c r="A1218" s="317">
        <v>44106</v>
      </c>
      <c r="B1218" s="235">
        <v>45.8</v>
      </c>
      <c r="C1218" s="235">
        <v>1.3</v>
      </c>
    </row>
    <row r="1219" spans="1:3" ht="15.6">
      <c r="A1219" s="317">
        <v>44109</v>
      </c>
      <c r="B1219" s="235">
        <v>46.8</v>
      </c>
      <c r="C1219" s="235">
        <v>1.2</v>
      </c>
    </row>
    <row r="1220" spans="1:3" ht="15.6">
      <c r="A1220" s="317">
        <v>44110</v>
      </c>
      <c r="B1220" s="235">
        <v>48.8</v>
      </c>
      <c r="C1220" s="235">
        <v>2.1</v>
      </c>
    </row>
    <row r="1221" spans="1:3" ht="15.6">
      <c r="A1221" s="317">
        <v>44111</v>
      </c>
      <c r="B1221" s="235">
        <v>49.7</v>
      </c>
      <c r="C1221" s="235">
        <v>1.9</v>
      </c>
    </row>
    <row r="1222" spans="1:3" ht="15.6">
      <c r="A1222" s="317">
        <v>44112</v>
      </c>
      <c r="B1222" s="235">
        <v>50.3</v>
      </c>
      <c r="C1222" s="235">
        <v>1.5</v>
      </c>
    </row>
    <row r="1223" spans="1:3" ht="15.6">
      <c r="A1223" s="317">
        <v>44113</v>
      </c>
      <c r="B1223" s="235">
        <v>50.5</v>
      </c>
      <c r="C1223" s="235">
        <v>1.6</v>
      </c>
    </row>
    <row r="1224" spans="1:3" ht="15.6">
      <c r="A1224" s="317">
        <v>44116</v>
      </c>
      <c r="B1224" s="235">
        <v>50.9</v>
      </c>
      <c r="C1224" s="235">
        <v>0.9</v>
      </c>
    </row>
    <row r="1225" spans="1:3" ht="15.6">
      <c r="A1225" s="317">
        <v>44117</v>
      </c>
      <c r="B1225" s="235">
        <v>49.4</v>
      </c>
      <c r="C1225" s="235">
        <v>1.4</v>
      </c>
    </row>
    <row r="1226" spans="1:3" ht="15.6">
      <c r="A1226" s="317">
        <v>44118</v>
      </c>
      <c r="B1226" s="235">
        <v>49.1</v>
      </c>
      <c r="C1226" s="235">
        <v>1</v>
      </c>
    </row>
    <row r="1227" spans="1:3" ht="15.6">
      <c r="A1227" s="317">
        <v>44119</v>
      </c>
      <c r="B1227" s="235">
        <v>46.8</v>
      </c>
      <c r="C1227" s="235">
        <v>2.4</v>
      </c>
    </row>
    <row r="1228" spans="1:3" ht="15.6">
      <c r="A1228" s="317">
        <v>44120</v>
      </c>
      <c r="B1228" s="235">
        <v>47.4</v>
      </c>
      <c r="C1228" s="235">
        <v>1.8</v>
      </c>
    </row>
    <row r="1229" spans="1:3" ht="15.6">
      <c r="A1229" s="317">
        <v>44123</v>
      </c>
      <c r="B1229" s="235">
        <v>47.6</v>
      </c>
      <c r="C1229" s="235">
        <v>0.8</v>
      </c>
    </row>
    <row r="1230" spans="1:3" ht="15.6">
      <c r="A1230" s="317">
        <v>44124</v>
      </c>
      <c r="B1230" s="235">
        <v>48.3</v>
      </c>
      <c r="C1230" s="235">
        <v>1.7</v>
      </c>
    </row>
    <row r="1231" spans="1:3" ht="15.6">
      <c r="A1231" s="317">
        <v>44125</v>
      </c>
      <c r="B1231" s="235">
        <v>46.9</v>
      </c>
      <c r="C1231" s="235">
        <v>1.3</v>
      </c>
    </row>
    <row r="1232" spans="1:3" ht="15.6">
      <c r="A1232" s="317">
        <v>44126</v>
      </c>
      <c r="B1232" s="235">
        <v>47.2</v>
      </c>
      <c r="C1232" s="235">
        <v>1.4</v>
      </c>
    </row>
    <row r="1233" spans="1:3" ht="15.6">
      <c r="A1233" s="317">
        <v>44127</v>
      </c>
      <c r="B1233" s="235">
        <v>48.5</v>
      </c>
      <c r="C1233" s="235">
        <v>1.2</v>
      </c>
    </row>
    <row r="1234" spans="1:3" ht="15.6">
      <c r="A1234" s="317">
        <v>44130</v>
      </c>
      <c r="B1234" s="235">
        <v>47.8</v>
      </c>
      <c r="C1234" s="235">
        <v>1.2</v>
      </c>
    </row>
    <row r="1235" spans="1:3" ht="15.6">
      <c r="A1235" s="317">
        <v>44131</v>
      </c>
      <c r="B1235" s="235">
        <v>47</v>
      </c>
      <c r="C1235" s="235">
        <v>1.5</v>
      </c>
    </row>
    <row r="1236" spans="1:3" ht="15.6">
      <c r="A1236" s="317">
        <v>44132</v>
      </c>
      <c r="B1236" s="235">
        <v>45.3</v>
      </c>
      <c r="C1236" s="235">
        <v>2.9</v>
      </c>
    </row>
    <row r="1237" spans="1:3" ht="15.6">
      <c r="A1237" s="317">
        <v>44133</v>
      </c>
      <c r="B1237" s="235">
        <v>45.5</v>
      </c>
      <c r="C1237" s="235">
        <v>2.1</v>
      </c>
    </row>
    <row r="1238" spans="1:3" ht="15.6">
      <c r="A1238" s="317">
        <v>44134</v>
      </c>
      <c r="B1238" s="235">
        <v>44.6</v>
      </c>
      <c r="C1238" s="235">
        <v>2.2000000000000002</v>
      </c>
    </row>
    <row r="1239" spans="1:3" ht="15.6">
      <c r="A1239" s="317">
        <v>44137</v>
      </c>
      <c r="B1239" s="235">
        <v>44.9</v>
      </c>
      <c r="C1239" s="235">
        <v>1.8</v>
      </c>
    </row>
    <row r="1240" spans="1:3" ht="15.6">
      <c r="A1240" s="317">
        <v>44138</v>
      </c>
      <c r="B1240" s="235">
        <v>46.5</v>
      </c>
      <c r="C1240" s="235">
        <v>2.8</v>
      </c>
    </row>
    <row r="1241" spans="1:3" ht="15.6">
      <c r="A1241" s="317">
        <v>44139</v>
      </c>
      <c r="B1241" s="235">
        <v>46.8</v>
      </c>
      <c r="C1241" s="235">
        <v>2.2000000000000002</v>
      </c>
    </row>
    <row r="1242" spans="1:3" ht="15.6">
      <c r="A1242" s="317">
        <v>44140</v>
      </c>
      <c r="B1242" s="235">
        <v>47.7</v>
      </c>
      <c r="C1242" s="235">
        <v>3.3</v>
      </c>
    </row>
    <row r="1243" spans="1:3" ht="15.6">
      <c r="A1243" s="317">
        <v>44141</v>
      </c>
      <c r="B1243" s="235">
        <v>47.7</v>
      </c>
      <c r="C1243" s="235">
        <v>1.7</v>
      </c>
    </row>
    <row r="1244" spans="1:3" ht="15.6">
      <c r="A1244" s="317">
        <v>44144</v>
      </c>
      <c r="B1244" s="235">
        <v>53.1</v>
      </c>
      <c r="C1244" s="235">
        <v>5.3</v>
      </c>
    </row>
    <row r="1245" spans="1:3" ht="15.6">
      <c r="A1245" s="317">
        <v>44145</v>
      </c>
      <c r="B1245" s="235">
        <v>56.7</v>
      </c>
      <c r="C1245" s="235">
        <v>4.5999999999999996</v>
      </c>
    </row>
    <row r="1246" spans="1:3" ht="15.6">
      <c r="A1246" s="317">
        <v>44146</v>
      </c>
      <c r="B1246" s="235">
        <v>56.8</v>
      </c>
      <c r="C1246" s="235">
        <v>2.7</v>
      </c>
    </row>
    <row r="1247" spans="1:3" ht="15.6">
      <c r="A1247" s="317">
        <v>44147</v>
      </c>
      <c r="B1247" s="235">
        <v>56.1</v>
      </c>
      <c r="C1247" s="235">
        <v>2.2000000000000002</v>
      </c>
    </row>
    <row r="1248" spans="1:3" ht="15.6">
      <c r="A1248" s="317">
        <v>44148</v>
      </c>
      <c r="B1248" s="235">
        <v>55.5</v>
      </c>
      <c r="C1248" s="235">
        <v>1.8</v>
      </c>
    </row>
    <row r="1249" spans="1:3" ht="15.6">
      <c r="A1249" s="317">
        <v>44151</v>
      </c>
      <c r="B1249" s="235">
        <v>57.3</v>
      </c>
      <c r="C1249" s="235">
        <v>2.2999999999999998</v>
      </c>
    </row>
    <row r="1250" spans="1:3" ht="15.6">
      <c r="A1250" s="317">
        <v>44152</v>
      </c>
      <c r="B1250" s="235">
        <v>56.5</v>
      </c>
      <c r="C1250" s="235">
        <v>1.5</v>
      </c>
    </row>
    <row r="1251" spans="1:3" ht="15.6">
      <c r="A1251" s="317">
        <v>44153</v>
      </c>
      <c r="B1251" s="235">
        <v>56.2</v>
      </c>
      <c r="C1251" s="235">
        <v>1.6</v>
      </c>
    </row>
    <row r="1252" spans="1:3" ht="15.6">
      <c r="A1252" s="317">
        <v>44154</v>
      </c>
      <c r="B1252" s="235">
        <v>55.2</v>
      </c>
      <c r="C1252" s="235">
        <v>1.8</v>
      </c>
    </row>
    <row r="1253" spans="1:3" ht="15.6">
      <c r="A1253" s="317">
        <v>44155</v>
      </c>
      <c r="B1253" s="235">
        <v>54.8</v>
      </c>
      <c r="C1253" s="235">
        <v>1.9</v>
      </c>
    </row>
    <row r="1254" spans="1:3" ht="15.6">
      <c r="A1254" s="317">
        <v>44158</v>
      </c>
      <c r="B1254" s="235">
        <v>55.5</v>
      </c>
      <c r="C1254" s="235">
        <v>1</v>
      </c>
    </row>
    <row r="1255" spans="1:3" ht="15.6">
      <c r="A1255" s="317">
        <v>44159</v>
      </c>
      <c r="B1255" s="235">
        <v>57.7</v>
      </c>
      <c r="C1255" s="235">
        <v>2.1</v>
      </c>
    </row>
    <row r="1256" spans="1:3" ht="15.6">
      <c r="A1256" s="317">
        <v>44160</v>
      </c>
      <c r="B1256" s="235">
        <v>57</v>
      </c>
      <c r="C1256" s="235">
        <v>1.8</v>
      </c>
    </row>
    <row r="1257" spans="1:3" ht="15.6">
      <c r="A1257" s="317">
        <v>44161</v>
      </c>
      <c r="B1257" s="235">
        <v>57.1</v>
      </c>
      <c r="C1257" s="235">
        <v>0.9</v>
      </c>
    </row>
    <row r="1258" spans="1:3" ht="15.6">
      <c r="A1258" s="317">
        <v>44162</v>
      </c>
      <c r="B1258" s="235">
        <v>57.3</v>
      </c>
      <c r="C1258" s="235">
        <v>1.6</v>
      </c>
    </row>
    <row r="1259" spans="1:3" ht="15.6">
      <c r="A1259" s="317">
        <v>44165</v>
      </c>
      <c r="B1259" s="235">
        <v>55.9</v>
      </c>
      <c r="C1259" s="235">
        <v>2.6</v>
      </c>
    </row>
    <row r="1260" spans="1:3" ht="15.6">
      <c r="A1260" s="317">
        <v>44166</v>
      </c>
      <c r="B1260" s="235">
        <v>56.4</v>
      </c>
      <c r="C1260" s="235">
        <v>1.6</v>
      </c>
    </row>
    <row r="1261" spans="1:3" ht="15.6">
      <c r="A1261" s="317">
        <v>44167</v>
      </c>
      <c r="B1261" s="235">
        <v>56.1</v>
      </c>
      <c r="C1261" s="235">
        <v>2.1</v>
      </c>
    </row>
    <row r="1262" spans="1:3" ht="15.6">
      <c r="A1262" s="317">
        <v>44168</v>
      </c>
      <c r="B1262" s="235">
        <v>57</v>
      </c>
      <c r="C1262" s="235">
        <v>1.3</v>
      </c>
    </row>
    <row r="1263" spans="1:3" ht="15.6">
      <c r="A1263" s="317">
        <v>44169</v>
      </c>
      <c r="B1263" s="235">
        <v>58</v>
      </c>
      <c r="C1263" s="235">
        <v>1.5</v>
      </c>
    </row>
    <row r="1264" spans="1:3" ht="15.6">
      <c r="A1264" s="317">
        <v>44172</v>
      </c>
      <c r="B1264" s="235">
        <v>57.9</v>
      </c>
      <c r="C1264" s="235">
        <v>1.1000000000000001</v>
      </c>
    </row>
    <row r="1265" spans="1:3" ht="15.6">
      <c r="A1265" s="317">
        <v>44173</v>
      </c>
      <c r="B1265" s="235">
        <v>58</v>
      </c>
      <c r="C1265" s="235">
        <v>1.4</v>
      </c>
    </row>
    <row r="1266" spans="1:3" ht="15.6">
      <c r="A1266" s="317">
        <v>44174</v>
      </c>
      <c r="B1266" s="235">
        <v>58.2</v>
      </c>
      <c r="C1266" s="235">
        <v>1.4</v>
      </c>
    </row>
    <row r="1267" spans="1:3" ht="15.6">
      <c r="A1267" s="317">
        <v>44175</v>
      </c>
      <c r="B1267" s="235">
        <v>58.4</v>
      </c>
      <c r="C1267" s="235">
        <v>1.6</v>
      </c>
    </row>
    <row r="1268" spans="1:3" ht="15.6">
      <c r="A1268" s="317">
        <v>44176</v>
      </c>
      <c r="B1268" s="235">
        <v>57.2</v>
      </c>
      <c r="C1268" s="235">
        <v>1.6</v>
      </c>
    </row>
    <row r="1269" spans="1:3" ht="15.6">
      <c r="A1269" s="317">
        <v>44179</v>
      </c>
      <c r="B1269" s="235">
        <v>57.6</v>
      </c>
      <c r="C1269" s="235">
        <v>1.2</v>
      </c>
    </row>
    <row r="1270" spans="1:3" ht="15.6">
      <c r="A1270" s="317">
        <v>44180</v>
      </c>
      <c r="B1270" s="235">
        <v>57.9</v>
      </c>
      <c r="C1270" s="235">
        <v>1.5</v>
      </c>
    </row>
    <row r="1271" spans="1:3" ht="15.6">
      <c r="A1271" s="317">
        <v>44181</v>
      </c>
      <c r="B1271" s="235">
        <v>57.6</v>
      </c>
      <c r="C1271" s="235">
        <v>1.2</v>
      </c>
    </row>
    <row r="1272" spans="1:3" ht="15.6">
      <c r="A1272" s="317">
        <v>44182</v>
      </c>
      <c r="B1272" s="235">
        <v>58.8</v>
      </c>
      <c r="C1272" s="235">
        <v>1.4</v>
      </c>
    </row>
    <row r="1273" spans="1:3" ht="15.6">
      <c r="A1273" s="317">
        <v>44183</v>
      </c>
      <c r="B1273" s="235">
        <v>58</v>
      </c>
      <c r="C1273" s="235">
        <v>3.9</v>
      </c>
    </row>
    <row r="1274" spans="1:3" ht="15.6">
      <c r="A1274" s="317">
        <v>44186</v>
      </c>
      <c r="B1274" s="235">
        <v>56.7</v>
      </c>
      <c r="C1274" s="235">
        <v>2.1</v>
      </c>
    </row>
    <row r="1275" spans="1:3" ht="15.6">
      <c r="A1275" s="317">
        <v>44187</v>
      </c>
      <c r="B1275" s="235">
        <v>57.4</v>
      </c>
      <c r="C1275" s="235">
        <v>1.4</v>
      </c>
    </row>
    <row r="1276" spans="1:3" ht="15.6">
      <c r="A1276" s="317">
        <v>44188</v>
      </c>
      <c r="B1276" s="235">
        <v>58.5</v>
      </c>
      <c r="C1276" s="235">
        <v>0.9</v>
      </c>
    </row>
    <row r="1277" spans="1:3" ht="15.6">
      <c r="A1277" s="317">
        <v>44189</v>
      </c>
      <c r="B1277" s="235">
        <v>58.3</v>
      </c>
      <c r="C1277" s="235">
        <v>0.4</v>
      </c>
    </row>
    <row r="1278" spans="1:3" ht="15.6">
      <c r="A1278" s="317">
        <v>44193</v>
      </c>
      <c r="B1278" s="235">
        <v>58.4</v>
      </c>
      <c r="C1278" s="235">
        <v>0.7</v>
      </c>
    </row>
    <row r="1279" spans="1:3" ht="15.6">
      <c r="A1279" s="317">
        <v>44194</v>
      </c>
      <c r="B1279" s="235">
        <v>58.6</v>
      </c>
      <c r="C1279" s="235">
        <v>0.8</v>
      </c>
    </row>
    <row r="1280" spans="1:3" ht="15.6">
      <c r="A1280" s="317">
        <v>44195</v>
      </c>
      <c r="B1280" s="235">
        <v>58</v>
      </c>
      <c r="C1280" s="235">
        <v>0.8</v>
      </c>
    </row>
    <row r="1281" spans="1:3" ht="15.6">
      <c r="A1281" s="317">
        <v>44196</v>
      </c>
      <c r="B1281" s="235">
        <v>57</v>
      </c>
      <c r="C1281" s="235">
        <v>0.4</v>
      </c>
    </row>
    <row r="1282" spans="1:3" ht="15.6">
      <c r="A1282" s="317">
        <v>44200</v>
      </c>
      <c r="B1282" s="235">
        <v>57.2</v>
      </c>
      <c r="C1282" s="235">
        <v>1.5</v>
      </c>
    </row>
    <row r="1283" spans="1:3" ht="15.6">
      <c r="A1283" s="317">
        <v>44201</v>
      </c>
      <c r="B1283" s="235">
        <v>57.2</v>
      </c>
      <c r="C1283" s="235">
        <v>1.4</v>
      </c>
    </row>
    <row r="1284" spans="1:3" ht="15.6">
      <c r="A1284" s="317">
        <v>44202</v>
      </c>
      <c r="B1284" s="235">
        <v>58.8</v>
      </c>
      <c r="C1284" s="235">
        <v>1.4</v>
      </c>
    </row>
    <row r="1285" spans="1:3" ht="15.6">
      <c r="A1285" s="317">
        <v>44203</v>
      </c>
      <c r="B1285" s="235">
        <v>58.4</v>
      </c>
      <c r="C1285" s="235">
        <v>1.5</v>
      </c>
    </row>
    <row r="1286" spans="1:3" ht="15.6">
      <c r="A1286" s="317">
        <v>44204</v>
      </c>
      <c r="B1286" s="235">
        <v>57.9</v>
      </c>
      <c r="C1286" s="235">
        <v>1.4</v>
      </c>
    </row>
    <row r="1287" spans="1:3" ht="15.6">
      <c r="A1287" s="317">
        <v>44207</v>
      </c>
      <c r="B1287" s="235">
        <v>56.6</v>
      </c>
      <c r="C1287" s="235">
        <v>1.5</v>
      </c>
    </row>
    <row r="1288" spans="1:3" ht="15.6">
      <c r="A1288" s="317">
        <v>44208</v>
      </c>
      <c r="B1288" s="235">
        <v>56.5</v>
      </c>
      <c r="C1288" s="235">
        <v>1.6</v>
      </c>
    </row>
    <row r="1289" spans="1:3" ht="15.6">
      <c r="A1289" s="317">
        <v>44209</v>
      </c>
      <c r="B1289" s="235">
        <v>56.5</v>
      </c>
      <c r="C1289" s="235">
        <v>1.1000000000000001</v>
      </c>
    </row>
    <row r="1290" spans="1:3" ht="15.6">
      <c r="A1290" s="317">
        <v>44210</v>
      </c>
      <c r="B1290" s="235">
        <v>57</v>
      </c>
      <c r="C1290" s="235">
        <v>1.5</v>
      </c>
    </row>
    <row r="1291" spans="1:3" ht="15.6">
      <c r="A1291" s="317">
        <v>44211</v>
      </c>
      <c r="B1291" s="235">
        <v>56.7</v>
      </c>
      <c r="C1291" s="235">
        <v>1.8</v>
      </c>
    </row>
    <row r="1292" spans="1:3" ht="15.6">
      <c r="A1292" s="317">
        <v>44214</v>
      </c>
      <c r="B1292" s="235">
        <v>57.1</v>
      </c>
      <c r="C1292" s="235">
        <v>0.7</v>
      </c>
    </row>
    <row r="1293" spans="1:3" ht="15.6">
      <c r="A1293" s="317">
        <v>44215</v>
      </c>
      <c r="B1293" s="235">
        <v>56.3</v>
      </c>
      <c r="C1293" s="235">
        <v>1.1000000000000001</v>
      </c>
    </row>
    <row r="1294" spans="1:3" ht="15.6">
      <c r="A1294" s="317">
        <v>44216</v>
      </c>
      <c r="B1294" s="235">
        <v>56.2</v>
      </c>
      <c r="C1294" s="235">
        <v>1.2</v>
      </c>
    </row>
    <row r="1295" spans="1:3" ht="15.6">
      <c r="A1295" s="317">
        <v>44217</v>
      </c>
      <c r="B1295" s="235">
        <v>55.3</v>
      </c>
      <c r="C1295" s="235">
        <v>1.4</v>
      </c>
    </row>
    <row r="1296" spans="1:3" ht="15.6">
      <c r="A1296" s="317">
        <v>44218</v>
      </c>
      <c r="B1296" s="235">
        <v>54.8</v>
      </c>
      <c r="C1296" s="235">
        <v>1.6</v>
      </c>
    </row>
    <row r="1297" spans="1:3" ht="15.6">
      <c r="A1297" s="317">
        <v>44221</v>
      </c>
      <c r="B1297" s="235">
        <v>53.2</v>
      </c>
      <c r="C1297" s="235">
        <v>2</v>
      </c>
    </row>
    <row r="1298" spans="1:3" ht="15.6">
      <c r="A1298" s="317">
        <v>44222</v>
      </c>
      <c r="B1298" s="235">
        <v>53.1</v>
      </c>
      <c r="C1298" s="235">
        <v>1.6</v>
      </c>
    </row>
    <row r="1299" spans="1:3" ht="15.6">
      <c r="A1299" s="317">
        <v>44223</v>
      </c>
      <c r="B1299" s="235">
        <v>52.8</v>
      </c>
      <c r="C1299" s="235">
        <v>1.9</v>
      </c>
    </row>
    <row r="1300" spans="1:3" ht="15.6">
      <c r="A1300" s="317">
        <v>44224</v>
      </c>
      <c r="B1300" s="235">
        <v>53.7</v>
      </c>
      <c r="C1300" s="235">
        <v>1.8</v>
      </c>
    </row>
    <row r="1301" spans="1:3" ht="15.6">
      <c r="A1301" s="317">
        <v>44225</v>
      </c>
      <c r="B1301" s="235">
        <v>52</v>
      </c>
      <c r="C1301" s="235">
        <v>2.5</v>
      </c>
    </row>
    <row r="1302" spans="1:3" ht="15.6">
      <c r="A1302" s="317">
        <v>44228</v>
      </c>
      <c r="B1302" s="235">
        <v>52.6</v>
      </c>
      <c r="C1302" s="235">
        <v>1.5</v>
      </c>
    </row>
    <row r="1303" spans="1:3" ht="15.6">
      <c r="A1303" s="317">
        <v>44229</v>
      </c>
      <c r="B1303" s="235">
        <v>54.6</v>
      </c>
      <c r="C1303" s="235">
        <v>1.9</v>
      </c>
    </row>
    <row r="1304" spans="1:3" ht="15.6">
      <c r="A1304" s="317">
        <v>44230</v>
      </c>
      <c r="B1304" s="235">
        <v>54.1</v>
      </c>
      <c r="C1304" s="235">
        <v>1.3</v>
      </c>
    </row>
    <row r="1305" spans="1:3" ht="15.6">
      <c r="A1305" s="317">
        <v>44231</v>
      </c>
      <c r="B1305" s="235">
        <v>54.4</v>
      </c>
      <c r="C1305" s="235">
        <v>1.9</v>
      </c>
    </row>
    <row r="1306" spans="1:3" ht="15.6">
      <c r="A1306" s="317">
        <v>44232</v>
      </c>
      <c r="B1306" s="235">
        <v>54.8</v>
      </c>
      <c r="C1306" s="235">
        <v>1.4</v>
      </c>
    </row>
    <row r="1307" spans="1:3" ht="15.6">
      <c r="A1307" s="317">
        <v>44235</v>
      </c>
      <c r="B1307" s="235">
        <v>54.1</v>
      </c>
      <c r="C1307" s="235">
        <v>1.2</v>
      </c>
    </row>
    <row r="1308" spans="1:3" ht="15.6">
      <c r="A1308" s="317">
        <v>44236</v>
      </c>
      <c r="B1308" s="235">
        <v>53.5</v>
      </c>
      <c r="C1308" s="235">
        <v>1.5</v>
      </c>
    </row>
    <row r="1309" spans="1:3" ht="15.6">
      <c r="A1309" s="317">
        <v>44237</v>
      </c>
      <c r="B1309" s="235">
        <v>53.3</v>
      </c>
      <c r="C1309" s="235">
        <v>1.3</v>
      </c>
    </row>
    <row r="1310" spans="1:3" ht="15.6">
      <c r="A1310" s="317">
        <v>44238</v>
      </c>
      <c r="B1310" s="235">
        <v>52.6</v>
      </c>
      <c r="C1310" s="235">
        <v>1.4</v>
      </c>
    </row>
    <row r="1311" spans="1:3" ht="15.6">
      <c r="A1311" s="317">
        <v>44239</v>
      </c>
      <c r="B1311" s="235">
        <v>52.6</v>
      </c>
      <c r="C1311" s="235">
        <v>1.2</v>
      </c>
    </row>
    <row r="1312" spans="1:3" ht="15.6">
      <c r="A1312" s="317">
        <v>44242</v>
      </c>
      <c r="B1312" s="235">
        <v>54</v>
      </c>
      <c r="C1312" s="235">
        <v>1.1000000000000001</v>
      </c>
    </row>
    <row r="1313" spans="1:3" ht="15.6">
      <c r="A1313" s="317">
        <v>44243</v>
      </c>
      <c r="B1313" s="235">
        <v>53.3</v>
      </c>
      <c r="C1313" s="235">
        <v>1.3</v>
      </c>
    </row>
    <row r="1314" spans="1:3" ht="15.6">
      <c r="A1314" s="317">
        <v>44244</v>
      </c>
      <c r="B1314" s="235">
        <v>53.3</v>
      </c>
      <c r="C1314" s="235">
        <v>1.3</v>
      </c>
    </row>
    <row r="1315" spans="1:3" ht="15.6">
      <c r="A1315" s="317">
        <v>44245</v>
      </c>
      <c r="B1315" s="235">
        <v>52.6</v>
      </c>
      <c r="C1315" s="235">
        <v>1.3</v>
      </c>
    </row>
    <row r="1316" spans="1:3" ht="15.6">
      <c r="A1316" s="317">
        <v>44246</v>
      </c>
      <c r="B1316" s="235">
        <v>53.4</v>
      </c>
      <c r="C1316" s="235">
        <v>1.5</v>
      </c>
    </row>
    <row r="1317" spans="1:3" ht="15.6">
      <c r="A1317" s="317">
        <v>44249</v>
      </c>
      <c r="B1317" s="235">
        <v>53.2</v>
      </c>
      <c r="C1317" s="235">
        <v>1.4</v>
      </c>
    </row>
    <row r="1318" spans="1:3" ht="15.6">
      <c r="A1318" s="317">
        <v>44250</v>
      </c>
      <c r="B1318" s="235">
        <v>53.1</v>
      </c>
      <c r="C1318" s="235">
        <v>1.8</v>
      </c>
    </row>
    <row r="1319" spans="1:3" ht="15.6">
      <c r="A1319" s="317">
        <v>44251</v>
      </c>
      <c r="B1319" s="235">
        <v>53.2</v>
      </c>
      <c r="C1319" s="235">
        <v>1.9</v>
      </c>
    </row>
    <row r="1320" spans="1:3" ht="15.6">
      <c r="A1320" s="317">
        <v>44252</v>
      </c>
      <c r="B1320" s="235">
        <v>49.9</v>
      </c>
      <c r="C1320" s="235">
        <v>4.0999999999999996</v>
      </c>
    </row>
    <row r="1321" spans="1:3" ht="15.6">
      <c r="A1321" s="317">
        <v>44253</v>
      </c>
      <c r="B1321" s="235">
        <v>47.5</v>
      </c>
      <c r="C1321" s="235">
        <v>3.9</v>
      </c>
    </row>
    <row r="1322" spans="1:3" ht="15.6">
      <c r="A1322" s="317">
        <v>44256</v>
      </c>
      <c r="B1322" s="235">
        <v>49.6</v>
      </c>
      <c r="C1322" s="235">
        <v>2.2000000000000002</v>
      </c>
    </row>
    <row r="1323" spans="1:3" ht="15.6">
      <c r="A1323" s="317">
        <v>44257</v>
      </c>
      <c r="B1323" s="235">
        <v>48.9</v>
      </c>
      <c r="C1323" s="235">
        <v>1.7</v>
      </c>
    </row>
    <row r="1324" spans="1:3" ht="15.6">
      <c r="A1324" s="317">
        <v>44258</v>
      </c>
      <c r="B1324" s="235">
        <v>49.4</v>
      </c>
      <c r="C1324" s="235">
        <v>1.7</v>
      </c>
    </row>
    <row r="1325" spans="1:3" ht="15.6">
      <c r="A1325" s="317">
        <v>44259</v>
      </c>
      <c r="B1325" s="235">
        <v>50.8</v>
      </c>
      <c r="C1325" s="235">
        <v>2.1</v>
      </c>
    </row>
    <row r="1326" spans="1:3" ht="15.6">
      <c r="A1326" s="317">
        <v>44260</v>
      </c>
      <c r="B1326" s="235">
        <v>50.5</v>
      </c>
      <c r="C1326" s="235">
        <v>1.6</v>
      </c>
    </row>
    <row r="1327" spans="1:3" ht="15.6">
      <c r="A1327" s="317">
        <v>44263</v>
      </c>
      <c r="B1327" s="235">
        <v>51.9</v>
      </c>
      <c r="C1327" s="235">
        <v>1.7</v>
      </c>
    </row>
    <row r="1328" spans="1:3" ht="15.6">
      <c r="A1328" s="317">
        <v>44264</v>
      </c>
      <c r="B1328" s="235">
        <v>52.3</v>
      </c>
      <c r="C1328" s="235">
        <v>1.8</v>
      </c>
    </row>
    <row r="1329" spans="1:3" ht="15.6">
      <c r="A1329" s="317">
        <v>44265</v>
      </c>
      <c r="B1329" s="235">
        <v>53.1</v>
      </c>
      <c r="C1329" s="235">
        <v>1.5</v>
      </c>
    </row>
    <row r="1330" spans="1:3" ht="15.6">
      <c r="A1330" s="317">
        <v>44266</v>
      </c>
      <c r="B1330" s="235">
        <v>52.2</v>
      </c>
      <c r="C1330" s="235">
        <v>1.4</v>
      </c>
    </row>
    <row r="1331" spans="1:3" ht="15.6">
      <c r="A1331" s="317">
        <v>44267</v>
      </c>
      <c r="B1331" s="235">
        <v>52.4</v>
      </c>
      <c r="C1331" s="235">
        <v>1.2</v>
      </c>
    </row>
    <row r="1332" spans="1:3" ht="15.6">
      <c r="A1332" s="317">
        <v>44270</v>
      </c>
      <c r="B1332" s="235">
        <v>52.3</v>
      </c>
      <c r="C1332" s="235">
        <v>1.3</v>
      </c>
    </row>
    <row r="1333" spans="1:3" ht="15.6">
      <c r="A1333" s="317">
        <v>44271</v>
      </c>
      <c r="B1333" s="235">
        <v>52.2</v>
      </c>
      <c r="C1333" s="235">
        <v>1.4</v>
      </c>
    </row>
    <row r="1334" spans="1:3" ht="15.6">
      <c r="A1334" s="317">
        <v>44272</v>
      </c>
      <c r="B1334" s="235">
        <v>53.3</v>
      </c>
      <c r="C1334" s="235">
        <v>1.8</v>
      </c>
    </row>
    <row r="1335" spans="1:3" ht="15.6">
      <c r="A1335" s="317">
        <v>44273</v>
      </c>
      <c r="B1335" s="235">
        <v>53.3</v>
      </c>
      <c r="C1335" s="235">
        <v>1.2</v>
      </c>
    </row>
    <row r="1336" spans="1:3" ht="15.6">
      <c r="A1336" s="317">
        <v>44274</v>
      </c>
      <c r="B1336" s="235">
        <v>53.6</v>
      </c>
      <c r="C1336" s="235">
        <v>3.5</v>
      </c>
    </row>
    <row r="1337" spans="1:3" ht="15.6">
      <c r="A1337" s="317">
        <v>44277</v>
      </c>
      <c r="B1337" s="235">
        <v>53</v>
      </c>
      <c r="C1337" s="235">
        <v>1.3</v>
      </c>
    </row>
    <row r="1338" spans="1:3" ht="15.6">
      <c r="A1338" s="317">
        <v>44278</v>
      </c>
      <c r="B1338" s="235">
        <v>53.2</v>
      </c>
      <c r="C1338" s="235">
        <v>1.4</v>
      </c>
    </row>
    <row r="1339" spans="1:3" ht="15.6">
      <c r="A1339" s="318">
        <v>44279</v>
      </c>
      <c r="B1339" s="236">
        <v>52.9</v>
      </c>
      <c r="C1339" s="236">
        <v>1.2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339"/>
  <sheetViews>
    <sheetView workbookViewId="0">
      <selection activeCell="A2" sqref="A2"/>
    </sheetView>
  </sheetViews>
  <sheetFormatPr baseColWidth="10" defaultColWidth="11" defaultRowHeight="14.4"/>
  <cols>
    <col min="1" max="16384" width="11" style="349"/>
  </cols>
  <sheetData>
    <row r="1" spans="1:3">
      <c r="A1" s="349" t="s">
        <v>568</v>
      </c>
    </row>
    <row r="2" spans="1:3" ht="15.6">
      <c r="A2" s="21" t="s">
        <v>563</v>
      </c>
      <c r="B2" s="21" t="s">
        <v>566</v>
      </c>
      <c r="C2" s="21" t="s">
        <v>565</v>
      </c>
    </row>
    <row r="3" spans="1:3" ht="15.6">
      <c r="A3" s="350">
        <v>42373</v>
      </c>
      <c r="B3" s="344">
        <v>77.790001000000004</v>
      </c>
      <c r="C3" s="344">
        <v>0.6</v>
      </c>
    </row>
    <row r="4" spans="1:3" ht="15.6">
      <c r="A4" s="317">
        <v>42374</v>
      </c>
      <c r="B4" s="235">
        <v>78.510002</v>
      </c>
      <c r="C4" s="235">
        <v>0.5</v>
      </c>
    </row>
    <row r="5" spans="1:3" ht="15.6">
      <c r="A5" s="317">
        <v>42375</v>
      </c>
      <c r="B5" s="235">
        <v>78.080001999999993</v>
      </c>
      <c r="C5" s="235">
        <v>0.7</v>
      </c>
    </row>
    <row r="6" spans="1:3" ht="15.6">
      <c r="A6" s="317">
        <v>42376</v>
      </c>
      <c r="B6" s="235">
        <v>76.220000999999996</v>
      </c>
      <c r="C6" s="235">
        <v>0.8</v>
      </c>
    </row>
    <row r="7" spans="1:3" ht="15.6">
      <c r="A7" s="317">
        <v>42377</v>
      </c>
      <c r="B7" s="235">
        <v>75.169998000000007</v>
      </c>
      <c r="C7" s="235">
        <v>0.6</v>
      </c>
    </row>
    <row r="8" spans="1:3" ht="15.6">
      <c r="A8" s="317">
        <v>42380</v>
      </c>
      <c r="B8" s="235">
        <v>75.980002999999996</v>
      </c>
      <c r="C8" s="235">
        <v>0.7</v>
      </c>
    </row>
    <row r="9" spans="1:3" ht="15.6">
      <c r="A9" s="317">
        <v>42381</v>
      </c>
      <c r="B9" s="235">
        <v>76.980002999999996</v>
      </c>
      <c r="C9" s="235">
        <v>0.6</v>
      </c>
    </row>
    <row r="10" spans="1:3" ht="15.6">
      <c r="A10" s="317">
        <v>42382</v>
      </c>
      <c r="B10" s="235">
        <v>77.150002000000001</v>
      </c>
      <c r="C10" s="235">
        <v>0.8</v>
      </c>
    </row>
    <row r="11" spans="1:3" ht="15.6">
      <c r="A11" s="317">
        <v>42383</v>
      </c>
      <c r="B11" s="235">
        <v>75.129997000000003</v>
      </c>
      <c r="C11" s="235">
        <v>0.9</v>
      </c>
    </row>
    <row r="12" spans="1:3" ht="15.6">
      <c r="A12" s="317">
        <v>42384</v>
      </c>
      <c r="B12" s="235">
        <v>74.760002</v>
      </c>
      <c r="C12" s="235">
        <v>1.2</v>
      </c>
    </row>
    <row r="13" spans="1:3" ht="15.6">
      <c r="A13" s="317">
        <v>42387</v>
      </c>
      <c r="B13" s="235">
        <v>74.949996999999996</v>
      </c>
      <c r="C13" s="235">
        <v>0.8</v>
      </c>
    </row>
    <row r="14" spans="1:3" ht="15.6">
      <c r="A14" s="317">
        <v>42388</v>
      </c>
      <c r="B14" s="235">
        <v>75.830001999999993</v>
      </c>
      <c r="C14" s="235">
        <v>0.5</v>
      </c>
    </row>
    <row r="15" spans="1:3" ht="15.6">
      <c r="A15" s="317">
        <v>42389</v>
      </c>
      <c r="B15" s="235">
        <v>74.180000000000007</v>
      </c>
      <c r="C15" s="235">
        <v>0.7</v>
      </c>
    </row>
    <row r="16" spans="1:3" ht="15.6">
      <c r="A16" s="317">
        <v>42390</v>
      </c>
      <c r="B16" s="235">
        <v>75.930000000000007</v>
      </c>
      <c r="C16" s="235">
        <v>1.1000000000000001</v>
      </c>
    </row>
    <row r="17" spans="1:3" ht="15.6">
      <c r="A17" s="317">
        <v>42391</v>
      </c>
      <c r="B17" s="235">
        <v>76.860000999999997</v>
      </c>
      <c r="C17" s="235">
        <v>1.1000000000000001</v>
      </c>
    </row>
    <row r="18" spans="1:3" ht="15.6">
      <c r="A18" s="317">
        <v>42394</v>
      </c>
      <c r="B18" s="235">
        <v>77.550003000000004</v>
      </c>
      <c r="C18" s="235">
        <v>0.7</v>
      </c>
    </row>
    <row r="19" spans="1:3" ht="15.6">
      <c r="A19" s="317">
        <v>42395</v>
      </c>
      <c r="B19" s="235">
        <v>77.300003000000004</v>
      </c>
      <c r="C19" s="235">
        <v>0.7</v>
      </c>
    </row>
    <row r="20" spans="1:3" ht="15.6">
      <c r="A20" s="317">
        <v>42396</v>
      </c>
      <c r="B20" s="235">
        <v>78.400002000000001</v>
      </c>
      <c r="C20" s="235">
        <v>0.7</v>
      </c>
    </row>
    <row r="21" spans="1:3" ht="15.6">
      <c r="A21" s="317">
        <v>42397</v>
      </c>
      <c r="B21" s="235">
        <v>77.650002000000001</v>
      </c>
      <c r="C21" s="235">
        <v>0.5</v>
      </c>
    </row>
    <row r="22" spans="1:3" ht="15.6">
      <c r="A22" s="317">
        <v>42398</v>
      </c>
      <c r="B22" s="235">
        <v>80.019997000000004</v>
      </c>
      <c r="C22" s="235">
        <v>0.9</v>
      </c>
    </row>
    <row r="23" spans="1:3" ht="15.6">
      <c r="A23" s="317">
        <v>42401</v>
      </c>
      <c r="B23" s="235">
        <v>80.449996999999996</v>
      </c>
      <c r="C23" s="235">
        <v>0.7</v>
      </c>
    </row>
    <row r="24" spans="1:3" ht="15.6">
      <c r="A24" s="317">
        <v>42402</v>
      </c>
      <c r="B24" s="235">
        <v>79.959998999999996</v>
      </c>
      <c r="C24" s="235">
        <v>0.7</v>
      </c>
    </row>
    <row r="25" spans="1:3" ht="15.6">
      <c r="A25" s="317">
        <v>42403</v>
      </c>
      <c r="B25" s="235">
        <v>79.980002999999996</v>
      </c>
      <c r="C25" s="235">
        <v>1.2</v>
      </c>
    </row>
    <row r="26" spans="1:3" ht="15.6">
      <c r="A26" s="317">
        <v>42404</v>
      </c>
      <c r="B26" s="235">
        <v>77</v>
      </c>
      <c r="C26" s="235">
        <v>1</v>
      </c>
    </row>
    <row r="27" spans="1:3" ht="15.6">
      <c r="A27" s="317">
        <v>42405</v>
      </c>
      <c r="B27" s="235">
        <v>75.459998999999996</v>
      </c>
      <c r="C27" s="235">
        <v>0.9</v>
      </c>
    </row>
    <row r="28" spans="1:3" ht="15.6">
      <c r="A28" s="317">
        <v>42408</v>
      </c>
      <c r="B28" s="235">
        <v>74.800003000000004</v>
      </c>
      <c r="C28" s="235">
        <v>1.1000000000000001</v>
      </c>
    </row>
    <row r="29" spans="1:3" ht="15.6">
      <c r="A29" s="317">
        <v>42409</v>
      </c>
      <c r="B29" s="235">
        <v>75.180000000000007</v>
      </c>
      <c r="C29" s="235">
        <v>1.4</v>
      </c>
    </row>
    <row r="30" spans="1:3" ht="15.6">
      <c r="A30" s="317">
        <v>42410</v>
      </c>
      <c r="B30" s="235">
        <v>72.870002999999997</v>
      </c>
      <c r="C30" s="235">
        <v>1.7</v>
      </c>
    </row>
    <row r="31" spans="1:3" ht="15.6">
      <c r="A31" s="317">
        <v>42411</v>
      </c>
      <c r="B31" s="235">
        <v>71.080001999999993</v>
      </c>
      <c r="C31" s="235">
        <v>1</v>
      </c>
    </row>
    <row r="32" spans="1:3" ht="15.6">
      <c r="A32" s="317">
        <v>42412</v>
      </c>
      <c r="B32" s="235">
        <v>71.459998999999996</v>
      </c>
      <c r="C32" s="235">
        <v>0.9</v>
      </c>
    </row>
    <row r="33" spans="1:3" ht="15.6">
      <c r="A33" s="317">
        <v>42415</v>
      </c>
      <c r="B33" s="235">
        <v>73.459998999999996</v>
      </c>
      <c r="C33" s="235">
        <v>0.5</v>
      </c>
    </row>
    <row r="34" spans="1:3" ht="15.6">
      <c r="A34" s="317">
        <v>42416</v>
      </c>
      <c r="B34" s="235">
        <v>73.319999999999993</v>
      </c>
      <c r="C34" s="235">
        <v>0.5</v>
      </c>
    </row>
    <row r="35" spans="1:3" ht="15.6">
      <c r="A35" s="317">
        <v>42417</v>
      </c>
      <c r="B35" s="235">
        <v>74.190002000000007</v>
      </c>
      <c r="C35" s="235">
        <v>0.6</v>
      </c>
    </row>
    <row r="36" spans="1:3" ht="15.6">
      <c r="A36" s="317">
        <v>42418</v>
      </c>
      <c r="B36" s="235">
        <v>73.849997999999999</v>
      </c>
      <c r="C36" s="235">
        <v>0.8</v>
      </c>
    </row>
    <row r="37" spans="1:3" ht="15.6">
      <c r="A37" s="317">
        <v>42419</v>
      </c>
      <c r="B37" s="235">
        <v>73.790001000000004</v>
      </c>
      <c r="C37" s="235">
        <v>0.6</v>
      </c>
    </row>
    <row r="38" spans="1:3" ht="15.6">
      <c r="A38" s="317">
        <v>42422</v>
      </c>
      <c r="B38" s="235">
        <v>74.660004000000001</v>
      </c>
      <c r="C38" s="235">
        <v>0.6</v>
      </c>
    </row>
    <row r="39" spans="1:3" ht="15.6">
      <c r="A39" s="317">
        <v>42423</v>
      </c>
      <c r="B39" s="235">
        <v>74.5</v>
      </c>
      <c r="C39" s="235">
        <v>0.5</v>
      </c>
    </row>
    <row r="40" spans="1:3" ht="15.6">
      <c r="A40" s="317">
        <v>42424</v>
      </c>
      <c r="B40" s="235">
        <v>73.370002999999997</v>
      </c>
      <c r="C40" s="235">
        <v>0.6</v>
      </c>
    </row>
    <row r="41" spans="1:3" ht="15.6">
      <c r="A41" s="317">
        <v>42425</v>
      </c>
      <c r="B41" s="235">
        <v>74.400002000000001</v>
      </c>
      <c r="C41" s="235">
        <v>0.4</v>
      </c>
    </row>
    <row r="42" spans="1:3" ht="15.6">
      <c r="A42" s="317">
        <v>42426</v>
      </c>
      <c r="B42" s="235">
        <v>74.360000999999997</v>
      </c>
      <c r="C42" s="235">
        <v>0.6</v>
      </c>
    </row>
    <row r="43" spans="1:3" ht="15.6">
      <c r="A43" s="317">
        <v>42429</v>
      </c>
      <c r="B43" s="235">
        <v>74.160004000000001</v>
      </c>
      <c r="C43" s="235">
        <v>0.6</v>
      </c>
    </row>
    <row r="44" spans="1:3" ht="15.6">
      <c r="A44" s="317">
        <v>42430</v>
      </c>
      <c r="B44" s="235">
        <v>76.559997999999993</v>
      </c>
      <c r="C44" s="235">
        <v>0.8</v>
      </c>
    </row>
    <row r="45" spans="1:3" ht="15.6">
      <c r="A45" s="317">
        <v>42431</v>
      </c>
      <c r="B45" s="235">
        <v>75.849997999999999</v>
      </c>
      <c r="C45" s="235">
        <v>0.8</v>
      </c>
    </row>
    <row r="46" spans="1:3" ht="15.6">
      <c r="A46" s="317">
        <v>42432</v>
      </c>
      <c r="B46" s="235">
        <v>74.910004000000001</v>
      </c>
      <c r="C46" s="235">
        <v>0.6</v>
      </c>
    </row>
    <row r="47" spans="1:3" ht="15.6">
      <c r="A47" s="317">
        <v>42433</v>
      </c>
      <c r="B47" s="235">
        <v>75.879997000000003</v>
      </c>
      <c r="C47" s="235">
        <v>0.7</v>
      </c>
    </row>
    <row r="48" spans="1:3" ht="15.6">
      <c r="A48" s="317">
        <v>42436</v>
      </c>
      <c r="B48" s="235">
        <v>75.730002999999996</v>
      </c>
      <c r="C48" s="235">
        <v>0.4</v>
      </c>
    </row>
    <row r="49" spans="1:3" ht="15.6">
      <c r="A49" s="317">
        <v>42437</v>
      </c>
      <c r="B49" s="235">
        <v>75.879997000000003</v>
      </c>
      <c r="C49" s="235">
        <v>0.4</v>
      </c>
    </row>
    <row r="50" spans="1:3" ht="15.6">
      <c r="A50" s="317">
        <v>42438</v>
      </c>
      <c r="B50" s="235">
        <v>77.279999000000004</v>
      </c>
      <c r="C50" s="235">
        <v>0.8</v>
      </c>
    </row>
    <row r="51" spans="1:3" ht="15.6">
      <c r="A51" s="317">
        <v>42439</v>
      </c>
      <c r="B51" s="235">
        <v>76.389999000000003</v>
      </c>
      <c r="C51" s="235">
        <v>1</v>
      </c>
    </row>
    <row r="52" spans="1:3" ht="15.6">
      <c r="A52" s="317">
        <v>42440</v>
      </c>
      <c r="B52" s="235">
        <v>78.029999000000004</v>
      </c>
      <c r="C52" s="235">
        <v>0.9</v>
      </c>
    </row>
    <row r="53" spans="1:3" ht="15.6">
      <c r="A53" s="317">
        <v>42443</v>
      </c>
      <c r="B53" s="235">
        <v>77.510002</v>
      </c>
      <c r="C53" s="235">
        <v>0.9</v>
      </c>
    </row>
    <row r="54" spans="1:3" ht="15.6">
      <c r="A54" s="317">
        <v>42444</v>
      </c>
      <c r="B54" s="235">
        <v>77.620002999999997</v>
      </c>
      <c r="C54" s="235">
        <v>0.5</v>
      </c>
    </row>
    <row r="55" spans="1:3" ht="15.6">
      <c r="A55" s="317">
        <v>42445</v>
      </c>
      <c r="B55" s="235">
        <v>77.080001999999993</v>
      </c>
      <c r="C55" s="235">
        <v>0.6</v>
      </c>
    </row>
    <row r="56" spans="1:3" ht="15.6">
      <c r="A56" s="317">
        <v>42446</v>
      </c>
      <c r="B56" s="235">
        <v>77.059997999999993</v>
      </c>
      <c r="C56" s="235">
        <v>0.6</v>
      </c>
    </row>
    <row r="57" spans="1:3" ht="15.6">
      <c r="A57" s="317">
        <v>42447</v>
      </c>
      <c r="B57" s="235">
        <v>79.029999000000004</v>
      </c>
      <c r="C57" s="235">
        <v>1.2</v>
      </c>
    </row>
    <row r="58" spans="1:3" ht="15.6">
      <c r="A58" s="317">
        <v>42450</v>
      </c>
      <c r="B58" s="235">
        <v>78.569999999999993</v>
      </c>
      <c r="C58" s="235">
        <v>0.8</v>
      </c>
    </row>
    <row r="59" spans="1:3" ht="15.6">
      <c r="A59" s="317">
        <v>42451</v>
      </c>
      <c r="B59" s="235">
        <v>78.089995999999999</v>
      </c>
      <c r="C59" s="235">
        <v>0.7</v>
      </c>
    </row>
    <row r="60" spans="1:3" ht="15.6">
      <c r="A60" s="317">
        <v>42452</v>
      </c>
      <c r="B60" s="235">
        <v>79.739998</v>
      </c>
      <c r="C60" s="235">
        <v>0.8</v>
      </c>
    </row>
    <row r="61" spans="1:3" ht="15.6">
      <c r="A61" s="317">
        <v>42453</v>
      </c>
      <c r="B61" s="235">
        <v>78.839995999999999</v>
      </c>
      <c r="C61" s="235">
        <v>0.6</v>
      </c>
    </row>
    <row r="62" spans="1:3" ht="15.6">
      <c r="A62" s="317">
        <v>42458</v>
      </c>
      <c r="B62" s="235">
        <v>79.330001999999993</v>
      </c>
      <c r="C62" s="235">
        <v>0.5</v>
      </c>
    </row>
    <row r="63" spans="1:3" ht="15.6">
      <c r="A63" s="317">
        <v>42459</v>
      </c>
      <c r="B63" s="235">
        <v>80.769997000000004</v>
      </c>
      <c r="C63" s="235">
        <v>0.7</v>
      </c>
    </row>
    <row r="64" spans="1:3" ht="15.6">
      <c r="A64" s="317">
        <v>42460</v>
      </c>
      <c r="B64" s="235">
        <v>79.650002000000001</v>
      </c>
      <c r="C64" s="235">
        <v>0.6</v>
      </c>
    </row>
    <row r="65" spans="1:3" ht="15.6">
      <c r="A65" s="317">
        <v>42461</v>
      </c>
      <c r="B65" s="235">
        <v>78.809997999999993</v>
      </c>
      <c r="C65" s="235">
        <v>0.7</v>
      </c>
    </row>
    <row r="66" spans="1:3" ht="15.6">
      <c r="A66" s="317">
        <v>42464</v>
      </c>
      <c r="B66" s="235">
        <v>79.230002999999996</v>
      </c>
      <c r="C66" s="235">
        <v>0.5</v>
      </c>
    </row>
    <row r="67" spans="1:3" ht="15.6">
      <c r="A67" s="317">
        <v>42465</v>
      </c>
      <c r="B67" s="235">
        <v>79</v>
      </c>
      <c r="C67" s="235">
        <v>0.7</v>
      </c>
    </row>
    <row r="68" spans="1:3" ht="15.6">
      <c r="A68" s="317">
        <v>42466</v>
      </c>
      <c r="B68" s="235">
        <v>79.099997999999999</v>
      </c>
      <c r="C68" s="235">
        <v>0.4</v>
      </c>
    </row>
    <row r="69" spans="1:3" ht="15.6">
      <c r="A69" s="317">
        <v>42467</v>
      </c>
      <c r="B69" s="235">
        <v>78.839995999999999</v>
      </c>
      <c r="C69" s="235">
        <v>0.5</v>
      </c>
    </row>
    <row r="70" spans="1:3" ht="15.6">
      <c r="A70" s="317">
        <v>42468</v>
      </c>
      <c r="B70" s="235">
        <v>79.019997000000004</v>
      </c>
      <c r="C70" s="235">
        <v>0.5</v>
      </c>
    </row>
    <row r="71" spans="1:3" ht="15.6">
      <c r="A71" s="317">
        <v>42471</v>
      </c>
      <c r="B71" s="235">
        <v>78.419998000000007</v>
      </c>
      <c r="C71" s="235">
        <v>0.4</v>
      </c>
    </row>
    <row r="72" spans="1:3" ht="15.6">
      <c r="A72" s="317">
        <v>42472</v>
      </c>
      <c r="B72" s="235">
        <v>78.860000999999997</v>
      </c>
      <c r="C72" s="235">
        <v>0.5</v>
      </c>
    </row>
    <row r="73" spans="1:3" ht="15.6">
      <c r="A73" s="317">
        <v>42473</v>
      </c>
      <c r="B73" s="235">
        <v>79.980002999999996</v>
      </c>
      <c r="C73" s="235">
        <v>0.6</v>
      </c>
    </row>
    <row r="74" spans="1:3" ht="15.6">
      <c r="A74" s="317">
        <v>42474</v>
      </c>
      <c r="B74" s="235">
        <v>80.75</v>
      </c>
      <c r="C74" s="235">
        <v>0.5</v>
      </c>
    </row>
    <row r="75" spans="1:3" ht="15.6">
      <c r="A75" s="317">
        <v>42475</v>
      </c>
      <c r="B75" s="235">
        <v>81.440002000000007</v>
      </c>
      <c r="C75" s="235">
        <v>0.9</v>
      </c>
    </row>
    <row r="76" spans="1:3" ht="15.6">
      <c r="A76" s="317">
        <v>42478</v>
      </c>
      <c r="B76" s="235">
        <v>81.75</v>
      </c>
      <c r="C76" s="235">
        <v>0.5</v>
      </c>
    </row>
    <row r="77" spans="1:3" ht="15.6">
      <c r="A77" s="317">
        <v>42479</v>
      </c>
      <c r="B77" s="235">
        <v>83.160004000000001</v>
      </c>
      <c r="C77" s="235">
        <v>0.5</v>
      </c>
    </row>
    <row r="78" spans="1:3" ht="15.6">
      <c r="A78" s="317">
        <v>42480</v>
      </c>
      <c r="B78" s="235">
        <v>83.239998</v>
      </c>
      <c r="C78" s="235">
        <v>1.5</v>
      </c>
    </row>
    <row r="79" spans="1:3" ht="15.6">
      <c r="A79" s="317">
        <v>42481</v>
      </c>
      <c r="B79" s="235">
        <v>82.190002000000007</v>
      </c>
      <c r="C79" s="235">
        <v>0.8</v>
      </c>
    </row>
    <row r="80" spans="1:3" ht="15.6">
      <c r="A80" s="317">
        <v>42482</v>
      </c>
      <c r="B80" s="235">
        <v>81.839995999999999</v>
      </c>
      <c r="C80" s="235">
        <v>0.7</v>
      </c>
    </row>
    <row r="81" spans="1:3" ht="15.6">
      <c r="A81" s="317">
        <v>42485</v>
      </c>
      <c r="B81" s="235">
        <v>81.160004000000001</v>
      </c>
      <c r="C81" s="235">
        <v>0.6</v>
      </c>
    </row>
    <row r="82" spans="1:3" ht="15.6">
      <c r="A82" s="317">
        <v>42486</v>
      </c>
      <c r="B82" s="235">
        <v>81.019997000000004</v>
      </c>
      <c r="C82" s="235">
        <v>0.5</v>
      </c>
    </row>
    <row r="83" spans="1:3" ht="15.6">
      <c r="A83" s="317">
        <v>42487</v>
      </c>
      <c r="B83" s="235">
        <v>81.75</v>
      </c>
      <c r="C83" s="235">
        <v>0.6</v>
      </c>
    </row>
    <row r="84" spans="1:3" ht="15.6">
      <c r="A84" s="317">
        <v>42488</v>
      </c>
      <c r="B84" s="235">
        <v>82.150002000000001</v>
      </c>
      <c r="C84" s="235">
        <v>0.8</v>
      </c>
    </row>
    <row r="85" spans="1:3" ht="15.6">
      <c r="A85" s="317">
        <v>42489</v>
      </c>
      <c r="B85" s="235">
        <v>81.849997999999999</v>
      </c>
      <c r="C85" s="235">
        <v>1.1000000000000001</v>
      </c>
    </row>
    <row r="86" spans="1:3" ht="15.6">
      <c r="A86" s="317">
        <v>42492</v>
      </c>
      <c r="B86" s="235">
        <v>82.050003000000004</v>
      </c>
      <c r="C86" s="235">
        <v>0.3</v>
      </c>
    </row>
    <row r="87" spans="1:3" ht="15.6">
      <c r="A87" s="317">
        <v>42493</v>
      </c>
      <c r="B87" s="235">
        <v>81.650002000000001</v>
      </c>
      <c r="C87" s="235">
        <v>0.7</v>
      </c>
    </row>
    <row r="88" spans="1:3" ht="15.6">
      <c r="A88" s="317">
        <v>42494</v>
      </c>
      <c r="B88" s="235">
        <v>81</v>
      </c>
      <c r="C88" s="235">
        <v>0.8</v>
      </c>
    </row>
    <row r="89" spans="1:3" ht="15.6">
      <c r="A89" s="317">
        <v>42495</v>
      </c>
      <c r="B89" s="235">
        <v>81.610000999999997</v>
      </c>
      <c r="C89" s="235">
        <v>0.5</v>
      </c>
    </row>
    <row r="90" spans="1:3" ht="15.6">
      <c r="A90" s="317">
        <v>42496</v>
      </c>
      <c r="B90" s="235">
        <v>81.919998000000007</v>
      </c>
      <c r="C90" s="235">
        <v>0.7</v>
      </c>
    </row>
    <row r="91" spans="1:3" ht="15.6">
      <c r="A91" s="317">
        <v>42499</v>
      </c>
      <c r="B91" s="235">
        <v>82.870002999999997</v>
      </c>
      <c r="C91" s="235">
        <v>0.6</v>
      </c>
    </row>
    <row r="92" spans="1:3" ht="15.6">
      <c r="A92" s="317">
        <v>42500</v>
      </c>
      <c r="B92" s="235">
        <v>83.199996999999996</v>
      </c>
      <c r="C92" s="235">
        <v>0.5</v>
      </c>
    </row>
    <row r="93" spans="1:3" ht="15.6">
      <c r="A93" s="317">
        <v>42501</v>
      </c>
      <c r="B93" s="235">
        <v>82.730002999999996</v>
      </c>
      <c r="C93" s="235">
        <v>0.5</v>
      </c>
    </row>
    <row r="94" spans="1:3" ht="15.6">
      <c r="A94" s="317">
        <v>42502</v>
      </c>
      <c r="B94" s="235">
        <v>82.57</v>
      </c>
      <c r="C94" s="235">
        <v>0.5</v>
      </c>
    </row>
    <row r="95" spans="1:3" ht="15.6">
      <c r="A95" s="317">
        <v>42503</v>
      </c>
      <c r="B95" s="235">
        <v>82.379997000000003</v>
      </c>
      <c r="C95" s="235">
        <v>0.6</v>
      </c>
    </row>
    <row r="96" spans="1:3" ht="15.6">
      <c r="A96" s="317">
        <v>42506</v>
      </c>
      <c r="B96" s="235">
        <v>82.599997999999999</v>
      </c>
      <c r="C96" s="235">
        <v>0.3</v>
      </c>
    </row>
    <row r="97" spans="1:3" ht="15.6">
      <c r="A97" s="317">
        <v>42507</v>
      </c>
      <c r="B97" s="235">
        <v>81.980002999999996</v>
      </c>
      <c r="C97" s="235">
        <v>0.6</v>
      </c>
    </row>
    <row r="98" spans="1:3" ht="15.6">
      <c r="A98" s="317">
        <v>42508</v>
      </c>
      <c r="B98" s="235">
        <v>82.220000999999996</v>
      </c>
      <c r="C98" s="235">
        <v>0.6</v>
      </c>
    </row>
    <row r="99" spans="1:3" ht="15.6">
      <c r="A99" s="317">
        <v>42509</v>
      </c>
      <c r="B99" s="235">
        <v>80.959998999999996</v>
      </c>
      <c r="C99" s="235">
        <v>0.8</v>
      </c>
    </row>
    <row r="100" spans="1:3" ht="15.6">
      <c r="A100" s="317">
        <v>42510</v>
      </c>
      <c r="B100" s="235">
        <v>82.040001000000004</v>
      </c>
      <c r="C100" s="235">
        <v>0.4</v>
      </c>
    </row>
    <row r="101" spans="1:3" ht="15.6">
      <c r="A101" s="317">
        <v>42513</v>
      </c>
      <c r="B101" s="235">
        <v>81.430000000000007</v>
      </c>
      <c r="C101" s="235">
        <v>0.5</v>
      </c>
    </row>
    <row r="102" spans="1:3" ht="15.6">
      <c r="A102" s="317">
        <v>42514</v>
      </c>
      <c r="B102" s="235">
        <v>83.080001999999993</v>
      </c>
      <c r="C102" s="235">
        <v>0.7</v>
      </c>
    </row>
    <row r="103" spans="1:3" ht="15.6">
      <c r="A103" s="317">
        <v>42515</v>
      </c>
      <c r="B103" s="235">
        <v>83.300003000000004</v>
      </c>
      <c r="C103" s="235">
        <v>0.8</v>
      </c>
    </row>
    <row r="104" spans="1:3" ht="15.6">
      <c r="A104" s="317">
        <v>42516</v>
      </c>
      <c r="B104" s="235">
        <v>83.910004000000001</v>
      </c>
      <c r="C104" s="235">
        <v>0.4</v>
      </c>
    </row>
    <row r="105" spans="1:3" ht="15.6">
      <c r="A105" s="317">
        <v>42517</v>
      </c>
      <c r="B105" s="235">
        <v>83.860000999999997</v>
      </c>
      <c r="C105" s="235">
        <v>0.6</v>
      </c>
    </row>
    <row r="106" spans="1:3" ht="15.6">
      <c r="A106" s="317">
        <v>42520</v>
      </c>
      <c r="B106" s="235">
        <v>83.93</v>
      </c>
      <c r="C106" s="235">
        <v>0.2</v>
      </c>
    </row>
    <row r="107" spans="1:3" ht="15.6">
      <c r="A107" s="317">
        <v>42521</v>
      </c>
      <c r="B107" s="235">
        <v>83.470000999999996</v>
      </c>
      <c r="C107" s="235">
        <v>0.8</v>
      </c>
    </row>
    <row r="108" spans="1:3" ht="15.6">
      <c r="A108" s="317">
        <v>42522</v>
      </c>
      <c r="B108" s="235">
        <v>83.610000999999997</v>
      </c>
      <c r="C108" s="235">
        <v>0.5</v>
      </c>
    </row>
    <row r="109" spans="1:3" ht="15.6">
      <c r="A109" s="317">
        <v>42523</v>
      </c>
      <c r="B109" s="235">
        <v>83.610000999999997</v>
      </c>
      <c r="C109" s="235">
        <v>0.4</v>
      </c>
    </row>
    <row r="110" spans="1:3" ht="15.6">
      <c r="A110" s="317">
        <v>42524</v>
      </c>
      <c r="B110" s="235">
        <v>83.589995999999999</v>
      </c>
      <c r="C110" s="235">
        <v>0.4</v>
      </c>
    </row>
    <row r="111" spans="1:3" ht="15.6">
      <c r="A111" s="317">
        <v>42527</v>
      </c>
      <c r="B111" s="235">
        <v>83.889999000000003</v>
      </c>
      <c r="C111" s="235">
        <v>0.3</v>
      </c>
    </row>
    <row r="112" spans="1:3" ht="15.6">
      <c r="A112" s="317">
        <v>42528</v>
      </c>
      <c r="B112" s="235">
        <v>84.019997000000004</v>
      </c>
      <c r="C112" s="235">
        <v>0.4</v>
      </c>
    </row>
    <row r="113" spans="1:3" ht="15.6">
      <c r="A113" s="317">
        <v>42529</v>
      </c>
      <c r="B113" s="235">
        <v>83.330001999999993</v>
      </c>
      <c r="C113" s="235">
        <v>0.4</v>
      </c>
    </row>
    <row r="114" spans="1:3" ht="15.6">
      <c r="A114" s="317">
        <v>42530</v>
      </c>
      <c r="B114" s="235">
        <v>82.5</v>
      </c>
      <c r="C114" s="235">
        <v>0.4</v>
      </c>
    </row>
    <row r="115" spans="1:3" ht="15.6">
      <c r="A115" s="317">
        <v>42531</v>
      </c>
      <c r="B115" s="235">
        <v>80.889999000000003</v>
      </c>
      <c r="C115" s="235">
        <v>0.7</v>
      </c>
    </row>
    <row r="116" spans="1:3" ht="15.6">
      <c r="A116" s="317">
        <v>42534</v>
      </c>
      <c r="B116" s="235">
        <v>79.370002999999997</v>
      </c>
      <c r="C116" s="235">
        <v>0.6</v>
      </c>
    </row>
    <row r="117" spans="1:3" ht="15.6">
      <c r="A117" s="317">
        <v>42535</v>
      </c>
      <c r="B117" s="235">
        <v>78.599997999999999</v>
      </c>
      <c r="C117" s="235">
        <v>0.7</v>
      </c>
    </row>
    <row r="118" spans="1:3" ht="15.6">
      <c r="A118" s="317">
        <v>42536</v>
      </c>
      <c r="B118" s="235">
        <v>78.529999000000004</v>
      </c>
      <c r="C118" s="235">
        <v>1</v>
      </c>
    </row>
    <row r="119" spans="1:3" ht="15.6">
      <c r="A119" s="317">
        <v>42537</v>
      </c>
      <c r="B119" s="235">
        <v>78.360000999999997</v>
      </c>
      <c r="C119" s="235">
        <v>0.7</v>
      </c>
    </row>
    <row r="120" spans="1:3" ht="15.6">
      <c r="A120" s="317">
        <v>42538</v>
      </c>
      <c r="B120" s="235">
        <v>78.339995999999999</v>
      </c>
      <c r="C120" s="235">
        <v>1.3</v>
      </c>
    </row>
    <row r="121" spans="1:3" ht="15.6">
      <c r="A121" s="317">
        <v>42541</v>
      </c>
      <c r="B121" s="235">
        <v>80.540001000000004</v>
      </c>
      <c r="C121" s="235">
        <v>0.7</v>
      </c>
    </row>
    <row r="122" spans="1:3" ht="15.6">
      <c r="A122" s="317">
        <v>42542</v>
      </c>
      <c r="B122" s="235">
        <v>80.800003000000004</v>
      </c>
      <c r="C122" s="235">
        <v>0.5</v>
      </c>
    </row>
    <row r="123" spans="1:3" ht="15.6">
      <c r="A123" s="317">
        <v>42543</v>
      </c>
      <c r="B123" s="235">
        <v>80.769997000000004</v>
      </c>
      <c r="C123" s="235">
        <v>0.6</v>
      </c>
    </row>
    <row r="124" spans="1:3" ht="15.6">
      <c r="A124" s="317">
        <v>42544</v>
      </c>
      <c r="B124" s="235">
        <v>81.269997000000004</v>
      </c>
      <c r="C124" s="235">
        <v>0.6</v>
      </c>
    </row>
    <row r="125" spans="1:3" ht="15.6">
      <c r="A125" s="317">
        <v>42545</v>
      </c>
      <c r="B125" s="235">
        <v>79.699996999999996</v>
      </c>
      <c r="C125" s="235">
        <v>1.4</v>
      </c>
    </row>
    <row r="126" spans="1:3" ht="15.6">
      <c r="A126" s="317">
        <v>42548</v>
      </c>
      <c r="B126" s="235">
        <v>78.860000999999997</v>
      </c>
      <c r="C126" s="235">
        <v>1</v>
      </c>
    </row>
    <row r="127" spans="1:3" ht="15.6">
      <c r="A127" s="317">
        <v>42549</v>
      </c>
      <c r="B127" s="235">
        <v>79.75</v>
      </c>
      <c r="C127" s="235">
        <v>1</v>
      </c>
    </row>
    <row r="128" spans="1:3" ht="15.6">
      <c r="A128" s="317">
        <v>42550</v>
      </c>
      <c r="B128" s="235">
        <v>81.300003000000004</v>
      </c>
      <c r="C128" s="235">
        <v>0.7</v>
      </c>
    </row>
    <row r="129" spans="1:3" ht="15.6">
      <c r="A129" s="317">
        <v>42551</v>
      </c>
      <c r="B129" s="235">
        <v>82.769997000000004</v>
      </c>
      <c r="C129" s="235">
        <v>1.2</v>
      </c>
    </row>
    <row r="130" spans="1:3" ht="15.6">
      <c r="A130" s="317">
        <v>42552</v>
      </c>
      <c r="B130" s="235">
        <v>83.709998999999996</v>
      </c>
      <c r="C130" s="235">
        <v>0.7</v>
      </c>
    </row>
    <row r="131" spans="1:3" ht="15.6">
      <c r="A131" s="317">
        <v>42555</v>
      </c>
      <c r="B131" s="235">
        <v>83.480002999999996</v>
      </c>
      <c r="C131" s="235">
        <v>0.4</v>
      </c>
    </row>
    <row r="132" spans="1:3" ht="15.6">
      <c r="A132" s="317">
        <v>42556</v>
      </c>
      <c r="B132" s="235">
        <v>83.379997000000003</v>
      </c>
      <c r="C132" s="235">
        <v>0.6</v>
      </c>
    </row>
    <row r="133" spans="1:3" ht="15.6">
      <c r="A133" s="317">
        <v>42557</v>
      </c>
      <c r="B133" s="235">
        <v>82.040001000000004</v>
      </c>
      <c r="C133" s="235">
        <v>0.9</v>
      </c>
    </row>
    <row r="134" spans="1:3" ht="15.6">
      <c r="A134" s="317">
        <v>42558</v>
      </c>
      <c r="B134" s="235">
        <v>82.220000999999996</v>
      </c>
      <c r="C134" s="235">
        <v>0.6</v>
      </c>
    </row>
    <row r="135" spans="1:3" ht="15.6">
      <c r="A135" s="317">
        <v>42559</v>
      </c>
      <c r="B135" s="235">
        <v>82.790001000000004</v>
      </c>
      <c r="C135" s="235">
        <v>0.5</v>
      </c>
    </row>
    <row r="136" spans="1:3" ht="15.6">
      <c r="A136" s="317">
        <v>42562</v>
      </c>
      <c r="B136" s="235">
        <v>83.279999000000004</v>
      </c>
      <c r="C136" s="235">
        <v>0.4</v>
      </c>
    </row>
    <row r="137" spans="1:3" ht="15.6">
      <c r="A137" s="317">
        <v>42563</v>
      </c>
      <c r="B137" s="235">
        <v>82.970000999999996</v>
      </c>
      <c r="C137" s="235">
        <v>0.4</v>
      </c>
    </row>
    <row r="138" spans="1:3" ht="15.6">
      <c r="A138" s="317">
        <v>42564</v>
      </c>
      <c r="B138" s="235">
        <v>82.980002999999996</v>
      </c>
      <c r="C138" s="235">
        <v>0.6</v>
      </c>
    </row>
    <row r="139" spans="1:3" ht="15.6">
      <c r="A139" s="317">
        <v>42565</v>
      </c>
      <c r="B139" s="235">
        <v>83.059997999999993</v>
      </c>
      <c r="C139" s="235">
        <v>0.6</v>
      </c>
    </row>
    <row r="140" spans="1:3" ht="15.6">
      <c r="A140" s="317">
        <v>42566</v>
      </c>
      <c r="B140" s="235">
        <v>82.93</v>
      </c>
      <c r="C140" s="235">
        <v>0.5</v>
      </c>
    </row>
    <row r="141" spans="1:3" ht="15.6">
      <c r="A141" s="317">
        <v>42569</v>
      </c>
      <c r="B141" s="235">
        <v>82.900002000000001</v>
      </c>
      <c r="C141" s="235">
        <v>0.4</v>
      </c>
    </row>
    <row r="142" spans="1:3" ht="15.6">
      <c r="A142" s="317">
        <v>42570</v>
      </c>
      <c r="B142" s="235">
        <v>82.610000999999997</v>
      </c>
      <c r="C142" s="235">
        <v>0.4</v>
      </c>
    </row>
    <row r="143" spans="1:3" ht="15.6">
      <c r="A143" s="317">
        <v>42571</v>
      </c>
      <c r="B143" s="235">
        <v>82.93</v>
      </c>
      <c r="C143" s="235">
        <v>0.6</v>
      </c>
    </row>
    <row r="144" spans="1:3" ht="15.6">
      <c r="A144" s="317">
        <v>42572</v>
      </c>
      <c r="B144" s="235">
        <v>83</v>
      </c>
      <c r="C144" s="235">
        <v>0.6</v>
      </c>
    </row>
    <row r="145" spans="1:3" ht="15.6">
      <c r="A145" s="317">
        <v>42573</v>
      </c>
      <c r="B145" s="235">
        <v>84.139999000000003</v>
      </c>
      <c r="C145" s="235">
        <v>0.6</v>
      </c>
    </row>
    <row r="146" spans="1:3" ht="15.6">
      <c r="A146" s="317">
        <v>42576</v>
      </c>
      <c r="B146" s="235">
        <v>84.019997000000004</v>
      </c>
      <c r="C146" s="235">
        <v>0.4</v>
      </c>
    </row>
    <row r="147" spans="1:3" ht="15.6">
      <c r="A147" s="317">
        <v>42577</v>
      </c>
      <c r="B147" s="235">
        <v>84.43</v>
      </c>
      <c r="C147" s="235">
        <v>0.4</v>
      </c>
    </row>
    <row r="148" spans="1:3" ht="15.6">
      <c r="A148" s="317">
        <v>42578</v>
      </c>
      <c r="B148" s="235">
        <v>83.800003000000004</v>
      </c>
      <c r="C148" s="235">
        <v>0.5</v>
      </c>
    </row>
    <row r="149" spans="1:3" ht="15.6">
      <c r="A149" s="317">
        <v>42579</v>
      </c>
      <c r="B149" s="235">
        <v>83.989998</v>
      </c>
      <c r="C149" s="235">
        <v>0.5</v>
      </c>
    </row>
    <row r="150" spans="1:3" ht="15.6">
      <c r="A150" s="317">
        <v>42580</v>
      </c>
      <c r="B150" s="235">
        <v>84.440002000000007</v>
      </c>
      <c r="C150" s="235">
        <v>0.8</v>
      </c>
    </row>
    <row r="151" spans="1:3" ht="15.6">
      <c r="A151" s="317">
        <v>42583</v>
      </c>
      <c r="B151" s="235">
        <v>81.330001999999993</v>
      </c>
      <c r="C151" s="235">
        <v>1.2</v>
      </c>
    </row>
    <row r="152" spans="1:3" ht="15.6">
      <c r="A152" s="317">
        <v>42584</v>
      </c>
      <c r="B152" s="235">
        <v>80.580001999999993</v>
      </c>
      <c r="C152" s="235">
        <v>0.7</v>
      </c>
    </row>
    <row r="153" spans="1:3" ht="15.6">
      <c r="A153" s="317">
        <v>42585</v>
      </c>
      <c r="B153" s="235">
        <v>80.089995999999999</v>
      </c>
      <c r="C153" s="235">
        <v>0.7</v>
      </c>
    </row>
    <row r="154" spans="1:3" ht="15.6">
      <c r="A154" s="317">
        <v>42586</v>
      </c>
      <c r="B154" s="235">
        <v>80.050003000000004</v>
      </c>
      <c r="C154" s="235">
        <v>0.8</v>
      </c>
    </row>
    <row r="155" spans="1:3" ht="15.6">
      <c r="A155" s="317">
        <v>42587</v>
      </c>
      <c r="B155" s="235">
        <v>80.519997000000004</v>
      </c>
      <c r="C155" s="235">
        <v>0.5</v>
      </c>
    </row>
    <row r="156" spans="1:3" ht="15.6">
      <c r="A156" s="317">
        <v>42590</v>
      </c>
      <c r="B156" s="235">
        <v>80.199996999999996</v>
      </c>
      <c r="C156" s="235">
        <v>0.5</v>
      </c>
    </row>
    <row r="157" spans="1:3" ht="15.6">
      <c r="A157" s="317">
        <v>42591</v>
      </c>
      <c r="B157" s="235">
        <v>80.169998000000007</v>
      </c>
      <c r="C157" s="235">
        <v>0.8</v>
      </c>
    </row>
    <row r="158" spans="1:3" ht="15.6">
      <c r="A158" s="317">
        <v>42592</v>
      </c>
      <c r="B158" s="235">
        <v>80.599997999999999</v>
      </c>
      <c r="C158" s="235">
        <v>0.8</v>
      </c>
    </row>
    <row r="159" spans="1:3" ht="15.6">
      <c r="A159" s="317">
        <v>42593</v>
      </c>
      <c r="B159" s="235">
        <v>80.889999000000003</v>
      </c>
      <c r="C159" s="235">
        <v>0.7</v>
      </c>
    </row>
    <row r="160" spans="1:3" ht="15.6">
      <c r="A160" s="317">
        <v>42594</v>
      </c>
      <c r="B160" s="235">
        <v>80.410004000000001</v>
      </c>
      <c r="C160" s="235">
        <v>0.6</v>
      </c>
    </row>
    <row r="161" spans="1:3" ht="15.6">
      <c r="A161" s="317">
        <v>42597</v>
      </c>
      <c r="B161" s="235">
        <v>81.089995999999999</v>
      </c>
      <c r="C161" s="235">
        <v>0.8</v>
      </c>
    </row>
    <row r="162" spans="1:3" ht="15.6">
      <c r="A162" s="317">
        <v>42598</v>
      </c>
      <c r="B162" s="235">
        <v>79.919998000000007</v>
      </c>
      <c r="C162" s="235">
        <v>0.7</v>
      </c>
    </row>
    <row r="163" spans="1:3" ht="15.6">
      <c r="A163" s="317">
        <v>42599</v>
      </c>
      <c r="B163" s="235">
        <v>79.660004000000001</v>
      </c>
      <c r="C163" s="235">
        <v>0.6</v>
      </c>
    </row>
    <row r="164" spans="1:3" ht="15.6">
      <c r="A164" s="317">
        <v>42600</v>
      </c>
      <c r="B164" s="235">
        <v>78.930000000000007</v>
      </c>
      <c r="C164" s="235">
        <v>0.6</v>
      </c>
    </row>
    <row r="165" spans="1:3" ht="15.6">
      <c r="A165" s="317">
        <v>42601</v>
      </c>
      <c r="B165" s="235">
        <v>79.169998000000007</v>
      </c>
      <c r="C165" s="235">
        <v>0.4</v>
      </c>
    </row>
    <row r="166" spans="1:3" ht="15.6">
      <c r="A166" s="317">
        <v>42604</v>
      </c>
      <c r="B166" s="235">
        <v>79.510002</v>
      </c>
      <c r="C166" s="235">
        <v>0.6</v>
      </c>
    </row>
    <row r="167" spans="1:3" ht="15.6">
      <c r="A167" s="317">
        <v>42605</v>
      </c>
      <c r="B167" s="235">
        <v>79.129997000000003</v>
      </c>
      <c r="C167" s="235">
        <v>0.6</v>
      </c>
    </row>
    <row r="168" spans="1:3" ht="15.6">
      <c r="A168" s="317">
        <v>42606</v>
      </c>
      <c r="B168" s="235">
        <v>78.699996999999996</v>
      </c>
      <c r="C168" s="235">
        <v>0.5</v>
      </c>
    </row>
    <row r="169" spans="1:3" ht="15.6">
      <c r="A169" s="317">
        <v>42607</v>
      </c>
      <c r="B169" s="235">
        <v>78.919998000000007</v>
      </c>
      <c r="C169" s="235">
        <v>0.5</v>
      </c>
    </row>
    <row r="170" spans="1:3" ht="15.6">
      <c r="A170" s="317">
        <v>42608</v>
      </c>
      <c r="B170" s="235">
        <v>79.169998000000007</v>
      </c>
      <c r="C170" s="235">
        <v>0.4</v>
      </c>
    </row>
    <row r="171" spans="1:3" ht="15.6">
      <c r="A171" s="317">
        <v>42611</v>
      </c>
      <c r="B171" s="235">
        <v>79.529999000000004</v>
      </c>
      <c r="C171" s="235">
        <v>0.3</v>
      </c>
    </row>
    <row r="172" spans="1:3" ht="15.6">
      <c r="A172" s="317">
        <v>42612</v>
      </c>
      <c r="B172" s="235">
        <v>80.650002000000001</v>
      </c>
      <c r="C172" s="235">
        <v>0.8</v>
      </c>
    </row>
    <row r="173" spans="1:3" ht="15.6">
      <c r="A173" s="317">
        <v>42613</v>
      </c>
      <c r="B173" s="235">
        <v>80.099997999999999</v>
      </c>
      <c r="C173" s="235">
        <v>0.8</v>
      </c>
    </row>
    <row r="174" spans="1:3" ht="15.6">
      <c r="A174" s="317">
        <v>42614</v>
      </c>
      <c r="B174" s="235">
        <v>78.919998000000007</v>
      </c>
      <c r="C174" s="235">
        <v>0.8</v>
      </c>
    </row>
    <row r="175" spans="1:3" ht="15.6">
      <c r="A175" s="317">
        <v>42615</v>
      </c>
      <c r="B175" s="235">
        <v>81.230002999999996</v>
      </c>
      <c r="C175" s="235">
        <v>1.1000000000000001</v>
      </c>
    </row>
    <row r="176" spans="1:3" ht="15.6">
      <c r="A176" s="317">
        <v>42618</v>
      </c>
      <c r="B176" s="235">
        <v>81.080001999999993</v>
      </c>
      <c r="C176" s="235">
        <v>0.4</v>
      </c>
    </row>
    <row r="177" spans="1:3" ht="15.6">
      <c r="A177" s="317">
        <v>42619</v>
      </c>
      <c r="B177" s="235">
        <v>80.690002000000007</v>
      </c>
      <c r="C177" s="235">
        <v>0.5</v>
      </c>
    </row>
    <row r="178" spans="1:3" ht="15.6">
      <c r="A178" s="317">
        <v>42620</v>
      </c>
      <c r="B178" s="235">
        <v>80.730002999999996</v>
      </c>
      <c r="C178" s="235">
        <v>0.5</v>
      </c>
    </row>
    <row r="179" spans="1:3" ht="15.6">
      <c r="A179" s="317">
        <v>42621</v>
      </c>
      <c r="B179" s="235">
        <v>80.260002</v>
      </c>
      <c r="C179" s="235">
        <v>0.8</v>
      </c>
    </row>
    <row r="180" spans="1:3" ht="15.6">
      <c r="A180" s="317">
        <v>42622</v>
      </c>
      <c r="B180" s="235">
        <v>78.489998</v>
      </c>
      <c r="C180" s="235">
        <v>0.8</v>
      </c>
    </row>
    <row r="181" spans="1:3" ht="15.6">
      <c r="A181" s="317">
        <v>42625</v>
      </c>
      <c r="B181" s="235">
        <v>78.349997999999999</v>
      </c>
      <c r="C181" s="235">
        <v>0.7</v>
      </c>
    </row>
    <row r="182" spans="1:3" ht="15.6">
      <c r="A182" s="317">
        <v>42626</v>
      </c>
      <c r="B182" s="235">
        <v>77.980002999999996</v>
      </c>
      <c r="C182" s="235">
        <v>0.7</v>
      </c>
    </row>
    <row r="183" spans="1:3" ht="15.6">
      <c r="A183" s="317">
        <v>42627</v>
      </c>
      <c r="B183" s="235">
        <v>78.080001999999993</v>
      </c>
      <c r="C183" s="235">
        <v>0.8</v>
      </c>
    </row>
    <row r="184" spans="1:3" ht="15.6">
      <c r="A184" s="317">
        <v>42628</v>
      </c>
      <c r="B184" s="235">
        <v>77.919998000000007</v>
      </c>
      <c r="C184" s="235">
        <v>0.6</v>
      </c>
    </row>
    <row r="185" spans="1:3" ht="15.6">
      <c r="A185" s="317">
        <v>42629</v>
      </c>
      <c r="B185" s="235">
        <v>77.360000999999997</v>
      </c>
      <c r="C185" s="235">
        <v>1.3</v>
      </c>
    </row>
    <row r="186" spans="1:3" ht="15.6">
      <c r="A186" s="317">
        <v>42632</v>
      </c>
      <c r="B186" s="235">
        <v>77.910004000000001</v>
      </c>
      <c r="C186" s="235">
        <v>0.5</v>
      </c>
    </row>
    <row r="187" spans="1:3" ht="15.6">
      <c r="A187" s="317">
        <v>42633</v>
      </c>
      <c r="B187" s="235">
        <v>78.059997999999993</v>
      </c>
      <c r="C187" s="235">
        <v>0.7</v>
      </c>
    </row>
    <row r="188" spans="1:3" ht="15.6">
      <c r="A188" s="317">
        <v>42634</v>
      </c>
      <c r="B188" s="235">
        <v>77.989998</v>
      </c>
      <c r="C188" s="235">
        <v>0.6</v>
      </c>
    </row>
    <row r="189" spans="1:3" ht="15.6">
      <c r="A189" s="317">
        <v>42635</v>
      </c>
      <c r="B189" s="235">
        <v>79.569999999999993</v>
      </c>
      <c r="C189" s="235">
        <v>0.5</v>
      </c>
    </row>
    <row r="190" spans="1:3" ht="15.6">
      <c r="A190" s="317">
        <v>42636</v>
      </c>
      <c r="B190" s="235">
        <v>79.150002000000001</v>
      </c>
      <c r="C190" s="235">
        <v>0.4</v>
      </c>
    </row>
    <row r="191" spans="1:3" ht="15.6">
      <c r="A191" s="317">
        <v>42639</v>
      </c>
      <c r="B191" s="235">
        <v>77.889999000000003</v>
      </c>
      <c r="C191" s="235">
        <v>0.6</v>
      </c>
    </row>
    <row r="192" spans="1:3" ht="15.6">
      <c r="A192" s="317">
        <v>42640</v>
      </c>
      <c r="B192" s="235">
        <v>78.790001000000004</v>
      </c>
      <c r="C192" s="235">
        <v>0.7</v>
      </c>
    </row>
    <row r="193" spans="1:3" ht="15.6">
      <c r="A193" s="317">
        <v>42641</v>
      </c>
      <c r="B193" s="235">
        <v>78.959998999999996</v>
      </c>
      <c r="C193" s="235">
        <v>0.7</v>
      </c>
    </row>
    <row r="194" spans="1:3" ht="15.6">
      <c r="A194" s="317">
        <v>42642</v>
      </c>
      <c r="B194" s="235">
        <v>77.730002999999996</v>
      </c>
      <c r="C194" s="235">
        <v>0.6</v>
      </c>
    </row>
    <row r="195" spans="1:3" ht="15.6">
      <c r="A195" s="317">
        <v>42643</v>
      </c>
      <c r="B195" s="235">
        <v>78.309997999999993</v>
      </c>
      <c r="C195" s="235">
        <v>0.8</v>
      </c>
    </row>
    <row r="196" spans="1:3" ht="15.6">
      <c r="A196" s="317">
        <v>42646</v>
      </c>
      <c r="B196" s="235">
        <v>80.360000999999997</v>
      </c>
      <c r="C196" s="235">
        <v>1.2</v>
      </c>
    </row>
    <row r="197" spans="1:3" ht="15.6">
      <c r="A197" s="317">
        <v>42647</v>
      </c>
      <c r="B197" s="235">
        <v>80.650002000000001</v>
      </c>
      <c r="C197" s="235">
        <v>0.9</v>
      </c>
    </row>
    <row r="198" spans="1:3" ht="15.6">
      <c r="A198" s="317">
        <v>42648</v>
      </c>
      <c r="B198" s="235">
        <v>79.059997999999993</v>
      </c>
      <c r="C198" s="235">
        <v>0.8</v>
      </c>
    </row>
    <row r="199" spans="1:3" ht="15.6">
      <c r="A199" s="317">
        <v>42649</v>
      </c>
      <c r="B199" s="235">
        <v>78.440002000000007</v>
      </c>
      <c r="C199" s="235">
        <v>0.6</v>
      </c>
    </row>
    <row r="200" spans="1:3" ht="15.6">
      <c r="A200" s="317">
        <v>42650</v>
      </c>
      <c r="B200" s="235">
        <v>77.230002999999996</v>
      </c>
      <c r="C200" s="235">
        <v>0.8</v>
      </c>
    </row>
    <row r="201" spans="1:3" ht="15.6">
      <c r="A201" s="317">
        <v>42653</v>
      </c>
      <c r="B201" s="235">
        <v>77.930000000000007</v>
      </c>
      <c r="C201" s="235">
        <v>0.5</v>
      </c>
    </row>
    <row r="202" spans="1:3" ht="15.6">
      <c r="A202" s="317">
        <v>42654</v>
      </c>
      <c r="B202" s="235">
        <v>78.730002999999996</v>
      </c>
      <c r="C202" s="235">
        <v>0.8</v>
      </c>
    </row>
    <row r="203" spans="1:3" ht="15.6">
      <c r="A203" s="317">
        <v>42655</v>
      </c>
      <c r="B203" s="235">
        <v>77.510002</v>
      </c>
      <c r="C203" s="235">
        <v>0.7</v>
      </c>
    </row>
    <row r="204" spans="1:3" ht="15.6">
      <c r="A204" s="317">
        <v>42656</v>
      </c>
      <c r="B204" s="235">
        <v>77.25</v>
      </c>
      <c r="C204" s="235">
        <v>0.8</v>
      </c>
    </row>
    <row r="205" spans="1:3" ht="15.6">
      <c r="A205" s="317">
        <v>42657</v>
      </c>
      <c r="B205" s="235">
        <v>78.370002999999997</v>
      </c>
      <c r="C205" s="235">
        <v>0.8</v>
      </c>
    </row>
    <row r="206" spans="1:3" ht="15.6">
      <c r="A206" s="317">
        <v>42660</v>
      </c>
      <c r="B206" s="235">
        <v>78.019997000000004</v>
      </c>
      <c r="C206" s="235">
        <v>0.5</v>
      </c>
    </row>
    <row r="207" spans="1:3" ht="15.6">
      <c r="A207" s="317">
        <v>42661</v>
      </c>
      <c r="B207" s="235">
        <v>78.699996999999996</v>
      </c>
      <c r="C207" s="235">
        <v>0.6</v>
      </c>
    </row>
    <row r="208" spans="1:3" ht="15.6">
      <c r="A208" s="317">
        <v>42662</v>
      </c>
      <c r="B208" s="235">
        <v>78.730002999999996</v>
      </c>
      <c r="C208" s="235">
        <v>0.6</v>
      </c>
    </row>
    <row r="209" spans="1:3" ht="15.6">
      <c r="A209" s="317">
        <v>42663</v>
      </c>
      <c r="B209" s="235">
        <v>79.160004000000001</v>
      </c>
      <c r="C209" s="235">
        <v>0.5</v>
      </c>
    </row>
    <row r="210" spans="1:3" ht="15.6">
      <c r="A210" s="317">
        <v>42664</v>
      </c>
      <c r="B210" s="235">
        <v>79.660004000000001</v>
      </c>
      <c r="C210" s="235">
        <v>0.9</v>
      </c>
    </row>
    <row r="211" spans="1:3" ht="15.6">
      <c r="A211" s="317">
        <v>42667</v>
      </c>
      <c r="B211" s="235">
        <v>79.169998000000007</v>
      </c>
      <c r="C211" s="235">
        <v>0.6</v>
      </c>
    </row>
    <row r="212" spans="1:3" ht="15.6">
      <c r="A212" s="317">
        <v>42668</v>
      </c>
      <c r="B212" s="235">
        <v>79</v>
      </c>
      <c r="C212" s="235">
        <v>1</v>
      </c>
    </row>
    <row r="213" spans="1:3" ht="15.6">
      <c r="A213" s="317">
        <v>42669</v>
      </c>
      <c r="B213" s="235">
        <v>76.169998000000007</v>
      </c>
      <c r="C213" s="235">
        <v>1.8</v>
      </c>
    </row>
    <row r="214" spans="1:3" ht="15.6">
      <c r="A214" s="317">
        <v>42670</v>
      </c>
      <c r="B214" s="235">
        <v>76.269997000000004</v>
      </c>
      <c r="C214" s="235">
        <v>1.2</v>
      </c>
    </row>
    <row r="215" spans="1:3" ht="15.6">
      <c r="A215" s="317">
        <v>42671</v>
      </c>
      <c r="B215" s="235">
        <v>75.989998</v>
      </c>
      <c r="C215" s="235">
        <v>0.9</v>
      </c>
    </row>
    <row r="216" spans="1:3" ht="15.6">
      <c r="A216" s="317">
        <v>42674</v>
      </c>
      <c r="B216" s="235">
        <v>75.050003000000004</v>
      </c>
      <c r="C216" s="235">
        <v>0.7</v>
      </c>
    </row>
    <row r="217" spans="1:3" ht="15.6">
      <c r="A217" s="317">
        <v>42675</v>
      </c>
      <c r="B217" s="235">
        <v>74.629997000000003</v>
      </c>
      <c r="C217" s="235">
        <v>0.8</v>
      </c>
    </row>
    <row r="218" spans="1:3" ht="15.6">
      <c r="A218" s="317">
        <v>42676</v>
      </c>
      <c r="B218" s="235">
        <v>74.349997999999999</v>
      </c>
      <c r="C218" s="235">
        <v>0.7</v>
      </c>
    </row>
    <row r="219" spans="1:3" ht="15.6">
      <c r="A219" s="317">
        <v>42677</v>
      </c>
      <c r="B219" s="235">
        <v>73.220000999999996</v>
      </c>
      <c r="C219" s="235">
        <v>0.7</v>
      </c>
    </row>
    <row r="220" spans="1:3" ht="15.6">
      <c r="A220" s="317">
        <v>42678</v>
      </c>
      <c r="B220" s="235">
        <v>72.849997999999999</v>
      </c>
      <c r="C220" s="235">
        <v>0.6</v>
      </c>
    </row>
    <row r="221" spans="1:3" ht="15.6">
      <c r="A221" s="317">
        <v>42681</v>
      </c>
      <c r="B221" s="235">
        <v>72.870002999999997</v>
      </c>
      <c r="C221" s="235">
        <v>0.6</v>
      </c>
    </row>
    <row r="222" spans="1:3" ht="15.6">
      <c r="A222" s="317">
        <v>42682</v>
      </c>
      <c r="B222" s="235">
        <v>73.680000000000007</v>
      </c>
      <c r="C222" s="235">
        <v>0.5</v>
      </c>
    </row>
    <row r="223" spans="1:3" ht="15.6">
      <c r="A223" s="317">
        <v>42683</v>
      </c>
      <c r="B223" s="235">
        <v>72.080001999999993</v>
      </c>
      <c r="C223" s="235">
        <v>2.7</v>
      </c>
    </row>
    <row r="224" spans="1:3" ht="15.6">
      <c r="A224" s="317">
        <v>42684</v>
      </c>
      <c r="B224" s="235">
        <v>71.209998999999996</v>
      </c>
      <c r="C224" s="235">
        <v>1.8</v>
      </c>
    </row>
    <row r="225" spans="1:3" ht="15.6">
      <c r="A225" s="317">
        <v>42685</v>
      </c>
      <c r="B225" s="235">
        <v>70.940002000000007</v>
      </c>
      <c r="C225" s="235">
        <v>0.8</v>
      </c>
    </row>
    <row r="226" spans="1:3" ht="15.6">
      <c r="A226" s="317">
        <v>42688</v>
      </c>
      <c r="B226" s="235">
        <v>69.25</v>
      </c>
      <c r="C226" s="235">
        <v>1</v>
      </c>
    </row>
    <row r="227" spans="1:3" ht="15.6">
      <c r="A227" s="317">
        <v>42689</v>
      </c>
      <c r="B227" s="235">
        <v>70.389999000000003</v>
      </c>
      <c r="C227" s="235">
        <v>0.8</v>
      </c>
    </row>
    <row r="228" spans="1:3" ht="15.6">
      <c r="A228" s="317">
        <v>42690</v>
      </c>
      <c r="B228" s="235">
        <v>70.830001999999993</v>
      </c>
      <c r="C228" s="235">
        <v>1</v>
      </c>
    </row>
    <row r="229" spans="1:3" ht="15.6">
      <c r="A229" s="317">
        <v>42691</v>
      </c>
      <c r="B229" s="235">
        <v>70.889999000000003</v>
      </c>
      <c r="C229" s="235">
        <v>0.7</v>
      </c>
    </row>
    <row r="230" spans="1:3" ht="15.6">
      <c r="A230" s="317">
        <v>42692</v>
      </c>
      <c r="B230" s="235">
        <v>71.099997999999999</v>
      </c>
      <c r="C230" s="235">
        <v>1</v>
      </c>
    </row>
    <row r="231" spans="1:3" ht="15.6">
      <c r="A231" s="317">
        <v>42695</v>
      </c>
      <c r="B231" s="235">
        <v>70.830001999999993</v>
      </c>
      <c r="C231" s="235">
        <v>0.6</v>
      </c>
    </row>
    <row r="232" spans="1:3" ht="15.6">
      <c r="A232" s="317">
        <v>42696</v>
      </c>
      <c r="B232" s="235">
        <v>70.949996999999996</v>
      </c>
      <c r="C232" s="235">
        <v>0.8</v>
      </c>
    </row>
    <row r="233" spans="1:3" ht="15.6">
      <c r="A233" s="317">
        <v>42697</v>
      </c>
      <c r="B233" s="235">
        <v>70.629997000000003</v>
      </c>
      <c r="C233" s="235">
        <v>0.7</v>
      </c>
    </row>
    <row r="234" spans="1:3" ht="15.6">
      <c r="A234" s="317">
        <v>42698</v>
      </c>
      <c r="B234" s="235">
        <v>70.949996999999996</v>
      </c>
      <c r="C234" s="235">
        <v>0.3</v>
      </c>
    </row>
    <row r="235" spans="1:3" ht="15.6">
      <c r="A235" s="317">
        <v>42699</v>
      </c>
      <c r="B235" s="235">
        <v>71.949996999999996</v>
      </c>
      <c r="C235" s="235">
        <v>0.7</v>
      </c>
    </row>
    <row r="236" spans="1:3" ht="15.6">
      <c r="A236" s="317">
        <v>42702</v>
      </c>
      <c r="B236" s="235">
        <v>71.470000999999996</v>
      </c>
      <c r="C236" s="235">
        <v>0.5</v>
      </c>
    </row>
    <row r="237" spans="1:3" ht="15.6">
      <c r="A237" s="317">
        <v>42703</v>
      </c>
      <c r="B237" s="235">
        <v>71.120002999999997</v>
      </c>
      <c r="C237" s="235">
        <v>0.7</v>
      </c>
    </row>
    <row r="238" spans="1:3" ht="15.6">
      <c r="A238" s="317">
        <v>42704</v>
      </c>
      <c r="B238" s="235">
        <v>70.720000999999996</v>
      </c>
      <c r="C238" s="235">
        <v>1.2</v>
      </c>
    </row>
    <row r="239" spans="1:3" ht="15.6">
      <c r="A239" s="317">
        <v>42705</v>
      </c>
      <c r="B239" s="235">
        <v>68.190002000000007</v>
      </c>
      <c r="C239" s="235">
        <v>1.6</v>
      </c>
    </row>
    <row r="240" spans="1:3" ht="15.6">
      <c r="A240" s="317">
        <v>42706</v>
      </c>
      <c r="B240" s="235">
        <v>68.050003000000004</v>
      </c>
      <c r="C240" s="235">
        <v>0.9</v>
      </c>
    </row>
    <row r="241" spans="1:3" ht="15.6">
      <c r="A241" s="317">
        <v>42709</v>
      </c>
      <c r="B241" s="235">
        <v>67.970000999999996</v>
      </c>
      <c r="C241" s="235">
        <v>0.7</v>
      </c>
    </row>
    <row r="242" spans="1:3" ht="15.6">
      <c r="A242" s="317">
        <v>42710</v>
      </c>
      <c r="B242" s="235">
        <v>68.580001999999993</v>
      </c>
      <c r="C242" s="235">
        <v>0.7</v>
      </c>
    </row>
    <row r="243" spans="1:3" ht="15.6">
      <c r="A243" s="317">
        <v>42711</v>
      </c>
      <c r="B243" s="235">
        <v>68.730002999999996</v>
      </c>
      <c r="C243" s="235">
        <v>0.8</v>
      </c>
    </row>
    <row r="244" spans="1:3" ht="15.6">
      <c r="A244" s="317">
        <v>42712</v>
      </c>
      <c r="B244" s="235">
        <v>68.839995999999999</v>
      </c>
      <c r="C244" s="235">
        <v>0.8</v>
      </c>
    </row>
    <row r="245" spans="1:3" ht="15.6">
      <c r="A245" s="317">
        <v>42713</v>
      </c>
      <c r="B245" s="235">
        <v>70.010002</v>
      </c>
      <c r="C245" s="235">
        <v>0.8</v>
      </c>
    </row>
    <row r="246" spans="1:3" ht="15.6">
      <c r="A246" s="317">
        <v>42716</v>
      </c>
      <c r="B246" s="235">
        <v>70.050003000000004</v>
      </c>
      <c r="C246" s="235">
        <v>0.5</v>
      </c>
    </row>
    <row r="247" spans="1:3" ht="15.6">
      <c r="A247" s="317">
        <v>42717</v>
      </c>
      <c r="B247" s="235">
        <v>70.870002999999997</v>
      </c>
      <c r="C247" s="235">
        <v>0.6</v>
      </c>
    </row>
    <row r="248" spans="1:3" ht="15.6">
      <c r="A248" s="317">
        <v>42718</v>
      </c>
      <c r="B248" s="235">
        <v>70.860000999999997</v>
      </c>
      <c r="C248" s="235">
        <v>0.8</v>
      </c>
    </row>
    <row r="249" spans="1:3" ht="15.6">
      <c r="A249" s="317">
        <v>42719</v>
      </c>
      <c r="B249" s="235">
        <v>70.339995999999999</v>
      </c>
      <c r="C249" s="235">
        <v>1.2</v>
      </c>
    </row>
    <row r="250" spans="1:3" ht="15.6">
      <c r="A250" s="317">
        <v>42720</v>
      </c>
      <c r="B250" s="235">
        <v>70.650002000000001</v>
      </c>
      <c r="C250" s="235">
        <v>1</v>
      </c>
    </row>
    <row r="251" spans="1:3" ht="15.6">
      <c r="A251" s="317">
        <v>42723</v>
      </c>
      <c r="B251" s="235">
        <v>71.239998</v>
      </c>
      <c r="C251" s="235">
        <v>0.8</v>
      </c>
    </row>
    <row r="252" spans="1:3" ht="15.6">
      <c r="A252" s="317">
        <v>42724</v>
      </c>
      <c r="B252" s="235">
        <v>71.620002999999997</v>
      </c>
      <c r="C252" s="235">
        <v>0.8</v>
      </c>
    </row>
    <row r="253" spans="1:3" ht="15.6">
      <c r="A253" s="317">
        <v>42725</v>
      </c>
      <c r="B253" s="235">
        <v>71.279999000000004</v>
      </c>
      <c r="C253" s="235">
        <v>0.6</v>
      </c>
    </row>
    <row r="254" spans="1:3" ht="15.6">
      <c r="A254" s="317">
        <v>42726</v>
      </c>
      <c r="B254" s="235">
        <v>71.010002</v>
      </c>
      <c r="C254" s="235">
        <v>0.4</v>
      </c>
    </row>
    <row r="255" spans="1:3" ht="15.6">
      <c r="A255" s="317">
        <v>42727</v>
      </c>
      <c r="B255" s="235">
        <v>71.080001999999993</v>
      </c>
      <c r="C255" s="235">
        <v>0.3</v>
      </c>
    </row>
    <row r="256" spans="1:3" ht="15.6">
      <c r="A256" s="317">
        <v>42731</v>
      </c>
      <c r="B256" s="235">
        <v>71.339995999999999</v>
      </c>
      <c r="C256" s="235">
        <v>0.1</v>
      </c>
    </row>
    <row r="257" spans="1:3" ht="15.6">
      <c r="A257" s="317">
        <v>42732</v>
      </c>
      <c r="B257" s="235">
        <v>71.050003000000004</v>
      </c>
      <c r="C257" s="235">
        <v>0.4</v>
      </c>
    </row>
    <row r="258" spans="1:3" ht="15.6">
      <c r="A258" s="317">
        <v>42733</v>
      </c>
      <c r="B258" s="235">
        <v>71.290001000000004</v>
      </c>
      <c r="C258" s="235">
        <v>0.3</v>
      </c>
    </row>
    <row r="259" spans="1:3" ht="15.6">
      <c r="A259" s="317">
        <v>42734</v>
      </c>
      <c r="B259" s="235">
        <v>71.260002</v>
      </c>
      <c r="C259" s="235">
        <v>0.4</v>
      </c>
    </row>
    <row r="260" spans="1:3" ht="15.6">
      <c r="A260" s="317">
        <v>42737</v>
      </c>
      <c r="B260" s="235">
        <v>71.300003000000004</v>
      </c>
      <c r="C260" s="235">
        <v>0.2</v>
      </c>
    </row>
    <row r="261" spans="1:3" ht="15.6">
      <c r="A261" s="317">
        <v>42738</v>
      </c>
      <c r="B261" s="235">
        <v>71.220000999999996</v>
      </c>
      <c r="C261" s="235">
        <v>0.6</v>
      </c>
    </row>
    <row r="262" spans="1:3" ht="15.6">
      <c r="A262" s="317">
        <v>42739</v>
      </c>
      <c r="B262" s="235">
        <v>71.319999999999993</v>
      </c>
      <c r="C262" s="235">
        <v>0.5</v>
      </c>
    </row>
    <row r="263" spans="1:3" ht="15.6">
      <c r="A263" s="317">
        <v>42740</v>
      </c>
      <c r="B263" s="235">
        <v>71.279999000000004</v>
      </c>
      <c r="C263" s="235">
        <v>0.6</v>
      </c>
    </row>
    <row r="264" spans="1:3" ht="15.6">
      <c r="A264" s="317">
        <v>42741</v>
      </c>
      <c r="B264" s="235">
        <v>71.010002</v>
      </c>
      <c r="C264" s="235">
        <v>0.4</v>
      </c>
    </row>
    <row r="265" spans="1:3" ht="15.6">
      <c r="A265" s="317">
        <v>42744</v>
      </c>
      <c r="B265" s="235">
        <v>71.260002</v>
      </c>
      <c r="C265" s="235">
        <v>0.5</v>
      </c>
    </row>
    <row r="266" spans="1:3" ht="15.6">
      <c r="A266" s="317">
        <v>42745</v>
      </c>
      <c r="B266" s="235">
        <v>70.980002999999996</v>
      </c>
      <c r="C266" s="235">
        <v>0.7</v>
      </c>
    </row>
    <row r="267" spans="1:3" ht="15.6">
      <c r="A267" s="317">
        <v>42746</v>
      </c>
      <c r="B267" s="235">
        <v>70.669998000000007</v>
      </c>
      <c r="C267" s="235">
        <v>0.8</v>
      </c>
    </row>
    <row r="268" spans="1:3" ht="15.6">
      <c r="A268" s="317">
        <v>42747</v>
      </c>
      <c r="B268" s="235">
        <v>70.080001999999993</v>
      </c>
      <c r="C268" s="235">
        <v>0.7</v>
      </c>
    </row>
    <row r="269" spans="1:3" ht="15.6">
      <c r="A269" s="317">
        <v>42748</v>
      </c>
      <c r="B269" s="235">
        <v>70.370002999999997</v>
      </c>
      <c r="C269" s="235">
        <v>0.5</v>
      </c>
    </row>
    <row r="270" spans="1:3" ht="15.6">
      <c r="A270" s="317">
        <v>42751</v>
      </c>
      <c r="B270" s="235">
        <v>70.5</v>
      </c>
      <c r="C270" s="235">
        <v>0.5</v>
      </c>
    </row>
    <row r="271" spans="1:3" ht="15.6">
      <c r="A271" s="317">
        <v>42752</v>
      </c>
      <c r="B271" s="235">
        <v>69.639999000000003</v>
      </c>
      <c r="C271" s="235">
        <v>1</v>
      </c>
    </row>
    <row r="272" spans="1:3" ht="15.6">
      <c r="A272" s="317">
        <v>42753</v>
      </c>
      <c r="B272" s="235">
        <v>70.5</v>
      </c>
      <c r="C272" s="235">
        <v>0.8</v>
      </c>
    </row>
    <row r="273" spans="1:3" ht="15.6">
      <c r="A273" s="317">
        <v>42754</v>
      </c>
      <c r="B273" s="235">
        <v>70.660004000000001</v>
      </c>
      <c r="C273" s="235">
        <v>0.7</v>
      </c>
    </row>
    <row r="274" spans="1:3" ht="15.6">
      <c r="A274" s="317">
        <v>42755</v>
      </c>
      <c r="B274" s="235">
        <v>71.199996999999996</v>
      </c>
      <c r="C274" s="235">
        <v>1</v>
      </c>
    </row>
    <row r="275" spans="1:3" ht="15.6">
      <c r="A275" s="317">
        <v>42758</v>
      </c>
      <c r="B275" s="235">
        <v>71.040001000000004</v>
      </c>
      <c r="C275" s="235">
        <v>0.7</v>
      </c>
    </row>
    <row r="276" spans="1:3" ht="15.6">
      <c r="A276" s="317">
        <v>42759</v>
      </c>
      <c r="B276" s="235">
        <v>70.879997000000003</v>
      </c>
      <c r="C276" s="235">
        <v>0.7</v>
      </c>
    </row>
    <row r="277" spans="1:3" ht="15.6">
      <c r="A277" s="317">
        <v>42760</v>
      </c>
      <c r="B277" s="235">
        <v>70.589995999999999</v>
      </c>
      <c r="C277" s="235">
        <v>0.7</v>
      </c>
    </row>
    <row r="278" spans="1:3" ht="15.6">
      <c r="A278" s="317">
        <v>42761</v>
      </c>
      <c r="B278" s="235">
        <v>70.75</v>
      </c>
      <c r="C278" s="235">
        <v>0.7</v>
      </c>
    </row>
    <row r="279" spans="1:3" ht="15.6">
      <c r="A279" s="317">
        <v>42762</v>
      </c>
      <c r="B279" s="235">
        <v>70.230002999999996</v>
      </c>
      <c r="C279" s="235">
        <v>0.7</v>
      </c>
    </row>
    <row r="280" spans="1:3" ht="15.6">
      <c r="A280" s="317">
        <v>42765</v>
      </c>
      <c r="B280" s="235">
        <v>69.610000999999997</v>
      </c>
      <c r="C280" s="235">
        <v>0.8</v>
      </c>
    </row>
    <row r="281" spans="1:3" ht="15.6">
      <c r="A281" s="317">
        <v>42766</v>
      </c>
      <c r="B281" s="235">
        <v>69.230002999999996</v>
      </c>
      <c r="C281" s="235">
        <v>0.8</v>
      </c>
    </row>
    <row r="282" spans="1:3" ht="15.6">
      <c r="A282" s="317">
        <v>42767</v>
      </c>
      <c r="B282" s="235">
        <v>69.930000000000007</v>
      </c>
      <c r="C282" s="235">
        <v>0.8</v>
      </c>
    </row>
    <row r="283" spans="1:3" ht="15.6">
      <c r="A283" s="317">
        <v>42768</v>
      </c>
      <c r="B283" s="235">
        <v>70.510002</v>
      </c>
      <c r="C283" s="235">
        <v>0.9</v>
      </c>
    </row>
    <row r="284" spans="1:3" ht="15.6">
      <c r="A284" s="317">
        <v>42769</v>
      </c>
      <c r="B284" s="235">
        <v>71.949996999999996</v>
      </c>
      <c r="C284" s="235">
        <v>1.2</v>
      </c>
    </row>
    <row r="285" spans="1:3" ht="15.6">
      <c r="A285" s="317">
        <v>42772</v>
      </c>
      <c r="B285" s="235">
        <v>71.290001000000004</v>
      </c>
      <c r="C285" s="235">
        <v>0.7</v>
      </c>
    </row>
    <row r="286" spans="1:3" ht="15.6">
      <c r="A286" s="317">
        <v>42773</v>
      </c>
      <c r="B286" s="235">
        <v>72.769997000000004</v>
      </c>
      <c r="C286" s="235">
        <v>1.1000000000000001</v>
      </c>
    </row>
    <row r="287" spans="1:3" ht="15.6">
      <c r="A287" s="317">
        <v>42774</v>
      </c>
      <c r="B287" s="235">
        <v>73.650002000000001</v>
      </c>
      <c r="C287" s="235">
        <v>1</v>
      </c>
    </row>
    <row r="288" spans="1:3" ht="15.6">
      <c r="A288" s="317">
        <v>42775</v>
      </c>
      <c r="B288" s="235">
        <v>73.699996999999996</v>
      </c>
      <c r="C288" s="235">
        <v>0.9</v>
      </c>
    </row>
    <row r="289" spans="1:3" ht="15.6">
      <c r="A289" s="317">
        <v>42776</v>
      </c>
      <c r="B289" s="235">
        <v>73.669998000000007</v>
      </c>
      <c r="C289" s="235">
        <v>0.9</v>
      </c>
    </row>
    <row r="290" spans="1:3" ht="15.6">
      <c r="A290" s="317">
        <v>42779</v>
      </c>
      <c r="B290" s="235">
        <v>73.660004000000001</v>
      </c>
      <c r="C290" s="235">
        <v>0.8</v>
      </c>
    </row>
    <row r="291" spans="1:3" ht="15.6">
      <c r="A291" s="317">
        <v>42780</v>
      </c>
      <c r="B291" s="235">
        <v>72.949996999999996</v>
      </c>
      <c r="C291" s="235">
        <v>0.9</v>
      </c>
    </row>
    <row r="292" spans="1:3" ht="15.6">
      <c r="A292" s="317">
        <v>42781</v>
      </c>
      <c r="B292" s="235">
        <v>75.629997000000003</v>
      </c>
      <c r="C292" s="235">
        <v>2</v>
      </c>
    </row>
    <row r="293" spans="1:3" ht="15.6">
      <c r="A293" s="317">
        <v>42782</v>
      </c>
      <c r="B293" s="235">
        <v>76.050003000000004</v>
      </c>
      <c r="C293" s="235">
        <v>1</v>
      </c>
    </row>
    <row r="294" spans="1:3" ht="15.6">
      <c r="A294" s="317">
        <v>42783</v>
      </c>
      <c r="B294" s="235">
        <v>76.900002000000001</v>
      </c>
      <c r="C294" s="235">
        <v>1.4</v>
      </c>
    </row>
    <row r="295" spans="1:3" ht="15.6">
      <c r="A295" s="317">
        <v>42786</v>
      </c>
      <c r="B295" s="235">
        <v>76.900002000000001</v>
      </c>
      <c r="C295" s="235">
        <v>0.6</v>
      </c>
    </row>
    <row r="296" spans="1:3" ht="15.6">
      <c r="A296" s="317">
        <v>42787</v>
      </c>
      <c r="B296" s="235">
        <v>77.970000999999996</v>
      </c>
      <c r="C296" s="235">
        <v>1</v>
      </c>
    </row>
    <row r="297" spans="1:3" ht="15.6">
      <c r="A297" s="317">
        <v>42788</v>
      </c>
      <c r="B297" s="235">
        <v>77.839995999999999</v>
      </c>
      <c r="C297" s="235">
        <v>0.8</v>
      </c>
    </row>
    <row r="298" spans="1:3" ht="15.6">
      <c r="A298" s="317">
        <v>42789</v>
      </c>
      <c r="B298" s="235">
        <v>77.779999000000004</v>
      </c>
      <c r="C298" s="235">
        <v>0.6</v>
      </c>
    </row>
    <row r="299" spans="1:3" ht="15.6">
      <c r="A299" s="317">
        <v>42790</v>
      </c>
      <c r="B299" s="235">
        <v>77.709998999999996</v>
      </c>
      <c r="C299" s="235">
        <v>0.9</v>
      </c>
    </row>
    <row r="300" spans="1:3" ht="15.6">
      <c r="A300" s="317">
        <v>42793</v>
      </c>
      <c r="B300" s="235">
        <v>77.930000000000007</v>
      </c>
      <c r="C300" s="235">
        <v>0.8</v>
      </c>
    </row>
    <row r="301" spans="1:3" ht="15.6">
      <c r="A301" s="317">
        <v>42794</v>
      </c>
      <c r="B301" s="235">
        <v>77.900002000000001</v>
      </c>
      <c r="C301" s="235">
        <v>1</v>
      </c>
    </row>
    <row r="302" spans="1:3" ht="15.6">
      <c r="A302" s="317">
        <v>42795</v>
      </c>
      <c r="B302" s="235">
        <v>78.440002000000007</v>
      </c>
      <c r="C302" s="235">
        <v>0.9</v>
      </c>
    </row>
    <row r="303" spans="1:3" ht="15.6">
      <c r="A303" s="317">
        <v>42796</v>
      </c>
      <c r="B303" s="235">
        <v>78.400002000000001</v>
      </c>
      <c r="C303" s="235">
        <v>0.8</v>
      </c>
    </row>
    <row r="304" spans="1:3" ht="15.6">
      <c r="A304" s="317">
        <v>42797</v>
      </c>
      <c r="B304" s="235">
        <v>78.209998999999996</v>
      </c>
      <c r="C304" s="235">
        <v>0.6</v>
      </c>
    </row>
    <row r="305" spans="1:3" ht="15.6">
      <c r="A305" s="317">
        <v>42800</v>
      </c>
      <c r="B305" s="235">
        <v>78.099997999999999</v>
      </c>
      <c r="C305" s="235">
        <v>0.4</v>
      </c>
    </row>
    <row r="306" spans="1:3" ht="15.6">
      <c r="A306" s="317">
        <v>42801</v>
      </c>
      <c r="B306" s="235">
        <v>77.620002999999997</v>
      </c>
      <c r="C306" s="235">
        <v>0.6</v>
      </c>
    </row>
    <row r="307" spans="1:3" ht="15.6">
      <c r="A307" s="317">
        <v>42802</v>
      </c>
      <c r="B307" s="235">
        <v>77.669998000000007</v>
      </c>
      <c r="C307" s="235">
        <v>0.8</v>
      </c>
    </row>
    <row r="308" spans="1:3" ht="15.6">
      <c r="A308" s="317">
        <v>42803</v>
      </c>
      <c r="B308" s="235">
        <v>78.050003000000004</v>
      </c>
      <c r="C308" s="235">
        <v>0.7</v>
      </c>
    </row>
    <row r="309" spans="1:3" ht="15.6">
      <c r="A309" s="317">
        <v>42804</v>
      </c>
      <c r="B309" s="235">
        <v>78</v>
      </c>
      <c r="C309" s="235">
        <v>0.6</v>
      </c>
    </row>
    <row r="310" spans="1:3" ht="15.6">
      <c r="A310" s="317">
        <v>42807</v>
      </c>
      <c r="B310" s="235">
        <v>77.940002000000007</v>
      </c>
      <c r="C310" s="235">
        <v>0.4</v>
      </c>
    </row>
    <row r="311" spans="1:3" ht="15.6">
      <c r="A311" s="317">
        <v>42808</v>
      </c>
      <c r="B311" s="235">
        <v>78.330001999999993</v>
      </c>
      <c r="C311" s="235">
        <v>0.5</v>
      </c>
    </row>
    <row r="312" spans="1:3" ht="15.6">
      <c r="A312" s="317">
        <v>42809</v>
      </c>
      <c r="B312" s="235">
        <v>78.300003000000004</v>
      </c>
      <c r="C312" s="235">
        <v>0.4</v>
      </c>
    </row>
    <row r="313" spans="1:3" ht="15.6">
      <c r="A313" s="317">
        <v>42810</v>
      </c>
      <c r="B313" s="235">
        <v>78.870002999999997</v>
      </c>
      <c r="C313" s="235">
        <v>0.6</v>
      </c>
    </row>
    <row r="314" spans="1:3" ht="15.6">
      <c r="A314" s="317">
        <v>42811</v>
      </c>
      <c r="B314" s="235">
        <v>79.870002999999997</v>
      </c>
      <c r="C314" s="235">
        <v>1.1000000000000001</v>
      </c>
    </row>
    <row r="315" spans="1:3" ht="15.6">
      <c r="A315" s="317">
        <v>42814</v>
      </c>
      <c r="B315" s="235">
        <v>79.639999000000003</v>
      </c>
      <c r="C315" s="235">
        <v>0.5</v>
      </c>
    </row>
    <row r="316" spans="1:3" ht="15.6">
      <c r="A316" s="317">
        <v>42815</v>
      </c>
      <c r="B316" s="235">
        <v>79.830001999999993</v>
      </c>
      <c r="C316" s="235">
        <v>0.6</v>
      </c>
    </row>
    <row r="317" spans="1:3" ht="15.6">
      <c r="A317" s="317">
        <v>42816</v>
      </c>
      <c r="B317" s="235">
        <v>79.379997000000003</v>
      </c>
      <c r="C317" s="235">
        <v>0.8</v>
      </c>
    </row>
    <row r="318" spans="1:3" ht="15.6">
      <c r="A318" s="317">
        <v>42817</v>
      </c>
      <c r="B318" s="235">
        <v>78.970000999999996</v>
      </c>
      <c r="C318" s="235">
        <v>0.8</v>
      </c>
    </row>
    <row r="319" spans="1:3" ht="15.6">
      <c r="A319" s="317">
        <v>42818</v>
      </c>
      <c r="B319" s="235">
        <v>78.300003000000004</v>
      </c>
      <c r="C319" s="235">
        <v>0.7</v>
      </c>
    </row>
    <row r="320" spans="1:3" ht="15.6">
      <c r="A320" s="317">
        <v>42821</v>
      </c>
      <c r="B320" s="235">
        <v>79.269997000000004</v>
      </c>
      <c r="C320" s="235">
        <v>0.9</v>
      </c>
    </row>
    <row r="321" spans="1:3" ht="15.6">
      <c r="A321" s="317">
        <v>42822</v>
      </c>
      <c r="B321" s="235">
        <v>78.959998999999996</v>
      </c>
      <c r="C321" s="235">
        <v>0.5</v>
      </c>
    </row>
    <row r="322" spans="1:3" ht="15.6">
      <c r="A322" s="317">
        <v>42823</v>
      </c>
      <c r="B322" s="235">
        <v>79.190002000000007</v>
      </c>
      <c r="C322" s="235">
        <v>0.6</v>
      </c>
    </row>
    <row r="323" spans="1:3" ht="15.6">
      <c r="A323" s="317">
        <v>42824</v>
      </c>
      <c r="B323" s="235">
        <v>79.449996999999996</v>
      </c>
      <c r="C323" s="235">
        <v>0.5</v>
      </c>
    </row>
    <row r="324" spans="1:3" ht="15.6">
      <c r="A324" s="317">
        <v>42825</v>
      </c>
      <c r="B324" s="235">
        <v>79.800003000000004</v>
      </c>
      <c r="C324" s="235">
        <v>0.7</v>
      </c>
    </row>
    <row r="325" spans="1:3" ht="15.6">
      <c r="A325" s="317">
        <v>42828</v>
      </c>
      <c r="B325" s="235">
        <v>79.919998000000007</v>
      </c>
      <c r="C325" s="235">
        <v>0.6</v>
      </c>
    </row>
    <row r="326" spans="1:3" ht="15.6">
      <c r="A326" s="317">
        <v>42829</v>
      </c>
      <c r="B326" s="235">
        <v>80</v>
      </c>
      <c r="C326" s="235">
        <v>0.5</v>
      </c>
    </row>
    <row r="327" spans="1:3" ht="15.6">
      <c r="A327" s="317">
        <v>42830</v>
      </c>
      <c r="B327" s="235">
        <v>80.169998000000007</v>
      </c>
      <c r="C327" s="235">
        <v>0.5</v>
      </c>
    </row>
    <row r="328" spans="1:3" ht="15.6">
      <c r="A328" s="317">
        <v>42831</v>
      </c>
      <c r="B328" s="235">
        <v>80.25</v>
      </c>
      <c r="C328" s="235">
        <v>0.4</v>
      </c>
    </row>
    <row r="329" spans="1:3" ht="15.6">
      <c r="A329" s="317">
        <v>42832</v>
      </c>
      <c r="B329" s="235">
        <v>80.120002999999997</v>
      </c>
      <c r="C329" s="235">
        <v>0.5</v>
      </c>
    </row>
    <row r="330" spans="1:3" ht="15.6">
      <c r="A330" s="317">
        <v>42835</v>
      </c>
      <c r="B330" s="235">
        <v>80.819999999999993</v>
      </c>
      <c r="C330" s="235">
        <v>0.4</v>
      </c>
    </row>
    <row r="331" spans="1:3" ht="15.6">
      <c r="A331" s="317">
        <v>42836</v>
      </c>
      <c r="B331" s="235">
        <v>81.050003000000004</v>
      </c>
      <c r="C331" s="235">
        <v>0.7</v>
      </c>
    </row>
    <row r="332" spans="1:3" ht="15.6">
      <c r="A332" s="317">
        <v>42837</v>
      </c>
      <c r="B332" s="235">
        <v>81.5</v>
      </c>
      <c r="C332" s="235">
        <v>0.5</v>
      </c>
    </row>
    <row r="333" spans="1:3" ht="15.6">
      <c r="A333" s="317">
        <v>42838</v>
      </c>
      <c r="B333" s="235">
        <v>81.150002000000001</v>
      </c>
      <c r="C333" s="235">
        <v>0.4</v>
      </c>
    </row>
    <row r="334" spans="1:3" ht="15.6">
      <c r="A334" s="317">
        <v>42843</v>
      </c>
      <c r="B334" s="235">
        <v>80.519997000000004</v>
      </c>
      <c r="C334" s="235">
        <v>0.9</v>
      </c>
    </row>
    <row r="335" spans="1:3" ht="15.6">
      <c r="A335" s="317">
        <v>42844</v>
      </c>
      <c r="B335" s="235">
        <v>81.449996999999996</v>
      </c>
      <c r="C335" s="235">
        <v>0.9</v>
      </c>
    </row>
    <row r="336" spans="1:3" ht="15.6">
      <c r="A336" s="317">
        <v>42845</v>
      </c>
      <c r="B336" s="235">
        <v>81.580001999999993</v>
      </c>
      <c r="C336" s="235">
        <v>0.9</v>
      </c>
    </row>
    <row r="337" spans="1:3" ht="15.6">
      <c r="A337" s="317">
        <v>42846</v>
      </c>
      <c r="B337" s="235">
        <v>81.93</v>
      </c>
      <c r="C337" s="235">
        <v>0.8</v>
      </c>
    </row>
    <row r="338" spans="1:3" ht="15.6">
      <c r="A338" s="317">
        <v>42849</v>
      </c>
      <c r="B338" s="235">
        <v>82.349997999999999</v>
      </c>
      <c r="C338" s="235">
        <v>1</v>
      </c>
    </row>
    <row r="339" spans="1:3" ht="15.6">
      <c r="A339" s="317">
        <v>42850</v>
      </c>
      <c r="B339" s="235">
        <v>82.199996999999996</v>
      </c>
      <c r="C339" s="235">
        <v>0.6</v>
      </c>
    </row>
    <row r="340" spans="1:3" ht="15.6">
      <c r="A340" s="317">
        <v>42851</v>
      </c>
      <c r="B340" s="235">
        <v>82.769997000000004</v>
      </c>
      <c r="C340" s="235">
        <v>0.7</v>
      </c>
    </row>
    <row r="341" spans="1:3" ht="15.6">
      <c r="A341" s="317">
        <v>42852</v>
      </c>
      <c r="B341" s="235">
        <v>82.5</v>
      </c>
      <c r="C341" s="235">
        <v>0.7</v>
      </c>
    </row>
    <row r="342" spans="1:3" ht="15.6">
      <c r="A342" s="317">
        <v>42853</v>
      </c>
      <c r="B342" s="235">
        <v>81.849997999999999</v>
      </c>
      <c r="C342" s="235">
        <v>0.9</v>
      </c>
    </row>
    <row r="343" spans="1:3" ht="15.6">
      <c r="A343" s="317">
        <v>42857</v>
      </c>
      <c r="B343" s="235">
        <v>83.339995999999999</v>
      </c>
      <c r="C343" s="235">
        <v>0.8</v>
      </c>
    </row>
    <row r="344" spans="1:3" ht="15.6">
      <c r="A344" s="317">
        <v>42858</v>
      </c>
      <c r="B344" s="235">
        <v>83.050003000000004</v>
      </c>
      <c r="C344" s="235">
        <v>0.5</v>
      </c>
    </row>
    <row r="345" spans="1:3" ht="15.6">
      <c r="A345" s="317">
        <v>42859</v>
      </c>
      <c r="B345" s="235">
        <v>84.370002999999997</v>
      </c>
      <c r="C345" s="235">
        <v>1</v>
      </c>
    </row>
    <row r="346" spans="1:3" ht="15.6">
      <c r="A346" s="317">
        <v>42860</v>
      </c>
      <c r="B346" s="235">
        <v>84.410004000000001</v>
      </c>
      <c r="C346" s="235">
        <v>0.6</v>
      </c>
    </row>
    <row r="347" spans="1:3" ht="15.6">
      <c r="A347" s="317">
        <v>42863</v>
      </c>
      <c r="B347" s="235">
        <v>84.790001000000004</v>
      </c>
      <c r="C347" s="235">
        <v>0.6</v>
      </c>
    </row>
    <row r="348" spans="1:3" ht="15.6">
      <c r="A348" s="317">
        <v>42864</v>
      </c>
      <c r="B348" s="235">
        <v>85.360000999999997</v>
      </c>
      <c r="C348" s="235">
        <v>0.5</v>
      </c>
    </row>
    <row r="349" spans="1:3" ht="15.6">
      <c r="A349" s="317">
        <v>42865</v>
      </c>
      <c r="B349" s="235">
        <v>84.870002999999997</v>
      </c>
      <c r="C349" s="235">
        <v>0.7</v>
      </c>
    </row>
    <row r="350" spans="1:3" ht="15.6">
      <c r="A350" s="317">
        <v>42866</v>
      </c>
      <c r="B350" s="235">
        <v>85.269997000000004</v>
      </c>
      <c r="C350" s="235">
        <v>0.6</v>
      </c>
    </row>
    <row r="351" spans="1:3" ht="15.6">
      <c r="A351" s="317">
        <v>42867</v>
      </c>
      <c r="B351" s="235">
        <v>85.760002</v>
      </c>
      <c r="C351" s="235">
        <v>0.4</v>
      </c>
    </row>
    <row r="352" spans="1:3" ht="15.6">
      <c r="A352" s="317">
        <v>42870</v>
      </c>
      <c r="B352" s="235">
        <v>85.550003000000004</v>
      </c>
      <c r="C352" s="235">
        <v>0.4</v>
      </c>
    </row>
    <row r="353" spans="1:3" ht="15.6">
      <c r="A353" s="317">
        <v>42871</v>
      </c>
      <c r="B353" s="235">
        <v>86.419998000000007</v>
      </c>
      <c r="C353" s="235">
        <v>0.6</v>
      </c>
    </row>
    <row r="354" spans="1:3" ht="15.6">
      <c r="A354" s="317">
        <v>42872</v>
      </c>
      <c r="B354" s="235">
        <v>86.269997000000004</v>
      </c>
      <c r="C354" s="235">
        <v>0.8</v>
      </c>
    </row>
    <row r="355" spans="1:3" ht="15.6">
      <c r="A355" s="317">
        <v>42873</v>
      </c>
      <c r="B355" s="235">
        <v>85.879997000000003</v>
      </c>
      <c r="C355" s="235">
        <v>1.1000000000000001</v>
      </c>
    </row>
    <row r="356" spans="1:3" ht="15.6">
      <c r="A356" s="317">
        <v>42874</v>
      </c>
      <c r="B356" s="235">
        <v>86.25</v>
      </c>
      <c r="C356" s="235">
        <v>0.5</v>
      </c>
    </row>
    <row r="357" spans="1:3" ht="15.6">
      <c r="A357" s="317">
        <v>42877</v>
      </c>
      <c r="B357" s="235">
        <v>86.800003000000004</v>
      </c>
      <c r="C357" s="235">
        <v>0.5</v>
      </c>
    </row>
    <row r="358" spans="1:3" ht="15.6">
      <c r="A358" s="317">
        <v>42878</v>
      </c>
      <c r="B358" s="235">
        <v>87</v>
      </c>
      <c r="C358" s="235">
        <v>0.5</v>
      </c>
    </row>
    <row r="359" spans="1:3" ht="15.6">
      <c r="A359" s="317">
        <v>42879</v>
      </c>
      <c r="B359" s="235">
        <v>87.199996999999996</v>
      </c>
      <c r="C359" s="235">
        <v>0.5</v>
      </c>
    </row>
    <row r="360" spans="1:3" ht="15.6">
      <c r="A360" s="317">
        <v>42880</v>
      </c>
      <c r="B360" s="235">
        <v>87.620002999999997</v>
      </c>
      <c r="C360" s="235">
        <v>0.4</v>
      </c>
    </row>
    <row r="361" spans="1:3" ht="15.6">
      <c r="A361" s="317">
        <v>42881</v>
      </c>
      <c r="B361" s="235">
        <v>87.300003000000004</v>
      </c>
      <c r="C361" s="235">
        <v>0.5</v>
      </c>
    </row>
    <row r="362" spans="1:3" ht="15.6">
      <c r="A362" s="317">
        <v>42884</v>
      </c>
      <c r="B362" s="235">
        <v>87.029999000000004</v>
      </c>
      <c r="C362" s="235">
        <v>0.3</v>
      </c>
    </row>
    <row r="363" spans="1:3" ht="15.6">
      <c r="A363" s="317">
        <v>42885</v>
      </c>
      <c r="B363" s="235">
        <v>86.870002999999997</v>
      </c>
      <c r="C363" s="235">
        <v>0.7</v>
      </c>
    </row>
    <row r="364" spans="1:3" ht="15.6">
      <c r="A364" s="317">
        <v>42886</v>
      </c>
      <c r="B364" s="235">
        <v>87.669998000000007</v>
      </c>
      <c r="C364" s="235">
        <v>0.8</v>
      </c>
    </row>
    <row r="365" spans="1:3" ht="15.6">
      <c r="A365" s="317">
        <v>42887</v>
      </c>
      <c r="B365" s="235">
        <v>87.900002000000001</v>
      </c>
      <c r="C365" s="235">
        <v>0.6</v>
      </c>
    </row>
    <row r="366" spans="1:3" ht="15.6">
      <c r="A366" s="317">
        <v>42888</v>
      </c>
      <c r="B366" s="235">
        <v>88.120002999999997</v>
      </c>
      <c r="C366" s="235">
        <v>0.6</v>
      </c>
    </row>
    <row r="367" spans="1:3" ht="15.6">
      <c r="A367" s="317">
        <v>42891</v>
      </c>
      <c r="B367" s="235">
        <v>87.919998000000007</v>
      </c>
      <c r="C367" s="235">
        <v>0.3</v>
      </c>
    </row>
    <row r="368" spans="1:3" ht="15.6">
      <c r="A368" s="317">
        <v>42892</v>
      </c>
      <c r="B368" s="235">
        <v>88.199996999999996</v>
      </c>
      <c r="C368" s="235">
        <v>0.6</v>
      </c>
    </row>
    <row r="369" spans="1:3" ht="15.6">
      <c r="A369" s="317">
        <v>42893</v>
      </c>
      <c r="B369" s="235">
        <v>88.400002000000001</v>
      </c>
      <c r="C369" s="235">
        <v>0.7</v>
      </c>
    </row>
    <row r="370" spans="1:3" ht="15.6">
      <c r="A370" s="317">
        <v>42894</v>
      </c>
      <c r="B370" s="235">
        <v>87.32</v>
      </c>
      <c r="C370" s="235">
        <v>0.7</v>
      </c>
    </row>
    <row r="371" spans="1:3" ht="15.6">
      <c r="A371" s="317">
        <v>42895</v>
      </c>
      <c r="B371" s="235">
        <v>87.269997000000004</v>
      </c>
      <c r="C371" s="235">
        <v>0.6</v>
      </c>
    </row>
    <row r="372" spans="1:3" ht="15.6">
      <c r="A372" s="317">
        <v>42898</v>
      </c>
      <c r="B372" s="235">
        <v>86.599997999999999</v>
      </c>
      <c r="C372" s="235">
        <v>0.7</v>
      </c>
    </row>
    <row r="373" spans="1:3" ht="15.6">
      <c r="A373" s="317">
        <v>42899</v>
      </c>
      <c r="B373" s="235">
        <v>86.440002000000007</v>
      </c>
      <c r="C373" s="235">
        <v>0.8</v>
      </c>
    </row>
    <row r="374" spans="1:3" ht="15.6">
      <c r="A374" s="317">
        <v>42900</v>
      </c>
      <c r="B374" s="235">
        <v>86.800003000000004</v>
      </c>
      <c r="C374" s="235">
        <v>0.9</v>
      </c>
    </row>
    <row r="375" spans="1:3" ht="15.6">
      <c r="A375" s="317">
        <v>42901</v>
      </c>
      <c r="B375" s="235">
        <v>86.800003000000004</v>
      </c>
      <c r="C375" s="235">
        <v>0.7</v>
      </c>
    </row>
    <row r="376" spans="1:3" ht="15.6">
      <c r="A376" s="317">
        <v>42902</v>
      </c>
      <c r="B376" s="235">
        <v>87.559997999999993</v>
      </c>
      <c r="C376" s="235">
        <v>1</v>
      </c>
    </row>
    <row r="377" spans="1:3" ht="15.6">
      <c r="A377" s="317">
        <v>42905</v>
      </c>
      <c r="B377" s="235">
        <v>87.889999000000003</v>
      </c>
      <c r="C377" s="235">
        <v>0.4</v>
      </c>
    </row>
    <row r="378" spans="1:3" ht="15.6">
      <c r="A378" s="317">
        <v>42906</v>
      </c>
      <c r="B378" s="235">
        <v>88.360000999999997</v>
      </c>
      <c r="C378" s="235">
        <v>0.5</v>
      </c>
    </row>
    <row r="379" spans="1:3" ht="15.6">
      <c r="A379" s="317">
        <v>42907</v>
      </c>
      <c r="B379" s="235">
        <v>87.879997000000003</v>
      </c>
      <c r="C379" s="235">
        <v>0.5</v>
      </c>
    </row>
    <row r="380" spans="1:3" ht="15.6">
      <c r="A380" s="317">
        <v>42908</v>
      </c>
      <c r="B380" s="235">
        <v>87.870002999999997</v>
      </c>
      <c r="C380" s="235">
        <v>0.5</v>
      </c>
    </row>
    <row r="381" spans="1:3" ht="15.6">
      <c r="A381" s="317">
        <v>42909</v>
      </c>
      <c r="B381" s="235">
        <v>86.25</v>
      </c>
      <c r="C381" s="235">
        <v>0.7</v>
      </c>
    </row>
    <row r="382" spans="1:3" ht="15.6">
      <c r="A382" s="317">
        <v>42912</v>
      </c>
      <c r="B382" s="235">
        <v>87.18</v>
      </c>
      <c r="C382" s="235">
        <v>0.6</v>
      </c>
    </row>
    <row r="383" spans="1:3" ht="15.6">
      <c r="A383" s="317">
        <v>42913</v>
      </c>
      <c r="B383" s="235">
        <v>87.050003000000004</v>
      </c>
      <c r="C383" s="235">
        <v>0.7</v>
      </c>
    </row>
    <row r="384" spans="1:3" ht="15.6">
      <c r="A384" s="317">
        <v>42914</v>
      </c>
      <c r="B384" s="235">
        <v>85.889999000000003</v>
      </c>
      <c r="C384" s="235">
        <v>0.8</v>
      </c>
    </row>
    <row r="385" spans="1:3" ht="15.6">
      <c r="A385" s="317">
        <v>42915</v>
      </c>
      <c r="B385" s="235">
        <v>84.709998999999996</v>
      </c>
      <c r="C385" s="235">
        <v>0.8</v>
      </c>
    </row>
    <row r="386" spans="1:3" ht="15.6">
      <c r="A386" s="317">
        <v>42916</v>
      </c>
      <c r="B386" s="235">
        <v>85.129997000000003</v>
      </c>
      <c r="C386" s="235">
        <v>0.9</v>
      </c>
    </row>
    <row r="387" spans="1:3" ht="15.6">
      <c r="A387" s="317">
        <v>42919</v>
      </c>
      <c r="B387" s="235">
        <v>86.089995999999999</v>
      </c>
      <c r="C387" s="235">
        <v>0.6</v>
      </c>
    </row>
    <row r="388" spans="1:3" ht="15.6">
      <c r="A388" s="317">
        <v>42920</v>
      </c>
      <c r="B388" s="235">
        <v>85.620002999999997</v>
      </c>
      <c r="C388" s="235">
        <v>0.4</v>
      </c>
    </row>
    <row r="389" spans="1:3" ht="15.6">
      <c r="A389" s="317">
        <v>42921</v>
      </c>
      <c r="B389" s="235">
        <v>85.730002999999996</v>
      </c>
      <c r="C389" s="235">
        <v>0.5</v>
      </c>
    </row>
    <row r="390" spans="1:3" ht="15.6">
      <c r="A390" s="317">
        <v>42922</v>
      </c>
      <c r="B390" s="235">
        <v>84.809997999999993</v>
      </c>
      <c r="C390" s="235">
        <v>0.7</v>
      </c>
    </row>
    <row r="391" spans="1:3" ht="15.6">
      <c r="A391" s="317">
        <v>42923</v>
      </c>
      <c r="B391" s="235">
        <v>84.730002999999996</v>
      </c>
      <c r="C391" s="235">
        <v>0.5</v>
      </c>
    </row>
    <row r="392" spans="1:3" ht="15.6">
      <c r="A392" s="317">
        <v>42926</v>
      </c>
      <c r="B392" s="235">
        <v>85.199996999999996</v>
      </c>
      <c r="C392" s="235">
        <v>0.3</v>
      </c>
    </row>
    <row r="393" spans="1:3" ht="15.6">
      <c r="A393" s="317">
        <v>42927</v>
      </c>
      <c r="B393" s="235">
        <v>84.75</v>
      </c>
      <c r="C393" s="235">
        <v>0.6</v>
      </c>
    </row>
    <row r="394" spans="1:3" ht="15.6">
      <c r="A394" s="317">
        <v>42928</v>
      </c>
      <c r="B394" s="235">
        <v>85.709998999999996</v>
      </c>
      <c r="C394" s="235">
        <v>0.6</v>
      </c>
    </row>
    <row r="395" spans="1:3" ht="15.6">
      <c r="A395" s="317">
        <v>42929</v>
      </c>
      <c r="B395" s="235">
        <v>85.949996999999996</v>
      </c>
      <c r="C395" s="235">
        <v>0.5</v>
      </c>
    </row>
    <row r="396" spans="1:3" ht="15.6">
      <c r="A396" s="317">
        <v>42930</v>
      </c>
      <c r="B396" s="235">
        <v>86.690002000000007</v>
      </c>
      <c r="C396" s="235">
        <v>0.4</v>
      </c>
    </row>
    <row r="397" spans="1:3" ht="15.6">
      <c r="A397" s="317">
        <v>42933</v>
      </c>
      <c r="B397" s="235">
        <v>87</v>
      </c>
      <c r="C397" s="235">
        <v>0.3</v>
      </c>
    </row>
    <row r="398" spans="1:3" ht="15.6">
      <c r="A398" s="317">
        <v>42934</v>
      </c>
      <c r="B398" s="235">
        <v>86.889999000000003</v>
      </c>
      <c r="C398" s="235">
        <v>0.5</v>
      </c>
    </row>
    <row r="399" spans="1:3" ht="15.6">
      <c r="A399" s="317">
        <v>42935</v>
      </c>
      <c r="B399" s="235">
        <v>87.82</v>
      </c>
      <c r="C399" s="235">
        <v>0.5</v>
      </c>
    </row>
    <row r="400" spans="1:3" ht="15.6">
      <c r="A400" s="317">
        <v>42936</v>
      </c>
      <c r="B400" s="235">
        <v>88.010002</v>
      </c>
      <c r="C400" s="235">
        <v>0.7</v>
      </c>
    </row>
    <row r="401" spans="1:3" ht="15.6">
      <c r="A401" s="317">
        <v>42937</v>
      </c>
      <c r="B401" s="235">
        <v>87.860000999999997</v>
      </c>
      <c r="C401" s="235">
        <v>0.7</v>
      </c>
    </row>
    <row r="402" spans="1:3" ht="15.6">
      <c r="A402" s="317">
        <v>42940</v>
      </c>
      <c r="B402" s="235">
        <v>87.080001999999993</v>
      </c>
      <c r="C402" s="235">
        <v>0.6</v>
      </c>
    </row>
    <row r="403" spans="1:3" ht="15.6">
      <c r="A403" s="317">
        <v>42941</v>
      </c>
      <c r="B403" s="235">
        <v>87.230002999999996</v>
      </c>
      <c r="C403" s="235">
        <v>0.6</v>
      </c>
    </row>
    <row r="404" spans="1:3" ht="15.6">
      <c r="A404" s="317">
        <v>42942</v>
      </c>
      <c r="B404" s="235">
        <v>88.309997999999993</v>
      </c>
      <c r="C404" s="235">
        <v>0.7</v>
      </c>
    </row>
    <row r="405" spans="1:3" ht="15.6">
      <c r="A405" s="317">
        <v>42943</v>
      </c>
      <c r="B405" s="235">
        <v>89.199996999999996</v>
      </c>
      <c r="C405" s="235">
        <v>0.7</v>
      </c>
    </row>
    <row r="406" spans="1:3" ht="15.6">
      <c r="A406" s="317">
        <v>42944</v>
      </c>
      <c r="B406" s="235">
        <v>88.349997999999999</v>
      </c>
      <c r="C406" s="235">
        <v>0.7</v>
      </c>
    </row>
    <row r="407" spans="1:3" ht="15.6">
      <c r="A407" s="317">
        <v>42947</v>
      </c>
      <c r="B407" s="235">
        <v>88.169998000000007</v>
      </c>
      <c r="C407" s="235">
        <v>1.1000000000000001</v>
      </c>
    </row>
    <row r="408" spans="1:3" ht="15.6">
      <c r="A408" s="317">
        <v>42948</v>
      </c>
      <c r="B408" s="235">
        <v>87.220000999999996</v>
      </c>
      <c r="C408" s="235">
        <v>0.8</v>
      </c>
    </row>
    <row r="409" spans="1:3" ht="15.6">
      <c r="A409" s="317">
        <v>42949</v>
      </c>
      <c r="B409" s="235">
        <v>87.010002</v>
      </c>
      <c r="C409" s="235">
        <v>0.7</v>
      </c>
    </row>
    <row r="410" spans="1:3" ht="15.6">
      <c r="A410" s="317">
        <v>42950</v>
      </c>
      <c r="B410" s="235">
        <v>87.370002999999997</v>
      </c>
      <c r="C410" s="235">
        <v>0.5</v>
      </c>
    </row>
    <row r="411" spans="1:3" ht="15.6">
      <c r="A411" s="317">
        <v>42951</v>
      </c>
      <c r="B411" s="235">
        <v>88.230002999999996</v>
      </c>
      <c r="C411" s="235">
        <v>0.5</v>
      </c>
    </row>
    <row r="412" spans="1:3" ht="15.6">
      <c r="A412" s="317">
        <v>42954</v>
      </c>
      <c r="B412" s="235">
        <v>88.089995999999999</v>
      </c>
      <c r="C412" s="235">
        <v>0.3</v>
      </c>
    </row>
    <row r="413" spans="1:3" ht="15.6">
      <c r="A413" s="317">
        <v>42955</v>
      </c>
      <c r="B413" s="235">
        <v>88.260002</v>
      </c>
      <c r="C413" s="235">
        <v>0.4</v>
      </c>
    </row>
    <row r="414" spans="1:3" ht="15.6">
      <c r="A414" s="317">
        <v>42956</v>
      </c>
      <c r="B414" s="235">
        <v>87.339995999999999</v>
      </c>
      <c r="C414" s="235">
        <v>0.7</v>
      </c>
    </row>
    <row r="415" spans="1:3" ht="15.6">
      <c r="A415" s="317">
        <v>42957</v>
      </c>
      <c r="B415" s="235">
        <v>87.139999000000003</v>
      </c>
      <c r="C415" s="235">
        <v>0.5</v>
      </c>
    </row>
    <row r="416" spans="1:3" ht="15.6">
      <c r="A416" s="317">
        <v>42958</v>
      </c>
      <c r="B416" s="235">
        <v>86.639999000000003</v>
      </c>
      <c r="C416" s="235">
        <v>0.5</v>
      </c>
    </row>
    <row r="417" spans="1:3" ht="15.6">
      <c r="A417" s="317">
        <v>42961</v>
      </c>
      <c r="B417" s="235">
        <v>87.160004000000001</v>
      </c>
      <c r="C417" s="235">
        <v>0.3</v>
      </c>
    </row>
    <row r="418" spans="1:3" ht="15.6">
      <c r="A418" s="317">
        <v>42962</v>
      </c>
      <c r="B418" s="235">
        <v>87.400002000000001</v>
      </c>
      <c r="C418" s="235">
        <v>0.3</v>
      </c>
    </row>
    <row r="419" spans="1:3" ht="15.6">
      <c r="A419" s="317">
        <v>42963</v>
      </c>
      <c r="B419" s="235">
        <v>87.879997000000003</v>
      </c>
      <c r="C419" s="235">
        <v>0.3</v>
      </c>
    </row>
    <row r="420" spans="1:3" ht="15.6">
      <c r="A420" s="317">
        <v>42964</v>
      </c>
      <c r="B420" s="235">
        <v>87.709998999999996</v>
      </c>
      <c r="C420" s="235">
        <v>0.3</v>
      </c>
    </row>
    <row r="421" spans="1:3" ht="15.6">
      <c r="A421" s="317">
        <v>42965</v>
      </c>
      <c r="B421" s="235">
        <v>86.849997999999999</v>
      </c>
      <c r="C421" s="235">
        <v>0.5</v>
      </c>
    </row>
    <row r="422" spans="1:3" ht="15.6">
      <c r="A422" s="317">
        <v>42968</v>
      </c>
      <c r="B422" s="235">
        <v>86.519997000000004</v>
      </c>
      <c r="C422" s="235">
        <v>0.5</v>
      </c>
    </row>
    <row r="423" spans="1:3" ht="15.6">
      <c r="A423" s="317">
        <v>42969</v>
      </c>
      <c r="B423" s="235">
        <v>87.190002000000007</v>
      </c>
      <c r="C423" s="235">
        <v>0.2</v>
      </c>
    </row>
    <row r="424" spans="1:3" ht="15.6">
      <c r="A424" s="317">
        <v>42970</v>
      </c>
      <c r="B424" s="235">
        <v>87.220000999999996</v>
      </c>
      <c r="C424" s="235">
        <v>0.3</v>
      </c>
    </row>
    <row r="425" spans="1:3" ht="15.6">
      <c r="A425" s="317">
        <v>42971</v>
      </c>
      <c r="B425" s="235">
        <v>86.970000999999996</v>
      </c>
      <c r="C425" s="235">
        <v>0.4</v>
      </c>
    </row>
    <row r="426" spans="1:3" ht="15.6">
      <c r="A426" s="317">
        <v>42972</v>
      </c>
      <c r="B426" s="235">
        <v>86.879997000000003</v>
      </c>
      <c r="C426" s="235">
        <v>0.2</v>
      </c>
    </row>
    <row r="427" spans="1:3" ht="15.6">
      <c r="A427" s="317">
        <v>42975</v>
      </c>
      <c r="B427" s="235">
        <v>86.400002000000001</v>
      </c>
      <c r="C427" s="235">
        <v>0.2</v>
      </c>
    </row>
    <row r="428" spans="1:3" ht="15.6">
      <c r="A428" s="317">
        <v>42976</v>
      </c>
      <c r="B428" s="235">
        <v>86.099997999999999</v>
      </c>
      <c r="C428" s="235">
        <v>0.5</v>
      </c>
    </row>
    <row r="429" spans="1:3" ht="15.6">
      <c r="A429" s="317">
        <v>42977</v>
      </c>
      <c r="B429" s="235">
        <v>86.949996999999996</v>
      </c>
      <c r="C429" s="235">
        <v>0.4</v>
      </c>
    </row>
    <row r="430" spans="1:3" ht="15.6">
      <c r="A430" s="317">
        <v>42978</v>
      </c>
      <c r="B430" s="235">
        <v>88.129997000000003</v>
      </c>
      <c r="C430" s="235">
        <v>0.7</v>
      </c>
    </row>
    <row r="431" spans="1:3" ht="15.6">
      <c r="A431" s="317">
        <v>42979</v>
      </c>
      <c r="B431" s="235">
        <v>88.010002</v>
      </c>
      <c r="C431" s="235">
        <v>0.4</v>
      </c>
    </row>
    <row r="432" spans="1:3" ht="15.6">
      <c r="A432" s="317">
        <v>42982</v>
      </c>
      <c r="B432" s="235">
        <v>87.550003000000004</v>
      </c>
      <c r="C432" s="235">
        <v>0.2</v>
      </c>
    </row>
    <row r="433" spans="1:3" ht="15.6">
      <c r="A433" s="317">
        <v>42983</v>
      </c>
      <c r="B433" s="235">
        <v>87.209998999999996</v>
      </c>
      <c r="C433" s="235">
        <v>0.4</v>
      </c>
    </row>
    <row r="434" spans="1:3" ht="15.6">
      <c r="A434" s="317">
        <v>42984</v>
      </c>
      <c r="B434" s="235">
        <v>87.370002999999997</v>
      </c>
      <c r="C434" s="235">
        <v>0.5</v>
      </c>
    </row>
    <row r="435" spans="1:3" ht="15.6">
      <c r="A435" s="317">
        <v>42985</v>
      </c>
      <c r="B435" s="235">
        <v>87.419998000000007</v>
      </c>
      <c r="C435" s="235">
        <v>0.5</v>
      </c>
    </row>
    <row r="436" spans="1:3" ht="15.6">
      <c r="A436" s="317">
        <v>42986</v>
      </c>
      <c r="B436" s="235">
        <v>87.93</v>
      </c>
      <c r="C436" s="235">
        <v>0.3</v>
      </c>
    </row>
    <row r="437" spans="1:3" ht="15.6">
      <c r="A437" s="317">
        <v>42989</v>
      </c>
      <c r="B437" s="235">
        <v>88.730002999999996</v>
      </c>
      <c r="C437" s="235">
        <v>0.4</v>
      </c>
    </row>
    <row r="438" spans="1:3" ht="15.6">
      <c r="A438" s="317">
        <v>42990</v>
      </c>
      <c r="B438" s="235">
        <v>88.480002999999996</v>
      </c>
      <c r="C438" s="235">
        <v>0.4</v>
      </c>
    </row>
    <row r="439" spans="1:3" ht="15.6">
      <c r="A439" s="317">
        <v>42991</v>
      </c>
      <c r="B439" s="235">
        <v>88.650002000000001</v>
      </c>
      <c r="C439" s="235">
        <v>0.3</v>
      </c>
    </row>
    <row r="440" spans="1:3" ht="15.6">
      <c r="A440" s="317">
        <v>42992</v>
      </c>
      <c r="B440" s="235">
        <v>88.519997000000004</v>
      </c>
      <c r="C440" s="235">
        <v>0.3</v>
      </c>
    </row>
    <row r="441" spans="1:3" ht="15.6">
      <c r="A441" s="317">
        <v>42993</v>
      </c>
      <c r="B441" s="235">
        <v>87.639999000000003</v>
      </c>
      <c r="C441" s="235">
        <v>0.8</v>
      </c>
    </row>
    <row r="442" spans="1:3" ht="15.6">
      <c r="A442" s="317">
        <v>42996</v>
      </c>
      <c r="B442" s="235">
        <v>87.589995999999999</v>
      </c>
      <c r="C442" s="235">
        <v>0.3</v>
      </c>
    </row>
    <row r="443" spans="1:3" ht="15.6">
      <c r="A443" s="317">
        <v>42997</v>
      </c>
      <c r="B443" s="235">
        <v>84.290001000000004</v>
      </c>
      <c r="C443" s="235">
        <v>3.8</v>
      </c>
    </row>
    <row r="444" spans="1:3" ht="15.6">
      <c r="A444" s="317">
        <v>42998</v>
      </c>
      <c r="B444" s="235">
        <v>84.5</v>
      </c>
      <c r="C444" s="235">
        <v>1.3</v>
      </c>
    </row>
    <row r="445" spans="1:3" ht="15.6">
      <c r="A445" s="317">
        <v>42999</v>
      </c>
      <c r="B445" s="235">
        <v>83.82</v>
      </c>
      <c r="C445" s="235">
        <v>2.9</v>
      </c>
    </row>
    <row r="446" spans="1:3" ht="15.6">
      <c r="A446" s="317">
        <v>43000</v>
      </c>
      <c r="B446" s="235">
        <v>83.699996999999996</v>
      </c>
      <c r="C446" s="235">
        <v>1</v>
      </c>
    </row>
    <row r="447" spans="1:3" ht="15.6">
      <c r="A447" s="317">
        <v>43003</v>
      </c>
      <c r="B447" s="235">
        <v>83.830001999999993</v>
      </c>
      <c r="C447" s="235">
        <v>0.7</v>
      </c>
    </row>
    <row r="448" spans="1:3" ht="15.6">
      <c r="A448" s="317">
        <v>43004</v>
      </c>
      <c r="B448" s="235">
        <v>83.75</v>
      </c>
      <c r="C448" s="235">
        <v>0.7</v>
      </c>
    </row>
    <row r="449" spans="1:3" ht="15.6">
      <c r="A449" s="317">
        <v>43005</v>
      </c>
      <c r="B449" s="235">
        <v>82.910004000000001</v>
      </c>
      <c r="C449" s="235">
        <v>1.1000000000000001</v>
      </c>
    </row>
    <row r="450" spans="1:3" ht="15.6">
      <c r="A450" s="317">
        <v>43006</v>
      </c>
      <c r="B450" s="235">
        <v>83.07</v>
      </c>
      <c r="C450" s="235">
        <v>0.8</v>
      </c>
    </row>
    <row r="451" spans="1:3" ht="15.6">
      <c r="A451" s="317">
        <v>43007</v>
      </c>
      <c r="B451" s="235">
        <v>83.650002000000001</v>
      </c>
      <c r="C451" s="235">
        <v>0.9</v>
      </c>
    </row>
    <row r="452" spans="1:3" ht="15.6">
      <c r="A452" s="317">
        <v>43010</v>
      </c>
      <c r="B452" s="235">
        <v>84.379997000000003</v>
      </c>
      <c r="C452" s="235">
        <v>0.9</v>
      </c>
    </row>
    <row r="453" spans="1:3" ht="15.6">
      <c r="A453" s="317">
        <v>43011</v>
      </c>
      <c r="B453" s="235">
        <v>84.199996999999996</v>
      </c>
      <c r="C453" s="235">
        <v>0.4</v>
      </c>
    </row>
    <row r="454" spans="1:3" ht="15.6">
      <c r="A454" s="317">
        <v>43012</v>
      </c>
      <c r="B454" s="235">
        <v>84.300003000000004</v>
      </c>
      <c r="C454" s="235">
        <v>0.6</v>
      </c>
    </row>
    <row r="455" spans="1:3" ht="15.6">
      <c r="A455" s="317">
        <v>43013</v>
      </c>
      <c r="B455" s="235">
        <v>84.699996999999996</v>
      </c>
      <c r="C455" s="235">
        <v>0.7</v>
      </c>
    </row>
    <row r="456" spans="1:3" ht="15.6">
      <c r="A456" s="317">
        <v>43014</v>
      </c>
      <c r="B456" s="235">
        <v>84.5</v>
      </c>
      <c r="C456" s="235">
        <v>0.6</v>
      </c>
    </row>
    <row r="457" spans="1:3" ht="15.6">
      <c r="A457" s="317">
        <v>43017</v>
      </c>
      <c r="B457" s="235">
        <v>85.190002000000007</v>
      </c>
      <c r="C457" s="235">
        <v>0.5</v>
      </c>
    </row>
    <row r="458" spans="1:3" ht="15.6">
      <c r="A458" s="317">
        <v>43018</v>
      </c>
      <c r="B458" s="235">
        <v>85.410004000000001</v>
      </c>
      <c r="C458" s="235">
        <v>0.4</v>
      </c>
    </row>
    <row r="459" spans="1:3" ht="15.6">
      <c r="A459" s="317">
        <v>43019</v>
      </c>
      <c r="B459" s="235">
        <v>85.849997999999999</v>
      </c>
      <c r="C459" s="235">
        <v>0.5</v>
      </c>
    </row>
    <row r="460" spans="1:3" ht="15.6">
      <c r="A460" s="317">
        <v>43020</v>
      </c>
      <c r="B460" s="235">
        <v>85.580001999999993</v>
      </c>
      <c r="C460" s="235">
        <v>0.6</v>
      </c>
    </row>
    <row r="461" spans="1:3" ht="15.6">
      <c r="A461" s="317">
        <v>43021</v>
      </c>
      <c r="B461" s="235">
        <v>85.760002</v>
      </c>
      <c r="C461" s="235">
        <v>0.5</v>
      </c>
    </row>
    <row r="462" spans="1:3" ht="15.6">
      <c r="A462" s="317">
        <v>43024</v>
      </c>
      <c r="B462" s="235">
        <v>85.919998000000007</v>
      </c>
      <c r="C462" s="235">
        <v>0.5</v>
      </c>
    </row>
    <row r="463" spans="1:3" ht="15.6">
      <c r="A463" s="317">
        <v>43025</v>
      </c>
      <c r="B463" s="235">
        <v>85.699996999999996</v>
      </c>
      <c r="C463" s="235">
        <v>0.8</v>
      </c>
    </row>
    <row r="464" spans="1:3" ht="15.6">
      <c r="A464" s="317">
        <v>43026</v>
      </c>
      <c r="B464" s="235">
        <v>86.43</v>
      </c>
      <c r="C464" s="235">
        <v>1.2</v>
      </c>
    </row>
    <row r="465" spans="1:3" ht="15.6">
      <c r="A465" s="317">
        <v>43027</v>
      </c>
      <c r="B465" s="235">
        <v>86.279999000000004</v>
      </c>
      <c r="C465" s="235">
        <v>0.9</v>
      </c>
    </row>
    <row r="466" spans="1:3" ht="15.6">
      <c r="A466" s="317">
        <v>43028</v>
      </c>
      <c r="B466" s="235">
        <v>86.220000999999996</v>
      </c>
      <c r="C466" s="235">
        <v>0.7</v>
      </c>
    </row>
    <row r="467" spans="1:3" ht="15.6">
      <c r="A467" s="317">
        <v>43031</v>
      </c>
      <c r="B467" s="235">
        <v>85.830001999999993</v>
      </c>
      <c r="C467" s="235">
        <v>0.5</v>
      </c>
    </row>
    <row r="468" spans="1:3" ht="15.6">
      <c r="A468" s="317">
        <v>43032</v>
      </c>
      <c r="B468" s="235">
        <v>84.970000999999996</v>
      </c>
      <c r="C468" s="235">
        <v>0.7</v>
      </c>
    </row>
    <row r="469" spans="1:3" ht="15.6">
      <c r="A469" s="317">
        <v>43033</v>
      </c>
      <c r="B469" s="235">
        <v>82.099997999999999</v>
      </c>
      <c r="C469" s="235">
        <v>1.5</v>
      </c>
    </row>
    <row r="470" spans="1:3" ht="15.6">
      <c r="A470" s="317">
        <v>43034</v>
      </c>
      <c r="B470" s="235">
        <v>82.370002999999997</v>
      </c>
      <c r="C470" s="235">
        <v>1.1000000000000001</v>
      </c>
    </row>
    <row r="471" spans="1:3" ht="15.6">
      <c r="A471" s="317">
        <v>43035</v>
      </c>
      <c r="B471" s="235">
        <v>83.330001999999993</v>
      </c>
      <c r="C471" s="235">
        <v>1</v>
      </c>
    </row>
    <row r="472" spans="1:3" ht="15.6">
      <c r="A472" s="317">
        <v>43038</v>
      </c>
      <c r="B472" s="235">
        <v>83.199996999999996</v>
      </c>
      <c r="C472" s="235">
        <v>0.6</v>
      </c>
    </row>
    <row r="473" spans="1:3" ht="15.6">
      <c r="A473" s="317">
        <v>43039</v>
      </c>
      <c r="B473" s="235">
        <v>83.660004000000001</v>
      </c>
      <c r="C473" s="235">
        <v>0.5</v>
      </c>
    </row>
    <row r="474" spans="1:3" ht="15.6">
      <c r="A474" s="317">
        <v>43040</v>
      </c>
      <c r="B474" s="235">
        <v>83.919998000000007</v>
      </c>
      <c r="C474" s="235">
        <v>0.5</v>
      </c>
    </row>
    <row r="475" spans="1:3" ht="15.6">
      <c r="A475" s="317">
        <v>43041</v>
      </c>
      <c r="B475" s="235">
        <v>83.839995999999999</v>
      </c>
      <c r="C475" s="235">
        <v>0.6</v>
      </c>
    </row>
    <row r="476" spans="1:3" ht="15.6">
      <c r="A476" s="317">
        <v>43042</v>
      </c>
      <c r="B476" s="235">
        <v>84.800003000000004</v>
      </c>
      <c r="C476" s="235">
        <v>0.6</v>
      </c>
    </row>
    <row r="477" spans="1:3" ht="15.6">
      <c r="A477" s="317">
        <v>43045</v>
      </c>
      <c r="B477" s="235">
        <v>84.470000999999996</v>
      </c>
      <c r="C477" s="235">
        <v>0.4</v>
      </c>
    </row>
    <row r="478" spans="1:3" ht="15.6">
      <c r="A478" s="317">
        <v>43046</v>
      </c>
      <c r="B478" s="235">
        <v>83.879997000000003</v>
      </c>
      <c r="C478" s="235">
        <v>0.6</v>
      </c>
    </row>
    <row r="479" spans="1:3" ht="15.6">
      <c r="A479" s="317">
        <v>43047</v>
      </c>
      <c r="B479" s="235">
        <v>84.879997000000003</v>
      </c>
      <c r="C479" s="235">
        <v>0.6</v>
      </c>
    </row>
    <row r="480" spans="1:3" ht="15.6">
      <c r="A480" s="317">
        <v>43048</v>
      </c>
      <c r="B480" s="235">
        <v>85.309997999999993</v>
      </c>
      <c r="C480" s="235">
        <v>0.9</v>
      </c>
    </row>
    <row r="481" spans="1:3" ht="15.6">
      <c r="A481" s="317">
        <v>43049</v>
      </c>
      <c r="B481" s="235">
        <v>84.800003000000004</v>
      </c>
      <c r="C481" s="235">
        <v>0.6</v>
      </c>
    </row>
    <row r="482" spans="1:3" ht="15.6">
      <c r="A482" s="317">
        <v>43052</v>
      </c>
      <c r="B482" s="235">
        <v>84.870002999999997</v>
      </c>
      <c r="C482" s="235">
        <v>0.5</v>
      </c>
    </row>
    <row r="483" spans="1:3" ht="15.6">
      <c r="A483" s="317">
        <v>43053</v>
      </c>
      <c r="B483" s="235">
        <v>84.720000999999996</v>
      </c>
      <c r="C483" s="235">
        <v>0.5</v>
      </c>
    </row>
    <row r="484" spans="1:3" ht="15.6">
      <c r="A484" s="317">
        <v>43054</v>
      </c>
      <c r="B484" s="235">
        <v>84.019997000000004</v>
      </c>
      <c r="C484" s="235">
        <v>0.6</v>
      </c>
    </row>
    <row r="485" spans="1:3" ht="15.6">
      <c r="A485" s="317">
        <v>43055</v>
      </c>
      <c r="B485" s="235">
        <v>83.910004000000001</v>
      </c>
      <c r="C485" s="235">
        <v>0.4</v>
      </c>
    </row>
    <row r="486" spans="1:3" ht="15.6">
      <c r="A486" s="317">
        <v>43056</v>
      </c>
      <c r="B486" s="235">
        <v>83.839995999999999</v>
      </c>
      <c r="C486" s="235">
        <v>0.6</v>
      </c>
    </row>
    <row r="487" spans="1:3" ht="15.6">
      <c r="A487" s="317">
        <v>43059</v>
      </c>
      <c r="B487" s="235">
        <v>84.040001000000004</v>
      </c>
      <c r="C487" s="235">
        <v>0.5</v>
      </c>
    </row>
    <row r="488" spans="1:3" ht="15.6">
      <c r="A488" s="317">
        <v>43060</v>
      </c>
      <c r="B488" s="235">
        <v>84.519997000000004</v>
      </c>
      <c r="C488" s="235">
        <v>0.5</v>
      </c>
    </row>
    <row r="489" spans="1:3" ht="15.6">
      <c r="A489" s="317">
        <v>43061</v>
      </c>
      <c r="B489" s="235">
        <v>84.870002999999997</v>
      </c>
      <c r="C489" s="235">
        <v>0.7</v>
      </c>
    </row>
    <row r="490" spans="1:3" ht="15.6">
      <c r="A490" s="317">
        <v>43062</v>
      </c>
      <c r="B490" s="235">
        <v>85.349997999999999</v>
      </c>
      <c r="C490" s="235">
        <v>0.5</v>
      </c>
    </row>
    <row r="491" spans="1:3" ht="15.6">
      <c r="A491" s="317">
        <v>43063</v>
      </c>
      <c r="B491" s="235">
        <v>85.419998000000007</v>
      </c>
      <c r="C491" s="235">
        <v>0.5</v>
      </c>
    </row>
    <row r="492" spans="1:3" ht="15.6">
      <c r="A492" s="317">
        <v>43066</v>
      </c>
      <c r="B492" s="235">
        <v>84.68</v>
      </c>
      <c r="C492" s="235">
        <v>0.5</v>
      </c>
    </row>
    <row r="493" spans="1:3" ht="15.6">
      <c r="A493" s="317">
        <v>43067</v>
      </c>
      <c r="B493" s="235">
        <v>85.610000999999997</v>
      </c>
      <c r="C493" s="235">
        <v>0.5</v>
      </c>
    </row>
    <row r="494" spans="1:3" ht="15.6">
      <c r="A494" s="317">
        <v>43068</v>
      </c>
      <c r="B494" s="235">
        <v>85.489998</v>
      </c>
      <c r="C494" s="235">
        <v>0.5</v>
      </c>
    </row>
    <row r="495" spans="1:3" ht="15.6">
      <c r="A495" s="317">
        <v>43069</v>
      </c>
      <c r="B495" s="235">
        <v>85.589995999999999</v>
      </c>
      <c r="C495" s="235">
        <v>0.9</v>
      </c>
    </row>
    <row r="496" spans="1:3" ht="15.6">
      <c r="A496" s="317">
        <v>43070</v>
      </c>
      <c r="B496" s="235">
        <v>84.900002000000001</v>
      </c>
      <c r="C496" s="235">
        <v>0.5</v>
      </c>
    </row>
    <row r="497" spans="1:3" ht="15.6">
      <c r="A497" s="317">
        <v>43073</v>
      </c>
      <c r="B497" s="235">
        <v>85.660004000000001</v>
      </c>
      <c r="C497" s="235">
        <v>0.4</v>
      </c>
    </row>
    <row r="498" spans="1:3" ht="15.6">
      <c r="A498" s="317">
        <v>43074</v>
      </c>
      <c r="B498" s="235">
        <v>86.129997000000003</v>
      </c>
      <c r="C498" s="235">
        <v>0.5</v>
      </c>
    </row>
    <row r="499" spans="1:3" ht="15.6">
      <c r="A499" s="317">
        <v>43075</v>
      </c>
      <c r="B499" s="235">
        <v>86.330001999999993</v>
      </c>
      <c r="C499" s="235">
        <v>0.6</v>
      </c>
    </row>
    <row r="500" spans="1:3" ht="15.6">
      <c r="A500" s="317">
        <v>43076</v>
      </c>
      <c r="B500" s="235">
        <v>86.129997000000003</v>
      </c>
      <c r="C500" s="235">
        <v>0.4</v>
      </c>
    </row>
    <row r="501" spans="1:3" ht="15.6">
      <c r="A501" s="317">
        <v>43077</v>
      </c>
      <c r="B501" s="235">
        <v>85.580001999999993</v>
      </c>
      <c r="C501" s="235">
        <v>0.4</v>
      </c>
    </row>
    <row r="502" spans="1:3" ht="15.6">
      <c r="A502" s="317">
        <v>43080</v>
      </c>
      <c r="B502" s="235">
        <v>85.080001999999993</v>
      </c>
      <c r="C502" s="235">
        <v>0.4</v>
      </c>
    </row>
    <row r="503" spans="1:3" ht="15.6">
      <c r="A503" s="317">
        <v>43081</v>
      </c>
      <c r="B503" s="235">
        <v>86.360000999999997</v>
      </c>
      <c r="C503" s="235">
        <v>0.6</v>
      </c>
    </row>
    <row r="504" spans="1:3" ht="15.6">
      <c r="A504" s="317">
        <v>43082</v>
      </c>
      <c r="B504" s="235">
        <v>85.839995999999999</v>
      </c>
      <c r="C504" s="235">
        <v>0.6</v>
      </c>
    </row>
    <row r="505" spans="1:3" ht="15.6">
      <c r="A505" s="317">
        <v>43083</v>
      </c>
      <c r="B505" s="235">
        <v>85.989998</v>
      </c>
      <c r="C505" s="235">
        <v>0.6</v>
      </c>
    </row>
    <row r="506" spans="1:3" ht="15.6">
      <c r="A506" s="317">
        <v>43084</v>
      </c>
      <c r="B506" s="235">
        <v>86.389999000000003</v>
      </c>
      <c r="C506" s="235">
        <v>0.9</v>
      </c>
    </row>
    <row r="507" spans="1:3" ht="15.6">
      <c r="A507" s="317">
        <v>43087</v>
      </c>
      <c r="B507" s="235">
        <v>87.709998999999996</v>
      </c>
      <c r="C507" s="235">
        <v>0.7</v>
      </c>
    </row>
    <row r="508" spans="1:3" ht="15.6">
      <c r="A508" s="317">
        <v>43088</v>
      </c>
      <c r="B508" s="235">
        <v>88.57</v>
      </c>
      <c r="C508" s="235">
        <v>1</v>
      </c>
    </row>
    <row r="509" spans="1:3" ht="15.6">
      <c r="A509" s="317">
        <v>43089</v>
      </c>
      <c r="B509" s="235">
        <v>87.400002000000001</v>
      </c>
      <c r="C509" s="235">
        <v>0.6</v>
      </c>
    </row>
    <row r="510" spans="1:3" ht="15.6">
      <c r="A510" s="317">
        <v>43090</v>
      </c>
      <c r="B510" s="235">
        <v>87.519997000000004</v>
      </c>
      <c r="C510" s="235">
        <v>0.4</v>
      </c>
    </row>
    <row r="511" spans="1:3" ht="15.6">
      <c r="A511" s="317">
        <v>43091</v>
      </c>
      <c r="B511" s="235">
        <v>87.699996999999996</v>
      </c>
      <c r="C511" s="235">
        <v>0.4</v>
      </c>
    </row>
    <row r="512" spans="1:3" ht="15.6">
      <c r="A512" s="317">
        <v>43096</v>
      </c>
      <c r="B512" s="235">
        <v>87.860000999999997</v>
      </c>
      <c r="C512" s="235">
        <v>0.3</v>
      </c>
    </row>
    <row r="513" spans="1:3" ht="15.6">
      <c r="A513" s="317">
        <v>43097</v>
      </c>
      <c r="B513" s="235">
        <v>87.260002</v>
      </c>
      <c r="C513" s="235">
        <v>0.3</v>
      </c>
    </row>
    <row r="514" spans="1:3" ht="15.6">
      <c r="A514" s="317">
        <v>43098</v>
      </c>
      <c r="B514" s="235">
        <v>86.93</v>
      </c>
      <c r="C514" s="235">
        <v>0.4</v>
      </c>
    </row>
    <row r="515" spans="1:3" ht="15.6">
      <c r="A515" s="317">
        <v>43102</v>
      </c>
      <c r="B515" s="235">
        <v>86.199996999999996</v>
      </c>
      <c r="C515" s="235">
        <v>0.4</v>
      </c>
    </row>
    <row r="516" spans="1:3" ht="15.6">
      <c r="A516" s="317">
        <v>43103</v>
      </c>
      <c r="B516" s="235">
        <v>86.860000999999997</v>
      </c>
      <c r="C516" s="235">
        <v>0.6</v>
      </c>
    </row>
    <row r="517" spans="1:3" ht="15.6">
      <c r="A517" s="317">
        <v>43104</v>
      </c>
      <c r="B517" s="235">
        <v>87.220000999999996</v>
      </c>
      <c r="C517" s="235">
        <v>0.6</v>
      </c>
    </row>
    <row r="518" spans="1:3" ht="15.6">
      <c r="A518" s="317">
        <v>43105</v>
      </c>
      <c r="B518" s="235">
        <v>88.339995999999999</v>
      </c>
      <c r="C518" s="235">
        <v>0.5</v>
      </c>
    </row>
    <row r="519" spans="1:3" ht="15.6">
      <c r="A519" s="317">
        <v>43108</v>
      </c>
      <c r="B519" s="235">
        <v>88.260002</v>
      </c>
      <c r="C519" s="235">
        <v>0.5</v>
      </c>
    </row>
    <row r="520" spans="1:3" ht="15.6">
      <c r="A520" s="317">
        <v>43109</v>
      </c>
      <c r="B520" s="235">
        <v>89.779999000000004</v>
      </c>
      <c r="C520" s="235">
        <v>0.8</v>
      </c>
    </row>
    <row r="521" spans="1:3" ht="15.6">
      <c r="A521" s="317">
        <v>43110</v>
      </c>
      <c r="B521" s="235">
        <v>88.040001000000004</v>
      </c>
      <c r="C521" s="235">
        <v>0.7</v>
      </c>
    </row>
    <row r="522" spans="1:3" ht="15.6">
      <c r="A522" s="317">
        <v>43111</v>
      </c>
      <c r="B522" s="235">
        <v>87.839995999999999</v>
      </c>
      <c r="C522" s="235">
        <v>0.9</v>
      </c>
    </row>
    <row r="523" spans="1:3" ht="15.6">
      <c r="A523" s="317">
        <v>43112</v>
      </c>
      <c r="B523" s="235">
        <v>87.919998000000007</v>
      </c>
      <c r="C523" s="235">
        <v>0.5</v>
      </c>
    </row>
    <row r="524" spans="1:3" ht="15.6">
      <c r="A524" s="317">
        <v>43115</v>
      </c>
      <c r="B524" s="235">
        <v>87.559997999999993</v>
      </c>
      <c r="C524" s="235">
        <v>0.3</v>
      </c>
    </row>
    <row r="525" spans="1:3" ht="15.6">
      <c r="A525" s="317">
        <v>43116</v>
      </c>
      <c r="B525" s="235">
        <v>87.019997000000004</v>
      </c>
      <c r="C525" s="235">
        <v>0.6</v>
      </c>
    </row>
    <row r="526" spans="1:3" ht="15.6">
      <c r="A526" s="317">
        <v>43117</v>
      </c>
      <c r="B526" s="235">
        <v>87.5</v>
      </c>
      <c r="C526" s="235">
        <v>0.6</v>
      </c>
    </row>
    <row r="527" spans="1:3" ht="15.6">
      <c r="A527" s="317">
        <v>43118</v>
      </c>
      <c r="B527" s="235">
        <v>88.099997999999999</v>
      </c>
      <c r="C527" s="235">
        <v>0.9</v>
      </c>
    </row>
    <row r="528" spans="1:3" ht="15.6">
      <c r="A528" s="317">
        <v>43119</v>
      </c>
      <c r="B528" s="235">
        <v>88.739998</v>
      </c>
      <c r="C528" s="235">
        <v>0.7</v>
      </c>
    </row>
    <row r="529" spans="1:3" ht="15.6">
      <c r="A529" s="317">
        <v>43122</v>
      </c>
      <c r="B529" s="235">
        <v>88.919998000000007</v>
      </c>
      <c r="C529" s="235">
        <v>0.5</v>
      </c>
    </row>
    <row r="530" spans="1:3" ht="15.6">
      <c r="A530" s="317">
        <v>43123</v>
      </c>
      <c r="B530" s="235">
        <v>89.839995999999999</v>
      </c>
      <c r="C530" s="235">
        <v>0.6</v>
      </c>
    </row>
    <row r="531" spans="1:3" ht="15.6">
      <c r="A531" s="317">
        <v>43124</v>
      </c>
      <c r="B531" s="235">
        <v>89.32</v>
      </c>
      <c r="C531" s="235">
        <v>0.8</v>
      </c>
    </row>
    <row r="532" spans="1:3" ht="15.6">
      <c r="A532" s="317">
        <v>43125</v>
      </c>
      <c r="B532" s="235">
        <v>89.379997000000003</v>
      </c>
      <c r="C532" s="235">
        <v>0.9</v>
      </c>
    </row>
    <row r="533" spans="1:3" ht="15.6">
      <c r="A533" s="317">
        <v>43126</v>
      </c>
      <c r="B533" s="235">
        <v>90.379997000000003</v>
      </c>
      <c r="C533" s="235">
        <v>0.6</v>
      </c>
    </row>
    <row r="534" spans="1:3" ht="15.6">
      <c r="A534" s="317">
        <v>43129</v>
      </c>
      <c r="B534" s="235">
        <v>89.940002000000007</v>
      </c>
      <c r="C534" s="235">
        <v>0.5</v>
      </c>
    </row>
    <row r="535" spans="1:3" ht="15.6">
      <c r="A535" s="317">
        <v>43130</v>
      </c>
      <c r="B535" s="235">
        <v>89.860000999999997</v>
      </c>
      <c r="C535" s="235">
        <v>0.5</v>
      </c>
    </row>
    <row r="536" spans="1:3" ht="15.6">
      <c r="A536" s="317">
        <v>43131</v>
      </c>
      <c r="B536" s="235">
        <v>90.559997999999993</v>
      </c>
      <c r="C536" s="235">
        <v>0.6</v>
      </c>
    </row>
    <row r="537" spans="1:3" ht="15.6">
      <c r="A537" s="317">
        <v>43132</v>
      </c>
      <c r="B537" s="235">
        <v>91.019997000000004</v>
      </c>
      <c r="C537" s="235">
        <v>0.8</v>
      </c>
    </row>
    <row r="538" spans="1:3" ht="15.6">
      <c r="A538" s="317">
        <v>43133</v>
      </c>
      <c r="B538" s="235">
        <v>90.300003000000004</v>
      </c>
      <c r="C538" s="235">
        <v>1</v>
      </c>
    </row>
    <row r="539" spans="1:3" ht="15.6">
      <c r="A539" s="317">
        <v>43136</v>
      </c>
      <c r="B539" s="235">
        <v>88.279999000000004</v>
      </c>
      <c r="C539" s="235">
        <v>0.8</v>
      </c>
    </row>
    <row r="540" spans="1:3" ht="15.6">
      <c r="A540" s="317">
        <v>43137</v>
      </c>
      <c r="B540" s="235">
        <v>85.620002999999997</v>
      </c>
      <c r="C540" s="235">
        <v>1.5</v>
      </c>
    </row>
    <row r="541" spans="1:3" ht="15.6">
      <c r="A541" s="317">
        <v>43138</v>
      </c>
      <c r="B541" s="235">
        <v>85.839995999999999</v>
      </c>
      <c r="C541" s="235">
        <v>1</v>
      </c>
    </row>
    <row r="542" spans="1:3" ht="15.6">
      <c r="A542" s="317">
        <v>43139</v>
      </c>
      <c r="B542" s="235">
        <v>84.300003000000004</v>
      </c>
      <c r="C542" s="235">
        <v>0.9</v>
      </c>
    </row>
    <row r="543" spans="1:3" ht="15.6">
      <c r="A543" s="317">
        <v>43140</v>
      </c>
      <c r="B543" s="235">
        <v>83.839995999999999</v>
      </c>
      <c r="C543" s="235">
        <v>1.4</v>
      </c>
    </row>
    <row r="544" spans="1:3" ht="15.6">
      <c r="A544" s="317">
        <v>43143</v>
      </c>
      <c r="B544" s="235">
        <v>82.139999000000003</v>
      </c>
      <c r="C544" s="235">
        <v>1.8</v>
      </c>
    </row>
    <row r="545" spans="1:3" ht="15.6">
      <c r="A545" s="317">
        <v>43144</v>
      </c>
      <c r="B545" s="235">
        <v>82.800003000000004</v>
      </c>
      <c r="C545" s="235">
        <v>1</v>
      </c>
    </row>
    <row r="546" spans="1:3" ht="15.6">
      <c r="A546" s="317">
        <v>43145</v>
      </c>
      <c r="B546" s="235">
        <v>84.080001999999993</v>
      </c>
      <c r="C546" s="235">
        <v>1.2</v>
      </c>
    </row>
    <row r="547" spans="1:3" ht="15.6">
      <c r="A547" s="317">
        <v>43146</v>
      </c>
      <c r="B547" s="235">
        <v>84.580001999999993</v>
      </c>
      <c r="C547" s="235">
        <v>1.1000000000000001</v>
      </c>
    </row>
    <row r="548" spans="1:3" ht="15.6">
      <c r="A548" s="317">
        <v>43147</v>
      </c>
      <c r="B548" s="235">
        <v>85.959998999999996</v>
      </c>
      <c r="C548" s="235">
        <v>0.9</v>
      </c>
    </row>
    <row r="549" spans="1:3" ht="15.6">
      <c r="A549" s="317">
        <v>43150</v>
      </c>
      <c r="B549" s="235">
        <v>85.360000999999997</v>
      </c>
      <c r="C549" s="235">
        <v>0.4</v>
      </c>
    </row>
    <row r="550" spans="1:3" ht="15.6">
      <c r="A550" s="317">
        <v>43151</v>
      </c>
      <c r="B550" s="235">
        <v>85</v>
      </c>
      <c r="C550" s="235">
        <v>0.5</v>
      </c>
    </row>
    <row r="551" spans="1:3" ht="15.6">
      <c r="A551" s="317">
        <v>43152</v>
      </c>
      <c r="B551" s="235">
        <v>85</v>
      </c>
      <c r="C551" s="235">
        <v>0.6</v>
      </c>
    </row>
    <row r="552" spans="1:3" ht="15.6">
      <c r="A552" s="317">
        <v>43153</v>
      </c>
      <c r="B552" s="235">
        <v>84.559997999999993</v>
      </c>
      <c r="C552" s="235">
        <v>0.8</v>
      </c>
    </row>
    <row r="553" spans="1:3" ht="15.6">
      <c r="A553" s="317">
        <v>43154</v>
      </c>
      <c r="B553" s="235">
        <v>85.099997999999999</v>
      </c>
      <c r="C553" s="235">
        <v>0.6</v>
      </c>
    </row>
    <row r="554" spans="1:3" ht="15.6">
      <c r="A554" s="317">
        <v>43157</v>
      </c>
      <c r="B554" s="235">
        <v>86.099997999999999</v>
      </c>
      <c r="C554" s="235">
        <v>0.8</v>
      </c>
    </row>
    <row r="555" spans="1:3" ht="15.6">
      <c r="A555" s="317">
        <v>43158</v>
      </c>
      <c r="B555" s="235">
        <v>85.519997000000004</v>
      </c>
      <c r="C555" s="235">
        <v>0.7</v>
      </c>
    </row>
    <row r="556" spans="1:3" ht="15.6">
      <c r="A556" s="317">
        <v>43159</v>
      </c>
      <c r="B556" s="235">
        <v>85.540001000000004</v>
      </c>
      <c r="C556" s="235">
        <v>0.8</v>
      </c>
    </row>
    <row r="557" spans="1:3" ht="15.6">
      <c r="A557" s="317">
        <v>43160</v>
      </c>
      <c r="B557" s="235">
        <v>85.480002999999996</v>
      </c>
      <c r="C557" s="235">
        <v>0.8</v>
      </c>
    </row>
    <row r="558" spans="1:3" ht="15.6">
      <c r="A558" s="317">
        <v>43161</v>
      </c>
      <c r="B558" s="235">
        <v>84.300003000000004</v>
      </c>
      <c r="C558" s="235">
        <v>1.3</v>
      </c>
    </row>
    <row r="559" spans="1:3" ht="15.6">
      <c r="A559" s="317">
        <v>43164</v>
      </c>
      <c r="B559" s="235">
        <v>85.32</v>
      </c>
      <c r="C559" s="235">
        <v>0.7</v>
      </c>
    </row>
    <row r="560" spans="1:3" ht="15.6">
      <c r="A560" s="317">
        <v>43165</v>
      </c>
      <c r="B560" s="235">
        <v>84.639999000000003</v>
      </c>
      <c r="C560" s="235">
        <v>0.8</v>
      </c>
    </row>
    <row r="561" spans="1:3" ht="15.6">
      <c r="A561" s="317">
        <v>43166</v>
      </c>
      <c r="B561" s="235">
        <v>85.300003000000004</v>
      </c>
      <c r="C561" s="235">
        <v>0.5</v>
      </c>
    </row>
    <row r="562" spans="1:3" ht="15.6">
      <c r="A562" s="317">
        <v>43167</v>
      </c>
      <c r="B562" s="235">
        <v>87.580001999999993</v>
      </c>
      <c r="C562" s="235">
        <v>1</v>
      </c>
    </row>
    <row r="563" spans="1:3" ht="15.6">
      <c r="A563" s="317">
        <v>43168</v>
      </c>
      <c r="B563" s="235">
        <v>87.540001000000004</v>
      </c>
      <c r="C563" s="235">
        <v>0.6</v>
      </c>
    </row>
    <row r="564" spans="1:3" ht="15.6">
      <c r="A564" s="317">
        <v>43171</v>
      </c>
      <c r="B564" s="235">
        <v>87.720000999999996</v>
      </c>
      <c r="C564" s="235">
        <v>0.4</v>
      </c>
    </row>
    <row r="565" spans="1:3" ht="15.6">
      <c r="A565" s="317">
        <v>43172</v>
      </c>
      <c r="B565" s="235">
        <v>86.519997000000004</v>
      </c>
      <c r="C565" s="235">
        <v>0.6</v>
      </c>
    </row>
    <row r="566" spans="1:3" ht="15.6">
      <c r="A566" s="317">
        <v>43173</v>
      </c>
      <c r="B566" s="235">
        <v>86.860000999999997</v>
      </c>
      <c r="C566" s="235">
        <v>0.6</v>
      </c>
    </row>
    <row r="567" spans="1:3" ht="15.6">
      <c r="A567" s="317">
        <v>43174</v>
      </c>
      <c r="B567" s="235">
        <v>87.459998999999996</v>
      </c>
      <c r="C567" s="235">
        <v>0.5</v>
      </c>
    </row>
    <row r="568" spans="1:3" ht="15.6">
      <c r="A568" s="317">
        <v>43175</v>
      </c>
      <c r="B568" s="235">
        <v>86.360000999999997</v>
      </c>
      <c r="C568" s="235">
        <v>0.9</v>
      </c>
    </row>
    <row r="569" spans="1:3" ht="15.6">
      <c r="A569" s="317">
        <v>43178</v>
      </c>
      <c r="B569" s="235">
        <v>85.519997000000004</v>
      </c>
      <c r="C569" s="235">
        <v>0.5</v>
      </c>
    </row>
    <row r="570" spans="1:3" ht="15.6">
      <c r="A570" s="317">
        <v>43179</v>
      </c>
      <c r="B570" s="235">
        <v>86.120002999999997</v>
      </c>
      <c r="C570" s="235">
        <v>0.5</v>
      </c>
    </row>
    <row r="571" spans="1:3" ht="15.6">
      <c r="A571" s="317">
        <v>43180</v>
      </c>
      <c r="B571" s="235">
        <v>85.32</v>
      </c>
      <c r="C571" s="235">
        <v>0.5</v>
      </c>
    </row>
    <row r="572" spans="1:3" ht="15.6">
      <c r="A572" s="317">
        <v>43181</v>
      </c>
      <c r="B572" s="235">
        <v>85.599997999999999</v>
      </c>
      <c r="C572" s="235">
        <v>0.8</v>
      </c>
    </row>
    <row r="573" spans="1:3" ht="15.6">
      <c r="A573" s="317">
        <v>43182</v>
      </c>
      <c r="B573" s="235">
        <v>84.82</v>
      </c>
      <c r="C573" s="235">
        <v>0.7</v>
      </c>
    </row>
    <row r="574" spans="1:3" ht="15.6">
      <c r="A574" s="317">
        <v>43185</v>
      </c>
      <c r="B574" s="235">
        <v>85.18</v>
      </c>
      <c r="C574" s="235">
        <v>0.9</v>
      </c>
    </row>
    <row r="575" spans="1:3" ht="15.6">
      <c r="A575" s="317">
        <v>43186</v>
      </c>
      <c r="B575" s="235">
        <v>85.139999000000003</v>
      </c>
      <c r="C575" s="235">
        <v>0.7</v>
      </c>
    </row>
    <row r="576" spans="1:3" ht="15.6">
      <c r="A576" s="317">
        <v>43187</v>
      </c>
      <c r="B576" s="235">
        <v>86.839995999999999</v>
      </c>
      <c r="C576" s="235">
        <v>0.7</v>
      </c>
    </row>
    <row r="577" spans="1:3" ht="15.6">
      <c r="A577" s="317">
        <v>43188</v>
      </c>
      <c r="B577" s="235">
        <v>87.300003000000004</v>
      </c>
      <c r="C577" s="235">
        <v>0.6</v>
      </c>
    </row>
    <row r="578" spans="1:3" ht="15.6">
      <c r="A578" s="317">
        <v>43193</v>
      </c>
      <c r="B578" s="235">
        <v>86.580001999999993</v>
      </c>
      <c r="C578" s="235">
        <v>0.6</v>
      </c>
    </row>
    <row r="579" spans="1:3" ht="15.6">
      <c r="A579" s="317">
        <v>43194</v>
      </c>
      <c r="B579" s="235">
        <v>87.660004000000001</v>
      </c>
      <c r="C579" s="235">
        <v>0.8</v>
      </c>
    </row>
    <row r="580" spans="1:3" ht="15.6">
      <c r="A580" s="317">
        <v>43195</v>
      </c>
      <c r="B580" s="235">
        <v>89.339995999999999</v>
      </c>
      <c r="C580" s="235">
        <v>0.8</v>
      </c>
    </row>
    <row r="581" spans="1:3" ht="15.6">
      <c r="A581" s="317">
        <v>43196</v>
      </c>
      <c r="B581" s="235">
        <v>90.199996999999996</v>
      </c>
      <c r="C581" s="235">
        <v>0.7</v>
      </c>
    </row>
    <row r="582" spans="1:3" ht="15.6">
      <c r="A582" s="317">
        <v>43199</v>
      </c>
      <c r="B582" s="235">
        <v>90.099997999999999</v>
      </c>
      <c r="C582" s="235">
        <v>0.7</v>
      </c>
    </row>
    <row r="583" spans="1:3" ht="15.6">
      <c r="A583" s="317">
        <v>43200</v>
      </c>
      <c r="B583" s="235">
        <v>90.080001999999993</v>
      </c>
      <c r="C583" s="235">
        <v>0.8</v>
      </c>
    </row>
    <row r="584" spans="1:3" ht="15.6">
      <c r="A584" s="317">
        <v>43201</v>
      </c>
      <c r="B584" s="235">
        <v>89.940002000000007</v>
      </c>
      <c r="C584" s="235">
        <v>0.5</v>
      </c>
    </row>
    <row r="585" spans="1:3" ht="15.6">
      <c r="A585" s="317">
        <v>43202</v>
      </c>
      <c r="B585" s="235">
        <v>88.940002000000007</v>
      </c>
      <c r="C585" s="235">
        <v>0.7</v>
      </c>
    </row>
    <row r="586" spans="1:3" ht="15.6">
      <c r="A586" s="317">
        <v>43203</v>
      </c>
      <c r="B586" s="235">
        <v>89.099997999999999</v>
      </c>
      <c r="C586" s="235">
        <v>0.6</v>
      </c>
    </row>
    <row r="587" spans="1:3" ht="15.6">
      <c r="A587" s="317">
        <v>43206</v>
      </c>
      <c r="B587" s="235">
        <v>88.639999000000003</v>
      </c>
      <c r="C587" s="235">
        <v>0.5</v>
      </c>
    </row>
    <row r="588" spans="1:3" ht="15.6">
      <c r="A588" s="317">
        <v>43207</v>
      </c>
      <c r="B588" s="235">
        <v>89.660004000000001</v>
      </c>
      <c r="C588" s="235">
        <v>1.3</v>
      </c>
    </row>
    <row r="589" spans="1:3" ht="15.6">
      <c r="A589" s="317">
        <v>43208</v>
      </c>
      <c r="B589" s="235">
        <v>88.339995999999999</v>
      </c>
      <c r="C589" s="235">
        <v>1.5</v>
      </c>
    </row>
    <row r="590" spans="1:3" ht="15.6">
      <c r="A590" s="317">
        <v>43209</v>
      </c>
      <c r="B590" s="235">
        <v>88.540001000000004</v>
      </c>
      <c r="C590" s="235">
        <v>0.8</v>
      </c>
    </row>
    <row r="591" spans="1:3" ht="15.6">
      <c r="A591" s="317">
        <v>43210</v>
      </c>
      <c r="B591" s="235">
        <v>88.559997999999993</v>
      </c>
      <c r="C591" s="235">
        <v>0.9</v>
      </c>
    </row>
    <row r="592" spans="1:3" ht="15.6">
      <c r="A592" s="317">
        <v>43213</v>
      </c>
      <c r="B592" s="235">
        <v>86.660004000000001</v>
      </c>
      <c r="C592" s="235">
        <v>0.9</v>
      </c>
    </row>
    <row r="593" spans="1:3" ht="15.6">
      <c r="A593" s="317">
        <v>43214</v>
      </c>
      <c r="B593" s="235">
        <v>86.059997999999993</v>
      </c>
      <c r="C593" s="235">
        <v>0.9</v>
      </c>
    </row>
    <row r="594" spans="1:3" ht="15.6">
      <c r="A594" s="317">
        <v>43215</v>
      </c>
      <c r="B594" s="235">
        <v>85.959998999999996</v>
      </c>
      <c r="C594" s="235">
        <v>0.6</v>
      </c>
    </row>
    <row r="595" spans="1:3" ht="15.6">
      <c r="A595" s="317">
        <v>43216</v>
      </c>
      <c r="B595" s="235">
        <v>87</v>
      </c>
      <c r="C595" s="235">
        <v>0.6</v>
      </c>
    </row>
    <row r="596" spans="1:3" ht="15.6">
      <c r="A596" s="317">
        <v>43217</v>
      </c>
      <c r="B596" s="235">
        <v>87.419998000000007</v>
      </c>
      <c r="C596" s="235">
        <v>0.5</v>
      </c>
    </row>
    <row r="597" spans="1:3" ht="15.6">
      <c r="A597" s="317">
        <v>43220</v>
      </c>
      <c r="B597" s="235">
        <v>87.300003000000004</v>
      </c>
      <c r="C597" s="235">
        <v>0.5</v>
      </c>
    </row>
    <row r="598" spans="1:3" ht="15.6">
      <c r="A598" s="317">
        <v>43222</v>
      </c>
      <c r="B598" s="235">
        <v>86.940002000000007</v>
      </c>
      <c r="C598" s="235">
        <v>0.9</v>
      </c>
    </row>
    <row r="599" spans="1:3" ht="15.6">
      <c r="A599" s="317">
        <v>43223</v>
      </c>
      <c r="B599" s="235">
        <v>86.400002000000001</v>
      </c>
      <c r="C599" s="235">
        <v>0.7</v>
      </c>
    </row>
    <row r="600" spans="1:3" ht="15.6">
      <c r="A600" s="317">
        <v>43224</v>
      </c>
      <c r="B600" s="235">
        <v>86.599997999999999</v>
      </c>
      <c r="C600" s="235">
        <v>0.4</v>
      </c>
    </row>
    <row r="601" spans="1:3" ht="15.6">
      <c r="A601" s="317">
        <v>43227</v>
      </c>
      <c r="B601" s="235">
        <v>86.860000999999997</v>
      </c>
      <c r="C601" s="235">
        <v>0.3</v>
      </c>
    </row>
    <row r="602" spans="1:3" ht="15.6">
      <c r="A602" s="317">
        <v>43228</v>
      </c>
      <c r="B602" s="235">
        <v>87.720000999999996</v>
      </c>
      <c r="C602" s="235">
        <v>0.5</v>
      </c>
    </row>
    <row r="603" spans="1:3" ht="15.6">
      <c r="A603" s="317">
        <v>43229</v>
      </c>
      <c r="B603" s="235">
        <v>87.779999000000004</v>
      </c>
      <c r="C603" s="235">
        <v>0.6</v>
      </c>
    </row>
    <row r="604" spans="1:3" ht="15.6">
      <c r="A604" s="317">
        <v>43230</v>
      </c>
      <c r="B604" s="235">
        <v>87.620002999999997</v>
      </c>
      <c r="C604" s="235">
        <v>0.4</v>
      </c>
    </row>
    <row r="605" spans="1:3" ht="15.6">
      <c r="A605" s="317">
        <v>43231</v>
      </c>
      <c r="B605" s="235">
        <v>87.440002000000007</v>
      </c>
      <c r="C605" s="235">
        <v>0.3</v>
      </c>
    </row>
    <row r="606" spans="1:3" ht="15.6">
      <c r="A606" s="317">
        <v>43234</v>
      </c>
      <c r="B606" s="235">
        <v>87.480002999999996</v>
      </c>
      <c r="C606" s="235">
        <v>0.5</v>
      </c>
    </row>
    <row r="607" spans="1:3" ht="15.6">
      <c r="A607" s="317">
        <v>43235</v>
      </c>
      <c r="B607" s="235">
        <v>87.18</v>
      </c>
      <c r="C607" s="235">
        <v>0.5</v>
      </c>
    </row>
    <row r="608" spans="1:3" ht="15.6">
      <c r="A608" s="317">
        <v>43236</v>
      </c>
      <c r="B608" s="235">
        <v>86.639999000000003</v>
      </c>
      <c r="C608" s="235">
        <v>0.6</v>
      </c>
    </row>
    <row r="609" spans="1:3" ht="15.6">
      <c r="A609" s="317">
        <v>43237</v>
      </c>
      <c r="B609" s="235">
        <v>85.839995999999999</v>
      </c>
      <c r="C609" s="235">
        <v>0.8</v>
      </c>
    </row>
    <row r="610" spans="1:3" ht="15.6">
      <c r="A610" s="317">
        <v>43238</v>
      </c>
      <c r="B610" s="235">
        <v>85.82</v>
      </c>
      <c r="C610" s="235">
        <v>0.7</v>
      </c>
    </row>
    <row r="611" spans="1:3" ht="15.6">
      <c r="A611" s="317">
        <v>43241</v>
      </c>
      <c r="B611" s="235">
        <v>85.839995999999999</v>
      </c>
      <c r="C611" s="235">
        <v>0.3</v>
      </c>
    </row>
    <row r="612" spans="1:3" ht="15.6">
      <c r="A612" s="317">
        <v>43242</v>
      </c>
      <c r="B612" s="235">
        <v>85.760002</v>
      </c>
      <c r="C612" s="235">
        <v>0.8</v>
      </c>
    </row>
    <row r="613" spans="1:3" ht="15.6">
      <c r="A613" s="317">
        <v>43243</v>
      </c>
      <c r="B613" s="235">
        <v>86.239998</v>
      </c>
      <c r="C613" s="235">
        <v>0.7</v>
      </c>
    </row>
    <row r="614" spans="1:3" ht="15.6">
      <c r="A614" s="317">
        <v>43244</v>
      </c>
      <c r="B614" s="235">
        <v>86.440002000000007</v>
      </c>
      <c r="C614" s="235">
        <v>0.5</v>
      </c>
    </row>
    <row r="615" spans="1:3" ht="15.6">
      <c r="A615" s="317">
        <v>43245</v>
      </c>
      <c r="B615" s="235">
        <v>87.639999000000003</v>
      </c>
      <c r="C615" s="235">
        <v>0.6</v>
      </c>
    </row>
    <row r="616" spans="1:3" ht="15.6">
      <c r="A616" s="317">
        <v>43248</v>
      </c>
      <c r="B616" s="235">
        <v>88.220000999999996</v>
      </c>
      <c r="C616" s="235">
        <v>0.3</v>
      </c>
    </row>
    <row r="617" spans="1:3" ht="15.6">
      <c r="A617" s="317">
        <v>43249</v>
      </c>
      <c r="B617" s="235">
        <v>86.980002999999996</v>
      </c>
      <c r="C617" s="235">
        <v>0.5</v>
      </c>
    </row>
    <row r="618" spans="1:3" ht="15.6">
      <c r="A618" s="317">
        <v>43250</v>
      </c>
      <c r="B618" s="235">
        <v>86.540001000000004</v>
      </c>
      <c r="C618" s="235">
        <v>0.6</v>
      </c>
    </row>
    <row r="619" spans="1:3" ht="15.6">
      <c r="A619" s="317">
        <v>43251</v>
      </c>
      <c r="B619" s="235">
        <v>85.639999000000003</v>
      </c>
      <c r="C619" s="235">
        <v>1</v>
      </c>
    </row>
    <row r="620" spans="1:3" ht="15.6">
      <c r="A620" s="317">
        <v>43252</v>
      </c>
      <c r="B620" s="235">
        <v>85.459998999999996</v>
      </c>
      <c r="C620" s="235">
        <v>0.5</v>
      </c>
    </row>
    <row r="621" spans="1:3" ht="15.6">
      <c r="A621" s="317">
        <v>43255</v>
      </c>
      <c r="B621" s="235">
        <v>87.879997000000003</v>
      </c>
      <c r="C621" s="235">
        <v>0.8</v>
      </c>
    </row>
    <row r="622" spans="1:3" ht="15.6">
      <c r="A622" s="317">
        <v>43256</v>
      </c>
      <c r="B622" s="235">
        <v>87.139999000000003</v>
      </c>
      <c r="C622" s="235">
        <v>0.6</v>
      </c>
    </row>
    <row r="623" spans="1:3" ht="15.6">
      <c r="A623" s="317">
        <v>43257</v>
      </c>
      <c r="B623" s="235">
        <v>85.480002999999996</v>
      </c>
      <c r="C623" s="235">
        <v>0.9</v>
      </c>
    </row>
    <row r="624" spans="1:3" ht="15.6">
      <c r="A624" s="317">
        <v>43258</v>
      </c>
      <c r="B624" s="235">
        <v>84.959998999999996</v>
      </c>
      <c r="C624" s="235">
        <v>0.6</v>
      </c>
    </row>
    <row r="625" spans="1:3" ht="15.6">
      <c r="A625" s="317">
        <v>43259</v>
      </c>
      <c r="B625" s="235">
        <v>85.419998000000007</v>
      </c>
      <c r="C625" s="235">
        <v>0.7</v>
      </c>
    </row>
    <row r="626" spans="1:3" ht="15.6">
      <c r="A626" s="317">
        <v>43262</v>
      </c>
      <c r="B626" s="235">
        <v>86.620002999999997</v>
      </c>
      <c r="C626" s="235">
        <v>0.6</v>
      </c>
    </row>
    <row r="627" spans="1:3" ht="15.6">
      <c r="A627" s="317">
        <v>43263</v>
      </c>
      <c r="B627" s="235">
        <v>87.400002000000001</v>
      </c>
      <c r="C627" s="235">
        <v>0.6</v>
      </c>
    </row>
    <row r="628" spans="1:3" ht="15.6">
      <c r="A628" s="317">
        <v>43264</v>
      </c>
      <c r="B628" s="235">
        <v>87.980002999999996</v>
      </c>
      <c r="C628" s="235">
        <v>0.8</v>
      </c>
    </row>
    <row r="629" spans="1:3" ht="15.6">
      <c r="A629" s="317">
        <v>43265</v>
      </c>
      <c r="B629" s="235">
        <v>88.019997000000004</v>
      </c>
      <c r="C629" s="235">
        <v>0.7</v>
      </c>
    </row>
    <row r="630" spans="1:3" ht="15.6">
      <c r="A630" s="317">
        <v>43266</v>
      </c>
      <c r="B630" s="235">
        <v>88.599997999999999</v>
      </c>
      <c r="C630" s="235">
        <v>1.3</v>
      </c>
    </row>
    <row r="631" spans="1:3" ht="15.6">
      <c r="A631" s="317">
        <v>43269</v>
      </c>
      <c r="B631" s="235">
        <v>86.699996999999996</v>
      </c>
      <c r="C631" s="235">
        <v>0.5</v>
      </c>
    </row>
    <row r="632" spans="1:3" ht="15.6">
      <c r="A632" s="317">
        <v>43270</v>
      </c>
      <c r="B632" s="235">
        <v>85.68</v>
      </c>
      <c r="C632" s="235">
        <v>0.7</v>
      </c>
    </row>
    <row r="633" spans="1:3" ht="15.6">
      <c r="A633" s="317">
        <v>43271</v>
      </c>
      <c r="B633" s="235">
        <v>86.040001000000004</v>
      </c>
      <c r="C633" s="235">
        <v>0.6</v>
      </c>
    </row>
    <row r="634" spans="1:3" ht="15.6">
      <c r="A634" s="317">
        <v>43272</v>
      </c>
      <c r="B634" s="235">
        <v>85.440002000000007</v>
      </c>
      <c r="C634" s="235">
        <v>0.6</v>
      </c>
    </row>
    <row r="635" spans="1:3" ht="15.6">
      <c r="A635" s="317">
        <v>43273</v>
      </c>
      <c r="B635" s="235">
        <v>86.580001999999993</v>
      </c>
      <c r="C635" s="235">
        <v>0.4</v>
      </c>
    </row>
    <row r="636" spans="1:3" ht="15.6">
      <c r="A636" s="317">
        <v>43276</v>
      </c>
      <c r="B636" s="235">
        <v>85.760002</v>
      </c>
      <c r="C636" s="235">
        <v>0.4</v>
      </c>
    </row>
    <row r="637" spans="1:3" ht="15.6">
      <c r="A637" s="317">
        <v>43277</v>
      </c>
      <c r="B637" s="235">
        <v>85.599997999999999</v>
      </c>
      <c r="C637" s="235">
        <v>0.6</v>
      </c>
    </row>
    <row r="638" spans="1:3" ht="15.6">
      <c r="A638" s="317">
        <v>43278</v>
      </c>
      <c r="B638" s="235">
        <v>85.5</v>
      </c>
      <c r="C638" s="235">
        <v>0.8</v>
      </c>
    </row>
    <row r="639" spans="1:3" ht="15.6">
      <c r="A639" s="317">
        <v>43279</v>
      </c>
      <c r="B639" s="235">
        <v>85.480002999999996</v>
      </c>
      <c r="C639" s="235">
        <v>0.8</v>
      </c>
    </row>
    <row r="640" spans="1:3" ht="15.6">
      <c r="A640" s="317">
        <v>43280</v>
      </c>
      <c r="B640" s="235">
        <v>86.019997000000004</v>
      </c>
      <c r="C640" s="235">
        <v>0.7</v>
      </c>
    </row>
    <row r="641" spans="1:3" ht="15.6">
      <c r="A641" s="317">
        <v>43283</v>
      </c>
      <c r="B641" s="235">
        <v>85.599997999999999</v>
      </c>
      <c r="C641" s="235">
        <v>0.7</v>
      </c>
    </row>
    <row r="642" spans="1:3" ht="15.6">
      <c r="A642" s="317">
        <v>43284</v>
      </c>
      <c r="B642" s="235">
        <v>87.139999000000003</v>
      </c>
      <c r="C642" s="235">
        <v>0.8</v>
      </c>
    </row>
    <row r="643" spans="1:3" ht="15.6">
      <c r="A643" s="317">
        <v>43285</v>
      </c>
      <c r="B643" s="235">
        <v>87.440002000000007</v>
      </c>
      <c r="C643" s="235">
        <v>0.5</v>
      </c>
    </row>
    <row r="644" spans="1:3" ht="15.6">
      <c r="A644" s="317">
        <v>43286</v>
      </c>
      <c r="B644" s="235">
        <v>87.18</v>
      </c>
      <c r="C644" s="235">
        <v>0.6</v>
      </c>
    </row>
    <row r="645" spans="1:3" ht="15.6">
      <c r="A645" s="317">
        <v>43287</v>
      </c>
      <c r="B645" s="235">
        <v>87.620002999999997</v>
      </c>
      <c r="C645" s="235">
        <v>0.6</v>
      </c>
    </row>
    <row r="646" spans="1:3" ht="15.6">
      <c r="A646" s="317">
        <v>43290</v>
      </c>
      <c r="B646" s="235">
        <v>87.879997000000003</v>
      </c>
      <c r="C646" s="235">
        <v>0.4</v>
      </c>
    </row>
    <row r="647" spans="1:3" ht="15.6">
      <c r="A647" s="317">
        <v>43291</v>
      </c>
      <c r="B647" s="235">
        <v>87.739998</v>
      </c>
      <c r="C647" s="235">
        <v>0.6</v>
      </c>
    </row>
    <row r="648" spans="1:3" ht="15.6">
      <c r="A648" s="317">
        <v>43292</v>
      </c>
      <c r="B648" s="235">
        <v>88.339995999999999</v>
      </c>
      <c r="C648" s="235">
        <v>0.5</v>
      </c>
    </row>
    <row r="649" spans="1:3" ht="15.6">
      <c r="A649" s="317">
        <v>43293</v>
      </c>
      <c r="B649" s="235">
        <v>89.559997999999993</v>
      </c>
      <c r="C649" s="235">
        <v>0.7</v>
      </c>
    </row>
    <row r="650" spans="1:3" ht="15.6">
      <c r="A650" s="317">
        <v>43294</v>
      </c>
      <c r="B650" s="235">
        <v>90.32</v>
      </c>
      <c r="C650" s="235">
        <v>0.9</v>
      </c>
    </row>
    <row r="651" spans="1:3" ht="15.6">
      <c r="A651" s="317">
        <v>43297</v>
      </c>
      <c r="B651" s="235">
        <v>91</v>
      </c>
      <c r="C651" s="235">
        <v>0.7</v>
      </c>
    </row>
    <row r="652" spans="1:3" ht="15.6">
      <c r="A652" s="317">
        <v>43298</v>
      </c>
      <c r="B652" s="235">
        <v>90.559997999999993</v>
      </c>
      <c r="C652" s="235">
        <v>0.6</v>
      </c>
    </row>
    <row r="653" spans="1:3" ht="15.6">
      <c r="A653" s="317">
        <v>43299</v>
      </c>
      <c r="B653" s="235">
        <v>91.82</v>
      </c>
      <c r="C653" s="235">
        <v>0.7</v>
      </c>
    </row>
    <row r="654" spans="1:3" ht="15.6">
      <c r="A654" s="317">
        <v>43300</v>
      </c>
      <c r="B654" s="235">
        <v>91.879997000000003</v>
      </c>
      <c r="C654" s="235">
        <v>0.5</v>
      </c>
    </row>
    <row r="655" spans="1:3" ht="15.6">
      <c r="A655" s="317">
        <v>43301</v>
      </c>
      <c r="B655" s="235">
        <v>93.540001000000004</v>
      </c>
      <c r="C655" s="235">
        <v>1</v>
      </c>
    </row>
    <row r="656" spans="1:3" ht="15.6">
      <c r="A656" s="317">
        <v>43304</v>
      </c>
      <c r="B656" s="235">
        <v>92.019997000000004</v>
      </c>
      <c r="C656" s="235">
        <v>0.8</v>
      </c>
    </row>
    <row r="657" spans="1:3" ht="15.6">
      <c r="A657" s="317">
        <v>43305</v>
      </c>
      <c r="B657" s="235">
        <v>91.419998000000007</v>
      </c>
      <c r="C657" s="235">
        <v>0.8</v>
      </c>
    </row>
    <row r="658" spans="1:3" ht="15.6">
      <c r="A658" s="317">
        <v>43306</v>
      </c>
      <c r="B658" s="235">
        <v>92.32</v>
      </c>
      <c r="C658" s="235">
        <v>0.6</v>
      </c>
    </row>
    <row r="659" spans="1:3" ht="15.6">
      <c r="A659" s="317">
        <v>43307</v>
      </c>
      <c r="B659" s="235">
        <v>91.660004000000001</v>
      </c>
      <c r="C659" s="235">
        <v>0.8</v>
      </c>
    </row>
    <row r="660" spans="1:3" ht="15.6">
      <c r="A660" s="317">
        <v>43308</v>
      </c>
      <c r="B660" s="235">
        <v>92.360000999999997</v>
      </c>
      <c r="C660" s="235">
        <v>0.8</v>
      </c>
    </row>
    <row r="661" spans="1:3" ht="15.6">
      <c r="A661" s="317">
        <v>43311</v>
      </c>
      <c r="B661" s="235">
        <v>87.5</v>
      </c>
      <c r="C661" s="235">
        <v>1.9</v>
      </c>
    </row>
    <row r="662" spans="1:3" ht="15.6">
      <c r="A662" s="317">
        <v>43312</v>
      </c>
      <c r="B662" s="235">
        <v>86.540001000000004</v>
      </c>
      <c r="C662" s="235">
        <v>1.3</v>
      </c>
    </row>
    <row r="663" spans="1:3" ht="15.6">
      <c r="A663" s="317">
        <v>43313</v>
      </c>
      <c r="B663" s="235">
        <v>86.800003000000004</v>
      </c>
      <c r="C663" s="235">
        <v>1</v>
      </c>
    </row>
    <row r="664" spans="1:3" ht="15.6">
      <c r="A664" s="317">
        <v>43314</v>
      </c>
      <c r="B664" s="235">
        <v>86.839995999999999</v>
      </c>
      <c r="C664" s="235">
        <v>0.9</v>
      </c>
    </row>
    <row r="665" spans="1:3" ht="15.6">
      <c r="A665" s="317">
        <v>43315</v>
      </c>
      <c r="B665" s="235">
        <v>88.839995999999999</v>
      </c>
      <c r="C665" s="235">
        <v>1.2</v>
      </c>
    </row>
    <row r="666" spans="1:3" ht="15.6">
      <c r="A666" s="317">
        <v>43318</v>
      </c>
      <c r="B666" s="235">
        <v>88.639999000000003</v>
      </c>
      <c r="C666" s="235">
        <v>0.5</v>
      </c>
    </row>
    <row r="667" spans="1:3" ht="15.6">
      <c r="A667" s="317">
        <v>43319</v>
      </c>
      <c r="B667" s="235">
        <v>88.199996999999996</v>
      </c>
      <c r="C667" s="235">
        <v>0.4</v>
      </c>
    </row>
    <row r="668" spans="1:3" ht="15.6">
      <c r="A668" s="317">
        <v>43320</v>
      </c>
      <c r="B668" s="235">
        <v>88.160004000000001</v>
      </c>
      <c r="C668" s="235">
        <v>0.4</v>
      </c>
    </row>
    <row r="669" spans="1:3" ht="15.6">
      <c r="A669" s="317">
        <v>43321</v>
      </c>
      <c r="B669" s="235">
        <v>88</v>
      </c>
      <c r="C669" s="235">
        <v>0.4</v>
      </c>
    </row>
    <row r="670" spans="1:3" ht="15.6">
      <c r="A670" s="317">
        <v>43322</v>
      </c>
      <c r="B670" s="235">
        <v>87.279999000000004</v>
      </c>
      <c r="C670" s="235">
        <v>0.5</v>
      </c>
    </row>
    <row r="671" spans="1:3" ht="15.6">
      <c r="A671" s="317">
        <v>43325</v>
      </c>
      <c r="B671" s="235">
        <v>87.080001999999993</v>
      </c>
      <c r="C671" s="235">
        <v>0.4</v>
      </c>
    </row>
    <row r="672" spans="1:3" ht="15.6">
      <c r="A672" s="317">
        <v>43326</v>
      </c>
      <c r="B672" s="235">
        <v>87.220000999999996</v>
      </c>
      <c r="C672" s="235">
        <v>0.5</v>
      </c>
    </row>
    <row r="673" spans="1:3" ht="15.6">
      <c r="A673" s="317">
        <v>43327</v>
      </c>
      <c r="B673" s="235">
        <v>86.440002000000007</v>
      </c>
      <c r="C673" s="235">
        <v>0.8</v>
      </c>
    </row>
    <row r="674" spans="1:3" ht="15.6">
      <c r="A674" s="317">
        <v>43328</v>
      </c>
      <c r="B674" s="235">
        <v>86.900002000000001</v>
      </c>
      <c r="C674" s="235">
        <v>0.5</v>
      </c>
    </row>
    <row r="675" spans="1:3" ht="15.6">
      <c r="A675" s="317">
        <v>43329</v>
      </c>
      <c r="B675" s="235">
        <v>86</v>
      </c>
      <c r="C675" s="235">
        <v>0.9</v>
      </c>
    </row>
    <row r="676" spans="1:3" ht="15.6">
      <c r="A676" s="317">
        <v>43332</v>
      </c>
      <c r="B676" s="235">
        <v>86.639999000000003</v>
      </c>
      <c r="C676" s="235">
        <v>0.4</v>
      </c>
    </row>
    <row r="677" spans="1:3" ht="15.6">
      <c r="A677" s="317">
        <v>43333</v>
      </c>
      <c r="B677" s="235">
        <v>86.059997999999993</v>
      </c>
      <c r="C677" s="235">
        <v>0.5</v>
      </c>
    </row>
    <row r="678" spans="1:3" ht="15.6">
      <c r="A678" s="317">
        <v>43334</v>
      </c>
      <c r="B678" s="235">
        <v>86.040001000000004</v>
      </c>
      <c r="C678" s="235">
        <v>0.5</v>
      </c>
    </row>
    <row r="679" spans="1:3" ht="15.6">
      <c r="A679" s="317">
        <v>43335</v>
      </c>
      <c r="B679" s="235">
        <v>86.040001000000004</v>
      </c>
      <c r="C679" s="235">
        <v>0.4</v>
      </c>
    </row>
    <row r="680" spans="1:3" ht="15.6">
      <c r="A680" s="317">
        <v>43336</v>
      </c>
      <c r="B680" s="235">
        <v>85.800003000000004</v>
      </c>
      <c r="C680" s="235">
        <v>0.4</v>
      </c>
    </row>
    <row r="681" spans="1:3" ht="15.6">
      <c r="A681" s="317">
        <v>43339</v>
      </c>
      <c r="B681" s="235">
        <v>85.900002000000001</v>
      </c>
      <c r="C681" s="235">
        <v>0.2</v>
      </c>
    </row>
    <row r="682" spans="1:3" ht="15.6">
      <c r="A682" s="317">
        <v>43340</v>
      </c>
      <c r="B682" s="235">
        <v>85.519997000000004</v>
      </c>
      <c r="C682" s="235">
        <v>0.5</v>
      </c>
    </row>
    <row r="683" spans="1:3" ht="15.6">
      <c r="A683" s="317">
        <v>43341</v>
      </c>
      <c r="B683" s="235">
        <v>85.879997000000003</v>
      </c>
      <c r="C683" s="235">
        <v>0.4</v>
      </c>
    </row>
    <row r="684" spans="1:3" ht="15.6">
      <c r="A684" s="317">
        <v>43342</v>
      </c>
      <c r="B684" s="235">
        <v>85.739998</v>
      </c>
      <c r="C684" s="235">
        <v>0.5</v>
      </c>
    </row>
    <row r="685" spans="1:3" ht="15.6">
      <c r="A685" s="317">
        <v>43343</v>
      </c>
      <c r="B685" s="235">
        <v>85.139999000000003</v>
      </c>
      <c r="C685" s="235">
        <v>0.8</v>
      </c>
    </row>
    <row r="686" spans="1:3" ht="15.6">
      <c r="A686" s="317">
        <v>43346</v>
      </c>
      <c r="B686" s="235">
        <v>85.480002999999996</v>
      </c>
      <c r="C686" s="235">
        <v>0.4</v>
      </c>
    </row>
    <row r="687" spans="1:3" ht="15.6">
      <c r="A687" s="317">
        <v>43347</v>
      </c>
      <c r="B687" s="235">
        <v>85.639999000000003</v>
      </c>
      <c r="C687" s="235">
        <v>0.7</v>
      </c>
    </row>
    <row r="688" spans="1:3" ht="15.6">
      <c r="A688" s="317">
        <v>43348</v>
      </c>
      <c r="B688" s="235">
        <v>83.379997000000003</v>
      </c>
      <c r="C688" s="235">
        <v>1</v>
      </c>
    </row>
    <row r="689" spans="1:3" ht="15.6">
      <c r="A689" s="317">
        <v>43349</v>
      </c>
      <c r="B689" s="235">
        <v>82.760002</v>
      </c>
      <c r="C689" s="235">
        <v>0.8</v>
      </c>
    </row>
    <row r="690" spans="1:3" ht="15.6">
      <c r="A690" s="317">
        <v>43350</v>
      </c>
      <c r="B690" s="235">
        <v>83.360000999999997</v>
      </c>
      <c r="C690" s="235">
        <v>0.7</v>
      </c>
    </row>
    <row r="691" spans="1:3" ht="15.6">
      <c r="A691" s="317">
        <v>43353</v>
      </c>
      <c r="B691" s="235">
        <v>83.32</v>
      </c>
      <c r="C691" s="235">
        <v>0.5</v>
      </c>
    </row>
    <row r="692" spans="1:3" ht="15.6">
      <c r="A692" s="317">
        <v>43354</v>
      </c>
      <c r="B692" s="235">
        <v>82.120002999999997</v>
      </c>
      <c r="C692" s="235">
        <v>1.1000000000000001</v>
      </c>
    </row>
    <row r="693" spans="1:3" ht="15.6">
      <c r="A693" s="317">
        <v>43355</v>
      </c>
      <c r="B693" s="235">
        <v>82.239998</v>
      </c>
      <c r="C693" s="235">
        <v>0.7</v>
      </c>
    </row>
    <row r="694" spans="1:3" ht="15.6">
      <c r="A694" s="317">
        <v>43356</v>
      </c>
      <c r="B694" s="235">
        <v>82.019997000000004</v>
      </c>
      <c r="C694" s="235">
        <v>0.6</v>
      </c>
    </row>
    <row r="695" spans="1:3" ht="15.6">
      <c r="A695" s="317">
        <v>43357</v>
      </c>
      <c r="B695" s="235">
        <v>82.519997000000004</v>
      </c>
      <c r="C695" s="235">
        <v>0.6</v>
      </c>
    </row>
    <row r="696" spans="1:3" ht="15.6">
      <c r="A696" s="317">
        <v>43360</v>
      </c>
      <c r="B696" s="235">
        <v>82.099997999999999</v>
      </c>
      <c r="C696" s="235">
        <v>0.4</v>
      </c>
    </row>
    <row r="697" spans="1:3" ht="15.6">
      <c r="A697" s="317">
        <v>43361</v>
      </c>
      <c r="B697" s="235">
        <v>81.860000999999997</v>
      </c>
      <c r="C697" s="235">
        <v>0.6</v>
      </c>
    </row>
    <row r="698" spans="1:3" ht="15.6">
      <c r="A698" s="317">
        <v>43362</v>
      </c>
      <c r="B698" s="235">
        <v>81.059997999999993</v>
      </c>
      <c r="C698" s="235">
        <v>0.6</v>
      </c>
    </row>
    <row r="699" spans="1:3" ht="15.6">
      <c r="A699" s="317">
        <v>43363</v>
      </c>
      <c r="B699" s="235">
        <v>81.400002000000001</v>
      </c>
      <c r="C699" s="235">
        <v>1</v>
      </c>
    </row>
    <row r="700" spans="1:3" ht="15.6">
      <c r="A700" s="317">
        <v>43364</v>
      </c>
      <c r="B700" s="235">
        <v>82.260002</v>
      </c>
      <c r="C700" s="235">
        <v>0.9</v>
      </c>
    </row>
    <row r="701" spans="1:3" ht="15.6">
      <c r="A701" s="317">
        <v>43367</v>
      </c>
      <c r="B701" s="235">
        <v>81.879997000000003</v>
      </c>
      <c r="C701" s="235">
        <v>0.4</v>
      </c>
    </row>
    <row r="702" spans="1:3" ht="15.6">
      <c r="A702" s="317">
        <v>43368</v>
      </c>
      <c r="B702" s="235">
        <v>81.620002999999997</v>
      </c>
      <c r="C702" s="235">
        <v>0.5</v>
      </c>
    </row>
    <row r="703" spans="1:3" ht="15.6">
      <c r="A703" s="317">
        <v>43369</v>
      </c>
      <c r="B703" s="235">
        <v>81.720000999999996</v>
      </c>
      <c r="C703" s="235">
        <v>0.6</v>
      </c>
    </row>
    <row r="704" spans="1:3" ht="15.6">
      <c r="A704" s="317">
        <v>43370</v>
      </c>
      <c r="B704" s="235">
        <v>81.660004000000001</v>
      </c>
      <c r="C704" s="235">
        <v>0.5</v>
      </c>
    </row>
    <row r="705" spans="1:3" ht="15.6">
      <c r="A705" s="317">
        <v>43371</v>
      </c>
      <c r="B705" s="235">
        <v>80.760002</v>
      </c>
      <c r="C705" s="235">
        <v>0.8</v>
      </c>
    </row>
    <row r="706" spans="1:3" ht="15.6">
      <c r="A706" s="317">
        <v>43374</v>
      </c>
      <c r="B706" s="235">
        <v>81.239998</v>
      </c>
      <c r="C706" s="235">
        <v>0.8</v>
      </c>
    </row>
    <row r="707" spans="1:3" ht="15.6">
      <c r="A707" s="317">
        <v>43375</v>
      </c>
      <c r="B707" s="235">
        <v>80.739998</v>
      </c>
      <c r="C707" s="235">
        <v>0.8</v>
      </c>
    </row>
    <row r="708" spans="1:3" ht="15.6">
      <c r="A708" s="317">
        <v>43376</v>
      </c>
      <c r="B708" s="235">
        <v>81.220000999999996</v>
      </c>
      <c r="C708" s="235">
        <v>0.6</v>
      </c>
    </row>
    <row r="709" spans="1:3" ht="15.6">
      <c r="A709" s="317">
        <v>43377</v>
      </c>
      <c r="B709" s="235">
        <v>79.239998</v>
      </c>
      <c r="C709" s="235">
        <v>0.9</v>
      </c>
    </row>
    <row r="710" spans="1:3" ht="15.6">
      <c r="A710" s="317">
        <v>43378</v>
      </c>
      <c r="B710" s="235">
        <v>78.839995999999999</v>
      </c>
      <c r="C710" s="235">
        <v>0.7</v>
      </c>
    </row>
    <row r="711" spans="1:3" ht="15.6">
      <c r="A711" s="317">
        <v>43381</v>
      </c>
      <c r="B711" s="235">
        <v>78</v>
      </c>
      <c r="C711" s="235">
        <v>1</v>
      </c>
    </row>
    <row r="712" spans="1:3" ht="15.6">
      <c r="A712" s="317">
        <v>43382</v>
      </c>
      <c r="B712" s="235">
        <v>78.300003000000004</v>
      </c>
      <c r="C712" s="235">
        <v>1</v>
      </c>
    </row>
    <row r="713" spans="1:3" ht="15.6">
      <c r="A713" s="317">
        <v>43383</v>
      </c>
      <c r="B713" s="235">
        <v>77.059997999999993</v>
      </c>
      <c r="C713" s="235">
        <v>1</v>
      </c>
    </row>
    <row r="714" spans="1:3" ht="15.6">
      <c r="A714" s="317">
        <v>43384</v>
      </c>
      <c r="B714" s="235">
        <v>75.580001999999993</v>
      </c>
      <c r="C714" s="235">
        <v>1.1000000000000001</v>
      </c>
    </row>
    <row r="715" spans="1:3" ht="15.6">
      <c r="A715" s="317">
        <v>43385</v>
      </c>
      <c r="B715" s="235">
        <v>76</v>
      </c>
      <c r="C715" s="235">
        <v>1</v>
      </c>
    </row>
    <row r="716" spans="1:3" ht="15.6">
      <c r="A716" s="317">
        <v>43388</v>
      </c>
      <c r="B716" s="235">
        <v>75.980002999999996</v>
      </c>
      <c r="C716" s="235">
        <v>0.6</v>
      </c>
    </row>
    <row r="717" spans="1:3" ht="15.6">
      <c r="A717" s="317">
        <v>43389</v>
      </c>
      <c r="B717" s="235">
        <v>77.620002999999997</v>
      </c>
      <c r="C717" s="235">
        <v>0.8</v>
      </c>
    </row>
    <row r="718" spans="1:3" ht="15.6">
      <c r="A718" s="317">
        <v>43390</v>
      </c>
      <c r="B718" s="235">
        <v>76.760002</v>
      </c>
      <c r="C718" s="235">
        <v>0.7</v>
      </c>
    </row>
    <row r="719" spans="1:3" ht="15.6">
      <c r="A719" s="317">
        <v>43391</v>
      </c>
      <c r="B719" s="235">
        <v>78.5</v>
      </c>
      <c r="C719" s="235">
        <v>0.8</v>
      </c>
    </row>
    <row r="720" spans="1:3" ht="15.6">
      <c r="A720" s="317">
        <v>43392</v>
      </c>
      <c r="B720" s="235">
        <v>79.800003000000004</v>
      </c>
      <c r="C720" s="235">
        <v>1.2</v>
      </c>
    </row>
    <row r="721" spans="1:3" ht="15.6">
      <c r="A721" s="317">
        <v>43395</v>
      </c>
      <c r="B721" s="235">
        <v>79.599997999999999</v>
      </c>
      <c r="C721" s="235">
        <v>0.7</v>
      </c>
    </row>
    <row r="722" spans="1:3" ht="15.6">
      <c r="A722" s="317">
        <v>43396</v>
      </c>
      <c r="B722" s="235">
        <v>78.419998000000007</v>
      </c>
      <c r="C722" s="235">
        <v>0.7</v>
      </c>
    </row>
    <row r="723" spans="1:3" ht="15.6">
      <c r="A723" s="317">
        <v>43397</v>
      </c>
      <c r="B723" s="235">
        <v>77.959998999999996</v>
      </c>
      <c r="C723" s="235">
        <v>1.1000000000000001</v>
      </c>
    </row>
    <row r="724" spans="1:3" ht="15.6">
      <c r="A724" s="317">
        <v>43398</v>
      </c>
      <c r="B724" s="235">
        <v>77.959998999999996</v>
      </c>
      <c r="C724" s="235">
        <v>1</v>
      </c>
    </row>
    <row r="725" spans="1:3" ht="15.6">
      <c r="A725" s="317">
        <v>43399</v>
      </c>
      <c r="B725" s="235">
        <v>77.739998</v>
      </c>
      <c r="C725" s="235">
        <v>0.9</v>
      </c>
    </row>
    <row r="726" spans="1:3" ht="15.6">
      <c r="A726" s="317">
        <v>43402</v>
      </c>
      <c r="B726" s="235">
        <v>79.139999000000003</v>
      </c>
      <c r="C726" s="235">
        <v>0.8</v>
      </c>
    </row>
    <row r="727" spans="1:3" ht="15.6">
      <c r="A727" s="317">
        <v>43403</v>
      </c>
      <c r="B727" s="235">
        <v>78.400002000000001</v>
      </c>
      <c r="C727" s="235">
        <v>0.6</v>
      </c>
    </row>
    <row r="728" spans="1:3" ht="15.6">
      <c r="A728" s="317">
        <v>43404</v>
      </c>
      <c r="B728" s="235">
        <v>79.599997999999999</v>
      </c>
      <c r="C728" s="235">
        <v>0.9</v>
      </c>
    </row>
    <row r="729" spans="1:3" ht="15.6">
      <c r="A729" s="317">
        <v>43405</v>
      </c>
      <c r="B729" s="235">
        <v>79.959998999999996</v>
      </c>
      <c r="C729" s="235">
        <v>0.7</v>
      </c>
    </row>
    <row r="730" spans="1:3" ht="15.6">
      <c r="A730" s="317">
        <v>43406</v>
      </c>
      <c r="B730" s="235">
        <v>79.400002000000001</v>
      </c>
      <c r="C730" s="235">
        <v>0.7</v>
      </c>
    </row>
    <row r="731" spans="1:3" ht="15.6">
      <c r="A731" s="317">
        <v>43409</v>
      </c>
      <c r="B731" s="235">
        <v>79.839995999999999</v>
      </c>
      <c r="C731" s="235">
        <v>0.5</v>
      </c>
    </row>
    <row r="732" spans="1:3" ht="15.6">
      <c r="A732" s="317">
        <v>43410</v>
      </c>
      <c r="B732" s="235">
        <v>79.080001999999993</v>
      </c>
      <c r="C732" s="235">
        <v>0.6</v>
      </c>
    </row>
    <row r="733" spans="1:3" ht="15.6">
      <c r="A733" s="317">
        <v>43411</v>
      </c>
      <c r="B733" s="235">
        <v>79.400002000000001</v>
      </c>
      <c r="C733" s="235">
        <v>0.5</v>
      </c>
    </row>
    <row r="734" spans="1:3" ht="15.6">
      <c r="A734" s="317">
        <v>43412</v>
      </c>
      <c r="B734" s="235">
        <v>79</v>
      </c>
      <c r="C734" s="235">
        <v>0.6</v>
      </c>
    </row>
    <row r="735" spans="1:3" ht="15.6">
      <c r="A735" s="317">
        <v>43413</v>
      </c>
      <c r="B735" s="235">
        <v>79.5</v>
      </c>
      <c r="C735" s="235">
        <v>0.7</v>
      </c>
    </row>
    <row r="736" spans="1:3" ht="15.6">
      <c r="A736" s="317">
        <v>43416</v>
      </c>
      <c r="B736" s="235">
        <v>79.680000000000007</v>
      </c>
      <c r="C736" s="235">
        <v>0.5</v>
      </c>
    </row>
    <row r="737" spans="1:3" ht="15.6">
      <c r="A737" s="317">
        <v>43417</v>
      </c>
      <c r="B737" s="235">
        <v>80</v>
      </c>
      <c r="C737" s="235">
        <v>0.7</v>
      </c>
    </row>
    <row r="738" spans="1:3" ht="15.6">
      <c r="A738" s="317">
        <v>43418</v>
      </c>
      <c r="B738" s="235">
        <v>80.080001999999993</v>
      </c>
      <c r="C738" s="235">
        <v>0.7</v>
      </c>
    </row>
    <row r="739" spans="1:3" ht="15.6">
      <c r="A739" s="317">
        <v>43419</v>
      </c>
      <c r="B739" s="235">
        <v>79.860000999999997</v>
      </c>
      <c r="C739" s="235">
        <v>0.6</v>
      </c>
    </row>
    <row r="740" spans="1:3" ht="15.6">
      <c r="A740" s="317">
        <v>43420</v>
      </c>
      <c r="B740" s="235">
        <v>80.059997999999993</v>
      </c>
      <c r="C740" s="235">
        <v>0.8</v>
      </c>
    </row>
    <row r="741" spans="1:3" ht="15.6">
      <c r="A741" s="317">
        <v>43423</v>
      </c>
      <c r="B741" s="235">
        <v>80.379997000000003</v>
      </c>
      <c r="C741" s="235">
        <v>0.8</v>
      </c>
    </row>
    <row r="742" spans="1:3" ht="15.6">
      <c r="A742" s="317">
        <v>43424</v>
      </c>
      <c r="B742" s="235">
        <v>79.919998000000007</v>
      </c>
      <c r="C742" s="235">
        <v>0.6</v>
      </c>
    </row>
    <row r="743" spans="1:3" ht="15.6">
      <c r="A743" s="317">
        <v>43425</v>
      </c>
      <c r="B743" s="235">
        <v>80.739998</v>
      </c>
      <c r="C743" s="235">
        <v>0.7</v>
      </c>
    </row>
    <row r="744" spans="1:3" ht="15.6">
      <c r="A744" s="317">
        <v>43426</v>
      </c>
      <c r="B744" s="235">
        <v>80.279999000000004</v>
      </c>
      <c r="C744" s="235">
        <v>0.4</v>
      </c>
    </row>
    <row r="745" spans="1:3" ht="15.6">
      <c r="A745" s="317">
        <v>43427</v>
      </c>
      <c r="B745" s="235">
        <v>80.760002</v>
      </c>
      <c r="C745" s="235">
        <v>0.4</v>
      </c>
    </row>
    <row r="746" spans="1:3" ht="15.6">
      <c r="A746" s="317">
        <v>43430</v>
      </c>
      <c r="B746" s="235">
        <v>81.379997000000003</v>
      </c>
      <c r="C746" s="235">
        <v>0.6</v>
      </c>
    </row>
    <row r="747" spans="1:3" ht="15.6">
      <c r="A747" s="317">
        <v>43431</v>
      </c>
      <c r="B747" s="235">
        <v>81.639999000000003</v>
      </c>
      <c r="C747" s="235">
        <v>0.6</v>
      </c>
    </row>
    <row r="748" spans="1:3" ht="15.6">
      <c r="A748" s="317">
        <v>43432</v>
      </c>
      <c r="B748" s="235">
        <v>80.419998000000007</v>
      </c>
      <c r="C748" s="235">
        <v>0.6</v>
      </c>
    </row>
    <row r="749" spans="1:3" ht="15.6">
      <c r="A749" s="317">
        <v>43433</v>
      </c>
      <c r="B749" s="235">
        <v>79.720000999999996</v>
      </c>
      <c r="C749" s="235">
        <v>0.8</v>
      </c>
    </row>
    <row r="750" spans="1:3" ht="15.6">
      <c r="A750" s="317">
        <v>43434</v>
      </c>
      <c r="B750" s="235">
        <v>80.819999999999993</v>
      </c>
      <c r="C750" s="235">
        <v>0.9</v>
      </c>
    </row>
    <row r="751" spans="1:3" ht="15.6">
      <c r="A751" s="317">
        <v>43437</v>
      </c>
      <c r="B751" s="235">
        <v>79.400002000000001</v>
      </c>
      <c r="C751" s="235">
        <v>0.8</v>
      </c>
    </row>
    <row r="752" spans="1:3" ht="15.6">
      <c r="A752" s="317">
        <v>43438</v>
      </c>
      <c r="B752" s="235">
        <v>81.160004000000001</v>
      </c>
      <c r="C752" s="235">
        <v>0.8</v>
      </c>
    </row>
    <row r="753" spans="1:3" ht="15.6">
      <c r="A753" s="317">
        <v>43439</v>
      </c>
      <c r="B753" s="235">
        <v>80.800003000000004</v>
      </c>
      <c r="C753" s="235">
        <v>0.6</v>
      </c>
    </row>
    <row r="754" spans="1:3" ht="15.6">
      <c r="A754" s="317">
        <v>43440</v>
      </c>
      <c r="B754" s="235">
        <v>78.120002999999997</v>
      </c>
      <c r="C754" s="235">
        <v>0.9</v>
      </c>
    </row>
    <row r="755" spans="1:3" ht="15.6">
      <c r="A755" s="317">
        <v>43441</v>
      </c>
      <c r="B755" s="235">
        <v>78.559997999999993</v>
      </c>
      <c r="C755" s="235">
        <v>0.8</v>
      </c>
    </row>
    <row r="756" spans="1:3" ht="15.6">
      <c r="A756" s="317">
        <v>43444</v>
      </c>
      <c r="B756" s="235">
        <v>77.639999000000003</v>
      </c>
      <c r="C756" s="235">
        <v>0.7</v>
      </c>
    </row>
    <row r="757" spans="1:3" ht="15.6">
      <c r="A757" s="317">
        <v>43445</v>
      </c>
      <c r="B757" s="235">
        <v>79.220000999999996</v>
      </c>
      <c r="C757" s="235">
        <v>0.7</v>
      </c>
    </row>
    <row r="758" spans="1:3" ht="15.6">
      <c r="A758" s="317">
        <v>43446</v>
      </c>
      <c r="B758" s="235">
        <v>80.519997000000004</v>
      </c>
      <c r="C758" s="235">
        <v>0.6</v>
      </c>
    </row>
    <row r="759" spans="1:3" ht="15.6">
      <c r="A759" s="317">
        <v>43447</v>
      </c>
      <c r="B759" s="235">
        <v>80.940002000000007</v>
      </c>
      <c r="C759" s="235">
        <v>0.6</v>
      </c>
    </row>
    <row r="760" spans="1:3" ht="15.6">
      <c r="A760" s="317">
        <v>43448</v>
      </c>
      <c r="B760" s="235">
        <v>80.319999999999993</v>
      </c>
      <c r="C760" s="235">
        <v>0.5</v>
      </c>
    </row>
    <row r="761" spans="1:3" ht="15.6">
      <c r="A761" s="317">
        <v>43451</v>
      </c>
      <c r="B761" s="235">
        <v>79</v>
      </c>
      <c r="C761" s="235">
        <v>0.5</v>
      </c>
    </row>
    <row r="762" spans="1:3" ht="15.6">
      <c r="A762" s="317">
        <v>43452</v>
      </c>
      <c r="B762" s="235">
        <v>78.480002999999996</v>
      </c>
      <c r="C762" s="235">
        <v>0.6</v>
      </c>
    </row>
    <row r="763" spans="1:3" ht="15.6">
      <c r="A763" s="317">
        <v>43453</v>
      </c>
      <c r="B763" s="235">
        <v>80.099997999999999</v>
      </c>
      <c r="C763" s="235">
        <v>0.9</v>
      </c>
    </row>
    <row r="764" spans="1:3" ht="15.6">
      <c r="A764" s="317">
        <v>43454</v>
      </c>
      <c r="B764" s="235">
        <v>79.720000999999996</v>
      </c>
      <c r="C764" s="235">
        <v>0.9</v>
      </c>
    </row>
    <row r="765" spans="1:3" ht="15.6">
      <c r="A765" s="317">
        <v>43455</v>
      </c>
      <c r="B765" s="235">
        <v>77.839995999999999</v>
      </c>
      <c r="C765" s="235">
        <v>1.7</v>
      </c>
    </row>
    <row r="766" spans="1:3" ht="15.6">
      <c r="A766" s="317">
        <v>43458</v>
      </c>
      <c r="B766" s="235">
        <v>76.379997000000003</v>
      </c>
      <c r="C766" s="235">
        <v>0.2</v>
      </c>
    </row>
    <row r="767" spans="1:3" ht="15.6">
      <c r="A767" s="317">
        <v>43461</v>
      </c>
      <c r="B767" s="235">
        <v>75.819999999999993</v>
      </c>
      <c r="C767" s="235">
        <v>0.6</v>
      </c>
    </row>
    <row r="768" spans="1:3" ht="15.6">
      <c r="A768" s="317">
        <v>43462</v>
      </c>
      <c r="B768" s="235">
        <v>76.519997000000004</v>
      </c>
      <c r="C768" s="235">
        <v>0.4</v>
      </c>
    </row>
    <row r="769" spans="1:3" ht="15.6">
      <c r="A769" s="317">
        <v>43465</v>
      </c>
      <c r="B769" s="235">
        <v>77.199996999999996</v>
      </c>
      <c r="C769" s="235">
        <v>0.2</v>
      </c>
    </row>
    <row r="770" spans="1:3" ht="15.6">
      <c r="A770" s="317">
        <v>43467</v>
      </c>
      <c r="B770" s="235">
        <v>76.779999000000004</v>
      </c>
      <c r="C770" s="235">
        <v>0.3</v>
      </c>
    </row>
    <row r="771" spans="1:3" ht="15.6">
      <c r="A771" s="317">
        <v>43468</v>
      </c>
      <c r="B771" s="235">
        <v>76</v>
      </c>
      <c r="C771" s="235">
        <v>0.5</v>
      </c>
    </row>
    <row r="772" spans="1:3" ht="15.6">
      <c r="A772" s="317">
        <v>43469</v>
      </c>
      <c r="B772" s="235">
        <v>77.739998</v>
      </c>
      <c r="C772" s="235">
        <v>0.4</v>
      </c>
    </row>
    <row r="773" spans="1:3" ht="15.6">
      <c r="A773" s="317">
        <v>43472</v>
      </c>
      <c r="B773" s="235">
        <v>75.760002</v>
      </c>
      <c r="C773" s="235">
        <v>0.9</v>
      </c>
    </row>
    <row r="774" spans="1:3" ht="15.6">
      <c r="A774" s="317">
        <v>43473</v>
      </c>
      <c r="B774" s="235">
        <v>76.279999000000004</v>
      </c>
      <c r="C774" s="235">
        <v>0.9</v>
      </c>
    </row>
    <row r="775" spans="1:3" ht="15.6">
      <c r="A775" s="317">
        <v>43474</v>
      </c>
      <c r="B775" s="235">
        <v>76.080001999999993</v>
      </c>
      <c r="C775" s="235">
        <v>0.8</v>
      </c>
    </row>
    <row r="776" spans="1:3" ht="15.6">
      <c r="A776" s="317">
        <v>43475</v>
      </c>
      <c r="B776" s="235">
        <v>77.120002999999997</v>
      </c>
      <c r="C776" s="235">
        <v>0.6</v>
      </c>
    </row>
    <row r="777" spans="1:3" ht="15.6">
      <c r="A777" s="317">
        <v>43476</v>
      </c>
      <c r="B777" s="235">
        <v>77.5</v>
      </c>
      <c r="C777" s="235">
        <v>0.7</v>
      </c>
    </row>
    <row r="778" spans="1:3" ht="15.6">
      <c r="A778" s="317">
        <v>43479</v>
      </c>
      <c r="B778" s="235">
        <v>75.080001999999993</v>
      </c>
      <c r="C778" s="235">
        <v>1.1000000000000001</v>
      </c>
    </row>
    <row r="779" spans="1:3" ht="15.6">
      <c r="A779" s="317">
        <v>43480</v>
      </c>
      <c r="B779" s="235">
        <v>76.480002999999996</v>
      </c>
      <c r="C779" s="235">
        <v>0.8</v>
      </c>
    </row>
    <row r="780" spans="1:3" ht="15.6">
      <c r="A780" s="317">
        <v>43481</v>
      </c>
      <c r="B780" s="235">
        <v>75.120002999999997</v>
      </c>
      <c r="C780" s="235">
        <v>0.7</v>
      </c>
    </row>
    <row r="781" spans="1:3" ht="15.6">
      <c r="A781" s="317">
        <v>43482</v>
      </c>
      <c r="B781" s="235">
        <v>75.5</v>
      </c>
      <c r="C781" s="235">
        <v>1.1000000000000001</v>
      </c>
    </row>
    <row r="782" spans="1:3" ht="15.6">
      <c r="A782" s="317">
        <v>43483</v>
      </c>
      <c r="B782" s="235">
        <v>75.800003000000004</v>
      </c>
      <c r="C782" s="235">
        <v>1.4</v>
      </c>
    </row>
    <row r="783" spans="1:3" ht="15.6">
      <c r="A783" s="317">
        <v>43486</v>
      </c>
      <c r="B783" s="235">
        <v>75.959998999999996</v>
      </c>
      <c r="C783" s="235">
        <v>0.6</v>
      </c>
    </row>
    <row r="784" spans="1:3" ht="15.6">
      <c r="A784" s="317">
        <v>43487</v>
      </c>
      <c r="B784" s="235">
        <v>76</v>
      </c>
      <c r="C784" s="235">
        <v>0.6</v>
      </c>
    </row>
    <row r="785" spans="1:3" ht="15.6">
      <c r="A785" s="317">
        <v>43488</v>
      </c>
      <c r="B785" s="235">
        <v>76.199996999999996</v>
      </c>
      <c r="C785" s="235">
        <v>0.8</v>
      </c>
    </row>
    <row r="786" spans="1:3" ht="15.6">
      <c r="A786" s="317">
        <v>43489</v>
      </c>
      <c r="B786" s="235">
        <v>76.400002000000001</v>
      </c>
      <c r="C786" s="235">
        <v>0.9</v>
      </c>
    </row>
    <row r="787" spans="1:3" ht="15.6">
      <c r="A787" s="317">
        <v>43490</v>
      </c>
      <c r="B787" s="235">
        <v>75.739998</v>
      </c>
      <c r="C787" s="235">
        <v>0.6</v>
      </c>
    </row>
    <row r="788" spans="1:3" ht="15.6">
      <c r="A788" s="317">
        <v>43493</v>
      </c>
      <c r="B788" s="235">
        <v>75.660004000000001</v>
      </c>
      <c r="C788" s="235">
        <v>0.5</v>
      </c>
    </row>
    <row r="789" spans="1:3" ht="15.6">
      <c r="A789" s="317">
        <v>43494</v>
      </c>
      <c r="B789" s="235">
        <v>77.040001000000004</v>
      </c>
      <c r="C789" s="235">
        <v>0.9</v>
      </c>
    </row>
    <row r="790" spans="1:3" ht="15.6">
      <c r="A790" s="317">
        <v>43495</v>
      </c>
      <c r="B790" s="235">
        <v>77.919998000000007</v>
      </c>
      <c r="C790" s="235">
        <v>0.6</v>
      </c>
    </row>
    <row r="791" spans="1:3" ht="15.6">
      <c r="A791" s="317">
        <v>43496</v>
      </c>
      <c r="B791" s="235">
        <v>78.379997000000003</v>
      </c>
      <c r="C791" s="235">
        <v>0.9</v>
      </c>
    </row>
    <row r="792" spans="1:3" ht="15.6">
      <c r="A792" s="317">
        <v>43497</v>
      </c>
      <c r="B792" s="235">
        <v>79.199996999999996</v>
      </c>
      <c r="C792" s="235">
        <v>0.6</v>
      </c>
    </row>
    <row r="793" spans="1:3" ht="15.6">
      <c r="A793" s="317">
        <v>43500</v>
      </c>
      <c r="B793" s="235">
        <v>79.639999000000003</v>
      </c>
      <c r="C793" s="235">
        <v>0.8</v>
      </c>
    </row>
    <row r="794" spans="1:3" ht="15.6">
      <c r="A794" s="317">
        <v>43501</v>
      </c>
      <c r="B794" s="235">
        <v>80.779999000000004</v>
      </c>
      <c r="C794" s="235">
        <v>0.6</v>
      </c>
    </row>
    <row r="795" spans="1:3" ht="15.6">
      <c r="A795" s="317">
        <v>43502</v>
      </c>
      <c r="B795" s="235">
        <v>80.400002000000001</v>
      </c>
      <c r="C795" s="235">
        <v>0.4</v>
      </c>
    </row>
    <row r="796" spans="1:3" ht="15.6">
      <c r="A796" s="317">
        <v>43503</v>
      </c>
      <c r="B796" s="235">
        <v>79.680000000000007</v>
      </c>
      <c r="C796" s="235">
        <v>0.8</v>
      </c>
    </row>
    <row r="797" spans="1:3" ht="15.6">
      <c r="A797" s="317">
        <v>43504</v>
      </c>
      <c r="B797" s="235">
        <v>80.419998000000007</v>
      </c>
      <c r="C797" s="235">
        <v>0.9</v>
      </c>
    </row>
    <row r="798" spans="1:3" ht="15.6">
      <c r="A798" s="317">
        <v>43507</v>
      </c>
      <c r="B798" s="235">
        <v>81.260002</v>
      </c>
      <c r="C798" s="235">
        <v>0.7</v>
      </c>
    </row>
    <row r="799" spans="1:3" ht="15.6">
      <c r="A799" s="317">
        <v>43508</v>
      </c>
      <c r="B799" s="235">
        <v>81.360000999999997</v>
      </c>
      <c r="C799" s="235">
        <v>0.7</v>
      </c>
    </row>
    <row r="800" spans="1:3" ht="15.6">
      <c r="A800" s="317">
        <v>43509</v>
      </c>
      <c r="B800" s="235">
        <v>86.239998</v>
      </c>
      <c r="C800" s="235">
        <v>2.4</v>
      </c>
    </row>
    <row r="801" spans="1:3" ht="15.6">
      <c r="A801" s="317">
        <v>43510</v>
      </c>
      <c r="B801" s="235">
        <v>87.220000999999996</v>
      </c>
      <c r="C801" s="235">
        <v>1.2</v>
      </c>
    </row>
    <row r="802" spans="1:3" ht="15.6">
      <c r="A802" s="317">
        <v>43511</v>
      </c>
      <c r="B802" s="235">
        <v>87.620002999999997</v>
      </c>
      <c r="C802" s="235">
        <v>0.8</v>
      </c>
    </row>
    <row r="803" spans="1:3" ht="15.6">
      <c r="A803" s="317">
        <v>43514</v>
      </c>
      <c r="B803" s="235">
        <v>87.720000999999996</v>
      </c>
      <c r="C803" s="235">
        <v>0.5</v>
      </c>
    </row>
    <row r="804" spans="1:3" ht="15.6">
      <c r="A804" s="317">
        <v>43515</v>
      </c>
      <c r="B804" s="235">
        <v>87.779999000000004</v>
      </c>
      <c r="C804" s="235">
        <v>0.6</v>
      </c>
    </row>
    <row r="805" spans="1:3" ht="15.6">
      <c r="A805" s="317">
        <v>43516</v>
      </c>
      <c r="B805" s="235">
        <v>87.919998000000007</v>
      </c>
      <c r="C805" s="235">
        <v>0.7</v>
      </c>
    </row>
    <row r="806" spans="1:3" ht="15.6">
      <c r="A806" s="317">
        <v>43517</v>
      </c>
      <c r="B806" s="235">
        <v>88.120002999999997</v>
      </c>
      <c r="C806" s="235">
        <v>0.7</v>
      </c>
    </row>
    <row r="807" spans="1:3" ht="15.6">
      <c r="A807" s="317">
        <v>43518</v>
      </c>
      <c r="B807" s="235">
        <v>88.019997000000004</v>
      </c>
      <c r="C807" s="235">
        <v>0.5</v>
      </c>
    </row>
    <row r="808" spans="1:3" ht="15.6">
      <c r="A808" s="317">
        <v>43521</v>
      </c>
      <c r="B808" s="235">
        <v>87.879997000000003</v>
      </c>
      <c r="C808" s="235">
        <v>0.5</v>
      </c>
    </row>
    <row r="809" spans="1:3" ht="15.6">
      <c r="A809" s="317">
        <v>43522</v>
      </c>
      <c r="B809" s="235">
        <v>88.080001999999993</v>
      </c>
      <c r="C809" s="235">
        <v>0.5</v>
      </c>
    </row>
    <row r="810" spans="1:3" ht="15.6">
      <c r="A810" s="317">
        <v>43523</v>
      </c>
      <c r="B810" s="235">
        <v>87.760002</v>
      </c>
      <c r="C810" s="235">
        <v>0.7</v>
      </c>
    </row>
    <row r="811" spans="1:3" ht="15.6">
      <c r="A811" s="317">
        <v>43524</v>
      </c>
      <c r="B811" s="235">
        <v>88.599997999999999</v>
      </c>
      <c r="C811" s="235">
        <v>0.8</v>
      </c>
    </row>
    <row r="812" spans="1:3" ht="15.6">
      <c r="A812" s="317">
        <v>43525</v>
      </c>
      <c r="B812" s="235">
        <v>89.879997000000003</v>
      </c>
      <c r="C812" s="235">
        <v>0.7</v>
      </c>
    </row>
    <row r="813" spans="1:3" ht="15.6">
      <c r="A813" s="317">
        <v>43528</v>
      </c>
      <c r="B813" s="235">
        <v>89.160004000000001</v>
      </c>
      <c r="C813" s="235">
        <v>0.6</v>
      </c>
    </row>
    <row r="814" spans="1:3" ht="15.6">
      <c r="A814" s="317">
        <v>43529</v>
      </c>
      <c r="B814" s="235">
        <v>89.599997999999999</v>
      </c>
      <c r="C814" s="235">
        <v>0.7</v>
      </c>
    </row>
    <row r="815" spans="1:3" ht="15.6">
      <c r="A815" s="317">
        <v>43530</v>
      </c>
      <c r="B815" s="235">
        <v>90.059997999999993</v>
      </c>
      <c r="C815" s="235">
        <v>0.6</v>
      </c>
    </row>
    <row r="816" spans="1:3" ht="15.6">
      <c r="A816" s="317">
        <v>43531</v>
      </c>
      <c r="B816" s="235">
        <v>90.5</v>
      </c>
      <c r="C816" s="235">
        <v>0.6</v>
      </c>
    </row>
    <row r="817" spans="1:3" ht="15.6">
      <c r="A817" s="317">
        <v>43532</v>
      </c>
      <c r="B817" s="235">
        <v>90.599997999999999</v>
      </c>
      <c r="C817" s="235">
        <v>0.5</v>
      </c>
    </row>
    <row r="818" spans="1:3" ht="15.6">
      <c r="A818" s="317">
        <v>43535</v>
      </c>
      <c r="B818" s="235">
        <v>90.919998000000007</v>
      </c>
      <c r="C818" s="235">
        <v>0.5</v>
      </c>
    </row>
    <row r="819" spans="1:3" ht="15.6">
      <c r="A819" s="317">
        <v>43536</v>
      </c>
      <c r="B819" s="235">
        <v>90.800003000000004</v>
      </c>
      <c r="C819" s="235">
        <v>0.5</v>
      </c>
    </row>
    <row r="820" spans="1:3" ht="15.6">
      <c r="A820" s="317">
        <v>43537</v>
      </c>
      <c r="B820" s="235">
        <v>91</v>
      </c>
      <c r="C820" s="235">
        <v>0.6</v>
      </c>
    </row>
    <row r="821" spans="1:3" ht="15.6">
      <c r="A821" s="317">
        <v>43538</v>
      </c>
      <c r="B821" s="235">
        <v>91.980002999999996</v>
      </c>
      <c r="C821" s="235">
        <v>0.6</v>
      </c>
    </row>
    <row r="822" spans="1:3" ht="15.6">
      <c r="A822" s="317">
        <v>43539</v>
      </c>
      <c r="B822" s="235">
        <v>93.099997999999999</v>
      </c>
      <c r="C822" s="235">
        <v>1.4</v>
      </c>
    </row>
    <row r="823" spans="1:3" ht="15.6">
      <c r="A823" s="317">
        <v>43542</v>
      </c>
      <c r="B823" s="235">
        <v>92.120002999999997</v>
      </c>
      <c r="C823" s="235">
        <v>0.7</v>
      </c>
    </row>
    <row r="824" spans="1:3" ht="15.6">
      <c r="A824" s="317">
        <v>43543</v>
      </c>
      <c r="B824" s="235">
        <v>92.220000999999996</v>
      </c>
      <c r="C824" s="235">
        <v>0.7</v>
      </c>
    </row>
    <row r="825" spans="1:3" ht="15.6">
      <c r="A825" s="317">
        <v>43544</v>
      </c>
      <c r="B825" s="235">
        <v>92.559997999999993</v>
      </c>
      <c r="C825" s="235">
        <v>0.6</v>
      </c>
    </row>
    <row r="826" spans="1:3" ht="15.6">
      <c r="A826" s="317">
        <v>43545</v>
      </c>
      <c r="B826" s="235">
        <v>93.300003000000004</v>
      </c>
      <c r="C826" s="235">
        <v>0.6</v>
      </c>
    </row>
    <row r="827" spans="1:3" ht="15.6">
      <c r="A827" s="317">
        <v>43546</v>
      </c>
      <c r="B827" s="235">
        <v>92.739998</v>
      </c>
      <c r="C827" s="235">
        <v>0.8</v>
      </c>
    </row>
    <row r="828" spans="1:3" ht="15.6">
      <c r="A828" s="317">
        <v>43549</v>
      </c>
      <c r="B828" s="235">
        <v>92.459998999999996</v>
      </c>
      <c r="C828" s="235">
        <v>0.5</v>
      </c>
    </row>
    <row r="829" spans="1:3" ht="15.6">
      <c r="A829" s="317">
        <v>43550</v>
      </c>
      <c r="B829" s="235">
        <v>93.599997999999999</v>
      </c>
      <c r="C829" s="235">
        <v>0.6</v>
      </c>
    </row>
    <row r="830" spans="1:3" ht="15.6">
      <c r="A830" s="317">
        <v>43551</v>
      </c>
      <c r="B830" s="235">
        <v>93.419998000000007</v>
      </c>
      <c r="C830" s="235">
        <v>0.6</v>
      </c>
    </row>
    <row r="831" spans="1:3" ht="15.6">
      <c r="A831" s="317">
        <v>43552</v>
      </c>
      <c r="B831" s="235">
        <v>93.940002000000007</v>
      </c>
      <c r="C831" s="235">
        <v>0.4</v>
      </c>
    </row>
    <row r="832" spans="1:3" ht="15.6">
      <c r="A832" s="317">
        <v>43553</v>
      </c>
      <c r="B832" s="235">
        <v>94.080001999999993</v>
      </c>
      <c r="C832" s="235">
        <v>0.5</v>
      </c>
    </row>
    <row r="833" spans="1:3" ht="15.6">
      <c r="A833" s="317">
        <v>43556</v>
      </c>
      <c r="B833" s="235">
        <v>93.339995999999999</v>
      </c>
      <c r="C833" s="235">
        <v>0.6</v>
      </c>
    </row>
    <row r="834" spans="1:3" ht="15.6">
      <c r="A834" s="317">
        <v>43557</v>
      </c>
      <c r="B834" s="235">
        <v>94.68</v>
      </c>
      <c r="C834" s="235">
        <v>0.5</v>
      </c>
    </row>
    <row r="835" spans="1:3" ht="15.6">
      <c r="A835" s="317">
        <v>43558</v>
      </c>
      <c r="B835" s="235">
        <v>94.639999000000003</v>
      </c>
      <c r="C835" s="235">
        <v>0.7</v>
      </c>
    </row>
    <row r="836" spans="1:3" ht="15.6">
      <c r="A836" s="317">
        <v>43559</v>
      </c>
      <c r="B836" s="235">
        <v>95.239998</v>
      </c>
      <c r="C836" s="235">
        <v>0.5</v>
      </c>
    </row>
    <row r="837" spans="1:3" ht="15.6">
      <c r="A837" s="317">
        <v>43560</v>
      </c>
      <c r="B837" s="235">
        <v>94.919998000000007</v>
      </c>
      <c r="C837" s="235">
        <v>0.5</v>
      </c>
    </row>
    <row r="838" spans="1:3" ht="15.6">
      <c r="A838" s="317">
        <v>43563</v>
      </c>
      <c r="B838" s="235">
        <v>94.860000999999997</v>
      </c>
      <c r="C838" s="235">
        <v>0.5</v>
      </c>
    </row>
    <row r="839" spans="1:3" ht="15.6">
      <c r="A839" s="317">
        <v>43564</v>
      </c>
      <c r="B839" s="235">
        <v>94.5</v>
      </c>
      <c r="C839" s="235">
        <v>0.5</v>
      </c>
    </row>
    <row r="840" spans="1:3" ht="15.6">
      <c r="A840" s="317">
        <v>43565</v>
      </c>
      <c r="B840" s="235">
        <v>94.699996999999996</v>
      </c>
      <c r="C840" s="235">
        <v>0.6</v>
      </c>
    </row>
    <row r="841" spans="1:3" ht="15.6">
      <c r="A841" s="317">
        <v>43566</v>
      </c>
      <c r="B841" s="235">
        <v>94.339995999999999</v>
      </c>
      <c r="C841" s="235">
        <v>0.5</v>
      </c>
    </row>
    <row r="842" spans="1:3" ht="15.6">
      <c r="A842" s="317">
        <v>43567</v>
      </c>
      <c r="B842" s="235">
        <v>94.059997999999993</v>
      </c>
      <c r="C842" s="235">
        <v>0.7</v>
      </c>
    </row>
    <row r="843" spans="1:3" ht="15.6">
      <c r="A843" s="317">
        <v>43570</v>
      </c>
      <c r="B843" s="235">
        <v>94.5</v>
      </c>
      <c r="C843" s="235">
        <v>0.4</v>
      </c>
    </row>
    <row r="844" spans="1:3" ht="15.6">
      <c r="A844" s="317">
        <v>43571</v>
      </c>
      <c r="B844" s="235">
        <v>93.720000999999996</v>
      </c>
      <c r="C844" s="235">
        <v>0.4</v>
      </c>
    </row>
    <row r="845" spans="1:3" ht="15.6">
      <c r="A845" s="317">
        <v>43572</v>
      </c>
      <c r="B845" s="235">
        <v>94.18</v>
      </c>
      <c r="C845" s="235">
        <v>1</v>
      </c>
    </row>
    <row r="846" spans="1:3" ht="15.6">
      <c r="A846" s="317">
        <v>43573</v>
      </c>
      <c r="B846" s="235">
        <v>94.18</v>
      </c>
      <c r="C846" s="235">
        <v>0.5</v>
      </c>
    </row>
    <row r="847" spans="1:3" ht="15.6">
      <c r="A847" s="317">
        <v>43578</v>
      </c>
      <c r="B847" s="235">
        <v>95.540001000000004</v>
      </c>
      <c r="C847" s="235">
        <v>0.7</v>
      </c>
    </row>
    <row r="848" spans="1:3" ht="15.6">
      <c r="A848" s="317">
        <v>43579</v>
      </c>
      <c r="B848" s="235">
        <v>95.059997999999993</v>
      </c>
      <c r="C848" s="235">
        <v>0.8</v>
      </c>
    </row>
    <row r="849" spans="1:3" ht="15.6">
      <c r="A849" s="317">
        <v>43580</v>
      </c>
      <c r="B849" s="235">
        <v>95.519997000000004</v>
      </c>
      <c r="C849" s="235">
        <v>0.5</v>
      </c>
    </row>
    <row r="850" spans="1:3" ht="15.6">
      <c r="A850" s="317">
        <v>43581</v>
      </c>
      <c r="B850" s="235">
        <v>96.300003000000004</v>
      </c>
      <c r="C850" s="235">
        <v>0.8</v>
      </c>
    </row>
    <row r="851" spans="1:3" ht="15.6">
      <c r="A851" s="317">
        <v>43584</v>
      </c>
      <c r="B851" s="235">
        <v>95.739998</v>
      </c>
      <c r="C851" s="235">
        <v>0.4</v>
      </c>
    </row>
    <row r="852" spans="1:3" ht="15.6">
      <c r="A852" s="317">
        <v>43585</v>
      </c>
      <c r="B852" s="235">
        <v>96.239998</v>
      </c>
      <c r="C852" s="235">
        <v>0.5</v>
      </c>
    </row>
    <row r="853" spans="1:3" ht="15.6">
      <c r="A853" s="317">
        <v>43587</v>
      </c>
      <c r="B853" s="235">
        <v>96.300003000000004</v>
      </c>
      <c r="C853" s="235">
        <v>0.8</v>
      </c>
    </row>
    <row r="854" spans="1:3" ht="15.6">
      <c r="A854" s="317">
        <v>43588</v>
      </c>
      <c r="B854" s="235">
        <v>96.419998000000007</v>
      </c>
      <c r="C854" s="235">
        <v>0.4</v>
      </c>
    </row>
    <row r="855" spans="1:3" ht="15.6">
      <c r="A855" s="317">
        <v>43591</v>
      </c>
      <c r="B855" s="235">
        <v>96.279999000000004</v>
      </c>
      <c r="C855" s="235">
        <v>0.3</v>
      </c>
    </row>
    <row r="856" spans="1:3" ht="15.6">
      <c r="A856" s="317">
        <v>43592</v>
      </c>
      <c r="B856" s="235">
        <v>95.68</v>
      </c>
      <c r="C856" s="235">
        <v>0.6</v>
      </c>
    </row>
    <row r="857" spans="1:3" ht="15.6">
      <c r="A857" s="317">
        <v>43593</v>
      </c>
      <c r="B857" s="235">
        <v>96.279999000000004</v>
      </c>
      <c r="C857" s="235">
        <v>0.7</v>
      </c>
    </row>
    <row r="858" spans="1:3" ht="15.6">
      <c r="A858" s="317">
        <v>43594</v>
      </c>
      <c r="B858" s="235">
        <v>95.160004000000001</v>
      </c>
      <c r="C858" s="235">
        <v>0.5</v>
      </c>
    </row>
    <row r="859" spans="1:3" ht="15.6">
      <c r="A859" s="317">
        <v>43595</v>
      </c>
      <c r="B859" s="235">
        <v>95.900002000000001</v>
      </c>
      <c r="C859" s="235">
        <v>0.5</v>
      </c>
    </row>
    <row r="860" spans="1:3" ht="15.6">
      <c r="A860" s="317">
        <v>43598</v>
      </c>
      <c r="B860" s="235">
        <v>94.720000999999996</v>
      </c>
      <c r="C860" s="235">
        <v>0.5</v>
      </c>
    </row>
    <row r="861" spans="1:3" ht="15.6">
      <c r="A861" s="317">
        <v>43599</v>
      </c>
      <c r="B861" s="235">
        <v>96.5</v>
      </c>
      <c r="C861" s="235">
        <v>0.6</v>
      </c>
    </row>
    <row r="862" spans="1:3" ht="15.6">
      <c r="A862" s="317">
        <v>43600</v>
      </c>
      <c r="B862" s="235">
        <v>96.980002999999996</v>
      </c>
      <c r="C862" s="235">
        <v>0.6</v>
      </c>
    </row>
    <row r="863" spans="1:3" ht="15.6">
      <c r="A863" s="317">
        <v>43601</v>
      </c>
      <c r="B863" s="235">
        <v>98.139999000000003</v>
      </c>
      <c r="C863" s="235">
        <v>0.6</v>
      </c>
    </row>
    <row r="864" spans="1:3" ht="15.6">
      <c r="A864" s="317">
        <v>43602</v>
      </c>
      <c r="B864" s="235">
        <v>97.379997000000003</v>
      </c>
      <c r="C864" s="235">
        <v>0.4</v>
      </c>
    </row>
    <row r="865" spans="1:3" ht="15.6">
      <c r="A865" s="317">
        <v>43605</v>
      </c>
      <c r="B865" s="235">
        <v>96.919998000000007</v>
      </c>
      <c r="C865" s="235">
        <v>0.6</v>
      </c>
    </row>
    <row r="866" spans="1:3" ht="15.6">
      <c r="A866" s="317">
        <v>43606</v>
      </c>
      <c r="B866" s="235">
        <v>96.940002000000007</v>
      </c>
      <c r="C866" s="235">
        <v>0.6</v>
      </c>
    </row>
    <row r="867" spans="1:3" ht="15.6">
      <c r="A867" s="317">
        <v>43607</v>
      </c>
      <c r="B867" s="235">
        <v>97.379997000000003</v>
      </c>
      <c r="C867" s="235">
        <v>0.4</v>
      </c>
    </row>
    <row r="868" spans="1:3" ht="15.6">
      <c r="A868" s="317">
        <v>43608</v>
      </c>
      <c r="B868" s="235">
        <v>96.620002999999997</v>
      </c>
      <c r="C868" s="235">
        <v>0.5</v>
      </c>
    </row>
    <row r="869" spans="1:3" ht="15.6">
      <c r="A869" s="317">
        <v>43609</v>
      </c>
      <c r="B869" s="235">
        <v>97.82</v>
      </c>
      <c r="C869" s="235">
        <v>0.7</v>
      </c>
    </row>
    <row r="870" spans="1:3" ht="15.6">
      <c r="A870" s="317">
        <v>43612</v>
      </c>
      <c r="B870" s="235">
        <v>98.019997000000004</v>
      </c>
      <c r="C870" s="235">
        <v>0.2</v>
      </c>
    </row>
    <row r="871" spans="1:3" ht="15.6">
      <c r="A871" s="317">
        <v>43613</v>
      </c>
      <c r="B871" s="235">
        <v>97.360000999999997</v>
      </c>
      <c r="C871" s="235">
        <v>0.6</v>
      </c>
    </row>
    <row r="872" spans="1:3" ht="15.6">
      <c r="A872" s="317">
        <v>43614</v>
      </c>
      <c r="B872" s="235">
        <v>96.18</v>
      </c>
      <c r="C872" s="235">
        <v>0.6</v>
      </c>
    </row>
    <row r="873" spans="1:3" ht="15.6">
      <c r="A873" s="317">
        <v>43615</v>
      </c>
      <c r="B873" s="235">
        <v>96.900002000000001</v>
      </c>
      <c r="C873" s="235">
        <v>0.3</v>
      </c>
    </row>
    <row r="874" spans="1:3" ht="15.6">
      <c r="A874" s="317">
        <v>43616</v>
      </c>
      <c r="B874" s="235">
        <v>94.019997000000004</v>
      </c>
      <c r="C874" s="235">
        <v>1.2</v>
      </c>
    </row>
    <row r="875" spans="1:3" ht="15.6">
      <c r="A875" s="317">
        <v>43619</v>
      </c>
      <c r="B875" s="235">
        <v>95.199996999999996</v>
      </c>
      <c r="C875" s="235">
        <v>0.6</v>
      </c>
    </row>
    <row r="876" spans="1:3" ht="15.6">
      <c r="A876" s="317">
        <v>43620</v>
      </c>
      <c r="B876" s="235">
        <v>95.139999000000003</v>
      </c>
      <c r="C876" s="235">
        <v>0.8</v>
      </c>
    </row>
    <row r="877" spans="1:3" ht="15.6">
      <c r="A877" s="317">
        <v>43621</v>
      </c>
      <c r="B877" s="235">
        <v>96.099997999999999</v>
      </c>
      <c r="C877" s="235">
        <v>0.5</v>
      </c>
    </row>
    <row r="878" spans="1:3" ht="15.6">
      <c r="A878" s="317">
        <v>43622</v>
      </c>
      <c r="B878" s="235">
        <v>96.279999000000004</v>
      </c>
      <c r="C878" s="235">
        <v>0.5</v>
      </c>
    </row>
    <row r="879" spans="1:3" ht="15.6">
      <c r="A879" s="317">
        <v>43623</v>
      </c>
      <c r="B879" s="235">
        <v>97.099997999999999</v>
      </c>
      <c r="C879" s="235">
        <v>0.5</v>
      </c>
    </row>
    <row r="880" spans="1:3" ht="15.6">
      <c r="A880" s="317">
        <v>43626</v>
      </c>
      <c r="B880" s="235">
        <v>98.080001999999993</v>
      </c>
      <c r="C880" s="235">
        <v>0.4</v>
      </c>
    </row>
    <row r="881" spans="1:3" ht="15.6">
      <c r="A881" s="317">
        <v>43627</v>
      </c>
      <c r="B881" s="235">
        <v>97.779999000000004</v>
      </c>
      <c r="C881" s="235">
        <v>0.4</v>
      </c>
    </row>
    <row r="882" spans="1:3" ht="15.6">
      <c r="A882" s="317">
        <v>43628</v>
      </c>
      <c r="B882" s="235">
        <v>98.599997999999999</v>
      </c>
      <c r="C882" s="235">
        <v>0.7</v>
      </c>
    </row>
    <row r="883" spans="1:3" ht="15.6">
      <c r="A883" s="317">
        <v>43629</v>
      </c>
      <c r="B883" s="235">
        <v>98.559997999999993</v>
      </c>
      <c r="C883" s="235">
        <v>0.5</v>
      </c>
    </row>
    <row r="884" spans="1:3" ht="15.6">
      <c r="A884" s="317">
        <v>43630</v>
      </c>
      <c r="B884" s="235">
        <v>96.419998000000007</v>
      </c>
      <c r="C884" s="235">
        <v>0.8</v>
      </c>
    </row>
    <row r="885" spans="1:3" ht="15.6">
      <c r="A885" s="317">
        <v>43633</v>
      </c>
      <c r="B885" s="235">
        <v>96.760002</v>
      </c>
      <c r="C885" s="235">
        <v>0.4</v>
      </c>
    </row>
    <row r="886" spans="1:3" ht="15.6">
      <c r="A886" s="317">
        <v>43634</v>
      </c>
      <c r="B886" s="235">
        <v>97.239998</v>
      </c>
      <c r="C886" s="235">
        <v>0.6</v>
      </c>
    </row>
    <row r="887" spans="1:3" ht="15.6">
      <c r="A887" s="317">
        <v>43635</v>
      </c>
      <c r="B887" s="235">
        <v>97.760002</v>
      </c>
      <c r="C887" s="235">
        <v>0.6</v>
      </c>
    </row>
    <row r="888" spans="1:3" ht="15.6">
      <c r="A888" s="317">
        <v>43636</v>
      </c>
      <c r="B888" s="235">
        <v>98.699996999999996</v>
      </c>
      <c r="C888" s="235">
        <v>0.5</v>
      </c>
    </row>
    <row r="889" spans="1:3" ht="15.6">
      <c r="A889" s="317">
        <v>43637</v>
      </c>
      <c r="B889" s="235">
        <v>99.400002000000001</v>
      </c>
      <c r="C889" s="235">
        <v>0.8</v>
      </c>
    </row>
    <row r="890" spans="1:3" ht="15.6">
      <c r="A890" s="317">
        <v>43640</v>
      </c>
      <c r="B890" s="235">
        <v>99.760002</v>
      </c>
      <c r="C890" s="235">
        <v>0.5</v>
      </c>
    </row>
    <row r="891" spans="1:3" ht="15.6">
      <c r="A891" s="317">
        <v>43641</v>
      </c>
      <c r="B891" s="235">
        <v>99.68</v>
      </c>
      <c r="C891" s="235">
        <v>0.4</v>
      </c>
    </row>
    <row r="892" spans="1:3" ht="15.6">
      <c r="A892" s="317">
        <v>43642</v>
      </c>
      <c r="B892" s="235">
        <v>98.519997000000004</v>
      </c>
      <c r="C892" s="235">
        <v>0.6</v>
      </c>
    </row>
    <row r="893" spans="1:3" ht="15.6">
      <c r="A893" s="317">
        <v>43643</v>
      </c>
      <c r="B893" s="235">
        <v>96.860000999999997</v>
      </c>
      <c r="C893" s="235">
        <v>0.7</v>
      </c>
    </row>
    <row r="894" spans="1:3" ht="15.6">
      <c r="A894" s="317">
        <v>43644</v>
      </c>
      <c r="B894" s="235">
        <v>98.139999000000003</v>
      </c>
      <c r="C894" s="235">
        <v>0.6</v>
      </c>
    </row>
    <row r="895" spans="1:3" ht="15.6">
      <c r="A895" s="317">
        <v>43647</v>
      </c>
      <c r="B895" s="235">
        <v>98.300003000000004</v>
      </c>
      <c r="C895" s="235">
        <v>0.6</v>
      </c>
    </row>
    <row r="896" spans="1:3" ht="15.6">
      <c r="A896" s="317">
        <v>43648</v>
      </c>
      <c r="B896" s="235">
        <v>99.260002</v>
      </c>
      <c r="C896" s="235">
        <v>0.5</v>
      </c>
    </row>
    <row r="897" spans="1:3" ht="15.6">
      <c r="A897" s="317">
        <v>43649</v>
      </c>
      <c r="B897" s="235">
        <v>100.550003</v>
      </c>
      <c r="C897" s="235">
        <v>0.5</v>
      </c>
    </row>
    <row r="898" spans="1:3" ht="15.6">
      <c r="A898" s="317">
        <v>43650</v>
      </c>
      <c r="B898" s="235">
        <v>100.199997</v>
      </c>
      <c r="C898" s="235">
        <v>0.3</v>
      </c>
    </row>
    <row r="899" spans="1:3" ht="15.6">
      <c r="A899" s="317">
        <v>43651</v>
      </c>
      <c r="B899" s="235">
        <v>99.720000999999996</v>
      </c>
      <c r="C899" s="235">
        <v>0.4</v>
      </c>
    </row>
    <row r="900" spans="1:3" ht="15.6">
      <c r="A900" s="317">
        <v>43654</v>
      </c>
      <c r="B900" s="235">
        <v>100.699997</v>
      </c>
      <c r="C900" s="235">
        <v>0.5</v>
      </c>
    </row>
    <row r="901" spans="1:3" ht="15.6">
      <c r="A901" s="317">
        <v>43655</v>
      </c>
      <c r="B901" s="235">
        <v>100.550003</v>
      </c>
      <c r="C901" s="235">
        <v>0.4</v>
      </c>
    </row>
    <row r="902" spans="1:3" ht="15.6">
      <c r="A902" s="317">
        <v>43656</v>
      </c>
      <c r="B902" s="235">
        <v>99</v>
      </c>
      <c r="C902" s="235">
        <v>0.6</v>
      </c>
    </row>
    <row r="903" spans="1:3" ht="15.6">
      <c r="A903" s="317">
        <v>43657</v>
      </c>
      <c r="B903" s="235">
        <v>99</v>
      </c>
      <c r="C903" s="235">
        <v>0.4</v>
      </c>
    </row>
    <row r="904" spans="1:3" ht="15.6">
      <c r="A904" s="317">
        <v>43658</v>
      </c>
      <c r="B904" s="235">
        <v>99.32</v>
      </c>
      <c r="C904" s="235">
        <v>0.5</v>
      </c>
    </row>
    <row r="905" spans="1:3" ht="15.6">
      <c r="A905" s="317">
        <v>43661</v>
      </c>
      <c r="B905" s="235">
        <v>99.220000999999996</v>
      </c>
      <c r="C905" s="235">
        <v>0.5</v>
      </c>
    </row>
    <row r="906" spans="1:3" ht="15.6">
      <c r="A906" s="317">
        <v>43662</v>
      </c>
      <c r="B906" s="235">
        <v>100.050003</v>
      </c>
      <c r="C906" s="235">
        <v>0.5</v>
      </c>
    </row>
    <row r="907" spans="1:3" ht="15.6">
      <c r="A907" s="317">
        <v>43663</v>
      </c>
      <c r="B907" s="235">
        <v>100.099998</v>
      </c>
      <c r="C907" s="235">
        <v>0.4</v>
      </c>
    </row>
    <row r="908" spans="1:3" ht="15.6">
      <c r="A908" s="317">
        <v>43664</v>
      </c>
      <c r="B908" s="235">
        <v>99.699996999999996</v>
      </c>
      <c r="C908" s="235">
        <v>0.4</v>
      </c>
    </row>
    <row r="909" spans="1:3" ht="15.6">
      <c r="A909" s="317">
        <v>43665</v>
      </c>
      <c r="B909" s="235">
        <v>100.099998</v>
      </c>
      <c r="C909" s="235">
        <v>0.3</v>
      </c>
    </row>
    <row r="910" spans="1:3" ht="15.6">
      <c r="A910" s="317">
        <v>43668</v>
      </c>
      <c r="B910" s="235">
        <v>100.050003</v>
      </c>
      <c r="C910" s="235">
        <v>0.3</v>
      </c>
    </row>
    <row r="911" spans="1:3" ht="15.6">
      <c r="A911" s="317">
        <v>43669</v>
      </c>
      <c r="B911" s="235">
        <v>101</v>
      </c>
      <c r="C911" s="235">
        <v>0.5</v>
      </c>
    </row>
    <row r="912" spans="1:3" ht="15.6">
      <c r="A912" s="317">
        <v>43670</v>
      </c>
      <c r="B912" s="235">
        <v>101.650002</v>
      </c>
      <c r="C912" s="235">
        <v>0.5</v>
      </c>
    </row>
    <row r="913" spans="1:3" ht="15.6">
      <c r="A913" s="317">
        <v>43671</v>
      </c>
      <c r="B913" s="235">
        <v>102.349998</v>
      </c>
      <c r="C913" s="235">
        <v>0.7</v>
      </c>
    </row>
    <row r="914" spans="1:3" ht="15.6">
      <c r="A914" s="317">
        <v>43672</v>
      </c>
      <c r="B914" s="235">
        <v>103.050003</v>
      </c>
      <c r="C914" s="235">
        <v>0.7</v>
      </c>
    </row>
    <row r="915" spans="1:3" ht="15.6">
      <c r="A915" s="317">
        <v>43675</v>
      </c>
      <c r="B915" s="235">
        <v>96.519997000000004</v>
      </c>
      <c r="C915" s="235">
        <v>1.7</v>
      </c>
    </row>
    <row r="916" spans="1:3" ht="15.6">
      <c r="A916" s="317">
        <v>43676</v>
      </c>
      <c r="B916" s="235">
        <v>97.059997999999993</v>
      </c>
      <c r="C916" s="235">
        <v>0.9</v>
      </c>
    </row>
    <row r="917" spans="1:3" ht="15.6">
      <c r="A917" s="317">
        <v>43677</v>
      </c>
      <c r="B917" s="235">
        <v>97.120002999999997</v>
      </c>
      <c r="C917" s="235">
        <v>0.8</v>
      </c>
    </row>
    <row r="918" spans="1:3" ht="15.6">
      <c r="A918" s="317">
        <v>43678</v>
      </c>
      <c r="B918" s="235">
        <v>98.139999000000003</v>
      </c>
      <c r="C918" s="235">
        <v>0.6</v>
      </c>
    </row>
    <row r="919" spans="1:3" ht="15.6">
      <c r="A919" s="317">
        <v>43679</v>
      </c>
      <c r="B919" s="235">
        <v>96.440002000000007</v>
      </c>
      <c r="C919" s="235">
        <v>1</v>
      </c>
    </row>
    <row r="920" spans="1:3" ht="15.6">
      <c r="A920" s="317">
        <v>43682</v>
      </c>
      <c r="B920" s="235">
        <v>93.379997000000003</v>
      </c>
      <c r="C920" s="235">
        <v>0.9</v>
      </c>
    </row>
    <row r="921" spans="1:3" ht="15.6">
      <c r="A921" s="317">
        <v>43683</v>
      </c>
      <c r="B921" s="235">
        <v>93.139999000000003</v>
      </c>
      <c r="C921" s="235">
        <v>0.7</v>
      </c>
    </row>
    <row r="922" spans="1:3" ht="15.6">
      <c r="A922" s="317">
        <v>43684</v>
      </c>
      <c r="B922" s="235">
        <v>94.300003000000004</v>
      </c>
      <c r="C922" s="235">
        <v>0.8</v>
      </c>
    </row>
    <row r="923" spans="1:3" ht="15.6">
      <c r="A923" s="317">
        <v>43685</v>
      </c>
      <c r="B923" s="235">
        <v>95.68</v>
      </c>
      <c r="C923" s="235">
        <v>0.9</v>
      </c>
    </row>
    <row r="924" spans="1:3" ht="15.6">
      <c r="A924" s="317">
        <v>43686</v>
      </c>
      <c r="B924" s="235">
        <v>94.760002</v>
      </c>
      <c r="C924" s="235">
        <v>0.5</v>
      </c>
    </row>
    <row r="925" spans="1:3" ht="15.6">
      <c r="A925" s="317">
        <v>43689</v>
      </c>
      <c r="B925" s="235">
        <v>94.540001000000004</v>
      </c>
      <c r="C925" s="235">
        <v>0.3</v>
      </c>
    </row>
    <row r="926" spans="1:3" ht="15.6">
      <c r="A926" s="317">
        <v>43690</v>
      </c>
      <c r="B926" s="235">
        <v>93.940002000000007</v>
      </c>
      <c r="C926" s="235">
        <v>0.5</v>
      </c>
    </row>
    <row r="927" spans="1:3" ht="15.6">
      <c r="A927" s="317">
        <v>43691</v>
      </c>
      <c r="B927" s="235">
        <v>92.760002</v>
      </c>
      <c r="C927" s="235">
        <v>0.7</v>
      </c>
    </row>
    <row r="928" spans="1:3" ht="15.6">
      <c r="A928" s="317">
        <v>43692</v>
      </c>
      <c r="B928" s="235">
        <v>92.419998000000007</v>
      </c>
      <c r="C928" s="235">
        <v>0.6</v>
      </c>
    </row>
    <row r="929" spans="1:3" ht="15.6">
      <c r="A929" s="317">
        <v>43693</v>
      </c>
      <c r="B929" s="235">
        <v>94.199996999999996</v>
      </c>
      <c r="C929" s="235">
        <v>0.6</v>
      </c>
    </row>
    <row r="930" spans="1:3" ht="15.6">
      <c r="A930" s="317">
        <v>43696</v>
      </c>
      <c r="B930" s="235">
        <v>94.660004000000001</v>
      </c>
      <c r="C930" s="235">
        <v>0.4</v>
      </c>
    </row>
    <row r="931" spans="1:3" ht="15.6">
      <c r="A931" s="317">
        <v>43697</v>
      </c>
      <c r="B931" s="235">
        <v>94.620002999999997</v>
      </c>
      <c r="C931" s="235">
        <v>0.6</v>
      </c>
    </row>
    <row r="932" spans="1:3" ht="15.6">
      <c r="A932" s="317">
        <v>43698</v>
      </c>
      <c r="B932" s="235">
        <v>96.32</v>
      </c>
      <c r="C932" s="235">
        <v>0.5</v>
      </c>
    </row>
    <row r="933" spans="1:3" ht="15.6">
      <c r="A933" s="317">
        <v>43699</v>
      </c>
      <c r="B933" s="235">
        <v>95.199996999999996</v>
      </c>
      <c r="C933" s="235">
        <v>0.5</v>
      </c>
    </row>
    <row r="934" spans="1:3" ht="15.6">
      <c r="A934" s="317">
        <v>43700</v>
      </c>
      <c r="B934" s="235">
        <v>94.519997000000004</v>
      </c>
      <c r="C934" s="235">
        <v>0.4</v>
      </c>
    </row>
    <row r="935" spans="1:3" ht="15.6">
      <c r="A935" s="317">
        <v>43703</v>
      </c>
      <c r="B935" s="235">
        <v>94.220000999999996</v>
      </c>
      <c r="C935" s="235">
        <v>0.3</v>
      </c>
    </row>
    <row r="936" spans="1:3" ht="15.6">
      <c r="A936" s="317">
        <v>43704</v>
      </c>
      <c r="B936" s="235">
        <v>94.879997000000003</v>
      </c>
      <c r="C936" s="235">
        <v>0.5</v>
      </c>
    </row>
    <row r="937" spans="1:3" ht="15.6">
      <c r="A937" s="317">
        <v>43705</v>
      </c>
      <c r="B937" s="235">
        <v>95.360000999999997</v>
      </c>
      <c r="C937" s="235">
        <v>0.5</v>
      </c>
    </row>
    <row r="938" spans="1:3" ht="15.6">
      <c r="A938" s="317">
        <v>43706</v>
      </c>
      <c r="B938" s="235">
        <v>96.099997999999999</v>
      </c>
      <c r="C938" s="235">
        <v>0.4</v>
      </c>
    </row>
    <row r="939" spans="1:3" ht="15.6">
      <c r="A939" s="317">
        <v>43707</v>
      </c>
      <c r="B939" s="235">
        <v>96.760002</v>
      </c>
      <c r="C939" s="235">
        <v>0.6</v>
      </c>
    </row>
    <row r="940" spans="1:3" ht="15.6">
      <c r="A940" s="317">
        <v>43710</v>
      </c>
      <c r="B940" s="235">
        <v>97.559997999999993</v>
      </c>
      <c r="C940" s="235">
        <v>0.3</v>
      </c>
    </row>
    <row r="941" spans="1:3" ht="15.6">
      <c r="A941" s="317">
        <v>43711</v>
      </c>
      <c r="B941" s="235">
        <v>98.339995999999999</v>
      </c>
      <c r="C941" s="235">
        <v>0.5</v>
      </c>
    </row>
    <row r="942" spans="1:3" ht="15.6">
      <c r="A942" s="317">
        <v>43712</v>
      </c>
      <c r="B942" s="235">
        <v>98.68</v>
      </c>
      <c r="C942" s="235">
        <v>0.5</v>
      </c>
    </row>
    <row r="943" spans="1:3" ht="15.6">
      <c r="A943" s="317">
        <v>43713</v>
      </c>
      <c r="B943" s="235">
        <v>98.139999000000003</v>
      </c>
      <c r="C943" s="235">
        <v>0.5</v>
      </c>
    </row>
    <row r="944" spans="1:3" ht="15.6">
      <c r="A944" s="317">
        <v>43714</v>
      </c>
      <c r="B944" s="235">
        <v>98.019997000000004</v>
      </c>
      <c r="C944" s="235">
        <v>0.5</v>
      </c>
    </row>
    <row r="945" spans="1:3" ht="15.6">
      <c r="A945" s="317">
        <v>43717</v>
      </c>
      <c r="B945" s="235">
        <v>95.800003000000004</v>
      </c>
      <c r="C945" s="235">
        <v>0.7</v>
      </c>
    </row>
    <row r="946" spans="1:3" ht="15.6">
      <c r="A946" s="317">
        <v>43718</v>
      </c>
      <c r="B946" s="235">
        <v>96.199996999999996</v>
      </c>
      <c r="C946" s="235">
        <v>0.9</v>
      </c>
    </row>
    <row r="947" spans="1:3" ht="15.6">
      <c r="A947" s="317">
        <v>43719</v>
      </c>
      <c r="B947" s="235">
        <v>97.239998</v>
      </c>
      <c r="C947" s="235">
        <v>0.6</v>
      </c>
    </row>
    <row r="948" spans="1:3" ht="15.6">
      <c r="A948" s="317">
        <v>43720</v>
      </c>
      <c r="B948" s="235">
        <v>98.019997000000004</v>
      </c>
      <c r="C948" s="235">
        <v>0.5</v>
      </c>
    </row>
    <row r="949" spans="1:3" ht="15.6">
      <c r="A949" s="317">
        <v>43721</v>
      </c>
      <c r="B949" s="235">
        <v>97.019997000000004</v>
      </c>
      <c r="C949" s="235">
        <v>0.7</v>
      </c>
    </row>
    <row r="950" spans="1:3" ht="15.6">
      <c r="A950" s="317">
        <v>43724</v>
      </c>
      <c r="B950" s="235">
        <v>96.099997999999999</v>
      </c>
      <c r="C950" s="235">
        <v>0.7</v>
      </c>
    </row>
    <row r="951" spans="1:3" ht="15.6">
      <c r="A951" s="317">
        <v>43725</v>
      </c>
      <c r="B951" s="235">
        <v>97.580001999999993</v>
      </c>
      <c r="C951" s="235">
        <v>0.6</v>
      </c>
    </row>
    <row r="952" spans="1:3" ht="15.6">
      <c r="A952" s="317">
        <v>43726</v>
      </c>
      <c r="B952" s="235">
        <v>97.400002000000001</v>
      </c>
      <c r="C952" s="235">
        <v>0.7</v>
      </c>
    </row>
    <row r="953" spans="1:3" ht="15.6">
      <c r="A953" s="317">
        <v>43727</v>
      </c>
      <c r="B953" s="235">
        <v>96.779999000000004</v>
      </c>
      <c r="C953" s="235">
        <v>0.7</v>
      </c>
    </row>
    <row r="954" spans="1:3" ht="15.6">
      <c r="A954" s="317">
        <v>43728</v>
      </c>
      <c r="B954" s="235">
        <v>97.019997000000004</v>
      </c>
      <c r="C954" s="235">
        <v>1</v>
      </c>
    </row>
    <row r="955" spans="1:3" ht="15.6">
      <c r="A955" s="317">
        <v>43731</v>
      </c>
      <c r="B955" s="235">
        <v>97.139999000000003</v>
      </c>
      <c r="C955" s="235">
        <v>0.4</v>
      </c>
    </row>
    <row r="956" spans="1:3" ht="15.6">
      <c r="A956" s="317">
        <v>43732</v>
      </c>
      <c r="B956" s="235">
        <v>98.099997999999999</v>
      </c>
      <c r="C956" s="235">
        <v>0.5</v>
      </c>
    </row>
    <row r="957" spans="1:3" ht="15.6">
      <c r="A957" s="317">
        <v>43733</v>
      </c>
      <c r="B957" s="235">
        <v>98.18</v>
      </c>
      <c r="C957" s="235">
        <v>0.6</v>
      </c>
    </row>
    <row r="958" spans="1:3" ht="15.6">
      <c r="A958" s="317">
        <v>43734</v>
      </c>
      <c r="B958" s="235">
        <v>99.300003000000004</v>
      </c>
      <c r="C958" s="235">
        <v>0.4</v>
      </c>
    </row>
    <row r="959" spans="1:3" ht="15.6">
      <c r="A959" s="317">
        <v>43735</v>
      </c>
      <c r="B959" s="235">
        <v>99.199996999999996</v>
      </c>
      <c r="C959" s="235">
        <v>0.5</v>
      </c>
    </row>
    <row r="960" spans="1:3" ht="15.6">
      <c r="A960" s="317">
        <v>43738</v>
      </c>
      <c r="B960" s="235">
        <v>99.160004000000001</v>
      </c>
      <c r="C960" s="235">
        <v>0.4</v>
      </c>
    </row>
    <row r="961" spans="1:3" ht="15.6">
      <c r="A961" s="317">
        <v>43739</v>
      </c>
      <c r="B961" s="235">
        <v>97.260002</v>
      </c>
      <c r="C961" s="235">
        <v>0.7</v>
      </c>
    </row>
    <row r="962" spans="1:3" ht="15.6">
      <c r="A962" s="317">
        <v>43740</v>
      </c>
      <c r="B962" s="235">
        <v>94.760002</v>
      </c>
      <c r="C962" s="235">
        <v>0.7</v>
      </c>
    </row>
    <row r="963" spans="1:3" ht="15.6">
      <c r="A963" s="317">
        <v>43741</v>
      </c>
      <c r="B963" s="235">
        <v>95.059997999999993</v>
      </c>
      <c r="C963" s="235">
        <v>0.4</v>
      </c>
    </row>
    <row r="964" spans="1:3" ht="15.6">
      <c r="A964" s="317">
        <v>43742</v>
      </c>
      <c r="B964" s="235">
        <v>96.18</v>
      </c>
      <c r="C964" s="235">
        <v>0.4</v>
      </c>
    </row>
    <row r="965" spans="1:3" ht="15.6">
      <c r="A965" s="317">
        <v>43745</v>
      </c>
      <c r="B965" s="235">
        <v>97.419998000000007</v>
      </c>
      <c r="C965" s="235">
        <v>0.3</v>
      </c>
    </row>
    <row r="966" spans="1:3" ht="15.6">
      <c r="A966" s="317">
        <v>43746</v>
      </c>
      <c r="B966" s="235">
        <v>96.400002000000001</v>
      </c>
      <c r="C966" s="235">
        <v>0.4</v>
      </c>
    </row>
    <row r="967" spans="1:3" ht="15.6">
      <c r="A967" s="317">
        <v>43747</v>
      </c>
      <c r="B967" s="235">
        <v>96.980002999999996</v>
      </c>
      <c r="C967" s="235">
        <v>0.4</v>
      </c>
    </row>
    <row r="968" spans="1:3" ht="15.6">
      <c r="A968" s="317">
        <v>43748</v>
      </c>
      <c r="B968" s="235">
        <v>96.440002000000007</v>
      </c>
      <c r="C968" s="235">
        <v>0.4</v>
      </c>
    </row>
    <row r="969" spans="1:3" ht="15.6">
      <c r="A969" s="317">
        <v>43749</v>
      </c>
      <c r="B969" s="235">
        <v>96.779999000000004</v>
      </c>
      <c r="C969" s="235">
        <v>0.5</v>
      </c>
    </row>
    <row r="970" spans="1:3" ht="15.6">
      <c r="A970" s="317">
        <v>43752</v>
      </c>
      <c r="B970" s="235">
        <v>97.540001000000004</v>
      </c>
      <c r="C970" s="235">
        <v>0.4</v>
      </c>
    </row>
    <row r="971" spans="1:3" ht="15.6">
      <c r="A971" s="317">
        <v>43753</v>
      </c>
      <c r="B971" s="235">
        <v>97.260002</v>
      </c>
      <c r="C971" s="235">
        <v>0.5</v>
      </c>
    </row>
    <row r="972" spans="1:3" ht="15.6">
      <c r="A972" s="317">
        <v>43754</v>
      </c>
      <c r="B972" s="235">
        <v>97.760002</v>
      </c>
      <c r="C972" s="235">
        <v>0.5</v>
      </c>
    </row>
    <row r="973" spans="1:3" ht="15.6">
      <c r="A973" s="317">
        <v>43755</v>
      </c>
      <c r="B973" s="235">
        <v>98.379997000000003</v>
      </c>
      <c r="C973" s="235">
        <v>0.6</v>
      </c>
    </row>
    <row r="974" spans="1:3" ht="15.6">
      <c r="A974" s="317">
        <v>43756</v>
      </c>
      <c r="B974" s="235">
        <v>97.660004000000001</v>
      </c>
      <c r="C974" s="235">
        <v>0.6</v>
      </c>
    </row>
    <row r="975" spans="1:3" ht="15.6">
      <c r="A975" s="317">
        <v>43759</v>
      </c>
      <c r="B975" s="235">
        <v>96.760002</v>
      </c>
      <c r="C975" s="235">
        <v>0.5</v>
      </c>
    </row>
    <row r="976" spans="1:3" ht="15.6">
      <c r="A976" s="317">
        <v>43760</v>
      </c>
      <c r="B976" s="235">
        <v>96.720000999999996</v>
      </c>
      <c r="C976" s="235">
        <v>0.5</v>
      </c>
    </row>
    <row r="977" spans="1:3" ht="15.6">
      <c r="A977" s="317">
        <v>43761</v>
      </c>
      <c r="B977" s="235">
        <v>93.68</v>
      </c>
      <c r="C977" s="235">
        <v>1.1000000000000001</v>
      </c>
    </row>
    <row r="978" spans="1:3" ht="15.6">
      <c r="A978" s="317">
        <v>43762</v>
      </c>
      <c r="B978" s="235">
        <v>94.400002000000001</v>
      </c>
      <c r="C978" s="235">
        <v>1</v>
      </c>
    </row>
    <row r="979" spans="1:3" ht="15.6">
      <c r="A979" s="317">
        <v>43763</v>
      </c>
      <c r="B979" s="235">
        <v>92</v>
      </c>
      <c r="C979" s="235">
        <v>0.9</v>
      </c>
    </row>
    <row r="980" spans="1:3" ht="15.6">
      <c r="A980" s="317">
        <v>43766</v>
      </c>
      <c r="B980" s="235">
        <v>90.400002000000001</v>
      </c>
      <c r="C980" s="235">
        <v>1.4</v>
      </c>
    </row>
    <row r="981" spans="1:3" ht="15.6">
      <c r="A981" s="317">
        <v>43767</v>
      </c>
      <c r="B981" s="235">
        <v>90.900002000000001</v>
      </c>
      <c r="C981" s="235">
        <v>0.6</v>
      </c>
    </row>
    <row r="982" spans="1:3" ht="15.6">
      <c r="A982" s="317">
        <v>43768</v>
      </c>
      <c r="B982" s="235">
        <v>91.559997999999993</v>
      </c>
      <c r="C982" s="235">
        <v>0.7</v>
      </c>
    </row>
    <row r="983" spans="1:3" ht="15.6">
      <c r="A983" s="317">
        <v>43769</v>
      </c>
      <c r="B983" s="235">
        <v>91.459998999999996</v>
      </c>
      <c r="C983" s="235">
        <v>0.6</v>
      </c>
    </row>
    <row r="984" spans="1:3" ht="15.6">
      <c r="A984" s="317">
        <v>43770</v>
      </c>
      <c r="B984" s="235">
        <v>91.620002999999997</v>
      </c>
      <c r="C984" s="235">
        <v>0.5</v>
      </c>
    </row>
    <row r="985" spans="1:3" ht="15.6">
      <c r="A985" s="317">
        <v>43773</v>
      </c>
      <c r="B985" s="235">
        <v>90.5</v>
      </c>
      <c r="C985" s="235">
        <v>0.8</v>
      </c>
    </row>
    <row r="986" spans="1:3" ht="15.6">
      <c r="A986" s="317">
        <v>43774</v>
      </c>
      <c r="B986" s="235">
        <v>89.82</v>
      </c>
      <c r="C986" s="235">
        <v>1.1000000000000001</v>
      </c>
    </row>
    <row r="987" spans="1:3" ht="15.6">
      <c r="A987" s="317">
        <v>43775</v>
      </c>
      <c r="B987" s="235">
        <v>90.739998</v>
      </c>
      <c r="C987" s="235">
        <v>0.8</v>
      </c>
    </row>
    <row r="988" spans="1:3" ht="15.6">
      <c r="A988" s="317">
        <v>43776</v>
      </c>
      <c r="B988" s="235">
        <v>90.900002000000001</v>
      </c>
      <c r="C988" s="235">
        <v>0.6</v>
      </c>
    </row>
    <row r="989" spans="1:3" ht="15.6">
      <c r="A989" s="317">
        <v>43777</v>
      </c>
      <c r="B989" s="235">
        <v>91</v>
      </c>
      <c r="C989" s="235">
        <v>0.5</v>
      </c>
    </row>
    <row r="990" spans="1:3" ht="15.6">
      <c r="A990" s="317">
        <v>43780</v>
      </c>
      <c r="B990" s="235">
        <v>91.459998999999996</v>
      </c>
      <c r="C990" s="235">
        <v>0.5</v>
      </c>
    </row>
    <row r="991" spans="1:3" ht="15.6">
      <c r="A991" s="317">
        <v>43781</v>
      </c>
      <c r="B991" s="235">
        <v>91.599997999999999</v>
      </c>
      <c r="C991" s="235">
        <v>0.5</v>
      </c>
    </row>
    <row r="992" spans="1:3" ht="15.6">
      <c r="A992" s="317">
        <v>43782</v>
      </c>
      <c r="B992" s="235">
        <v>92.400002000000001</v>
      </c>
      <c r="C992" s="235">
        <v>0.5</v>
      </c>
    </row>
    <row r="993" spans="1:3" ht="15.6">
      <c r="A993" s="317">
        <v>43783</v>
      </c>
      <c r="B993" s="235">
        <v>92.599997999999999</v>
      </c>
      <c r="C993" s="235">
        <v>0.4</v>
      </c>
    </row>
    <row r="994" spans="1:3" ht="15.6">
      <c r="A994" s="317">
        <v>43784</v>
      </c>
      <c r="B994" s="235">
        <v>92.900002000000001</v>
      </c>
      <c r="C994" s="235">
        <v>0.3</v>
      </c>
    </row>
    <row r="995" spans="1:3" ht="15.6">
      <c r="A995" s="317">
        <v>43787</v>
      </c>
      <c r="B995" s="235">
        <v>93.620002999999997</v>
      </c>
      <c r="C995" s="235">
        <v>0.5</v>
      </c>
    </row>
    <row r="996" spans="1:3" ht="15.6">
      <c r="A996" s="317">
        <v>43788</v>
      </c>
      <c r="B996" s="235">
        <v>93.779999000000004</v>
      </c>
      <c r="C996" s="235">
        <v>0.5</v>
      </c>
    </row>
    <row r="997" spans="1:3" ht="15.6">
      <c r="A997" s="317">
        <v>43789</v>
      </c>
      <c r="B997" s="235">
        <v>93.160004000000001</v>
      </c>
      <c r="C997" s="235">
        <v>0.5</v>
      </c>
    </row>
    <row r="998" spans="1:3" ht="15.6">
      <c r="A998" s="317">
        <v>43790</v>
      </c>
      <c r="B998" s="235">
        <v>92.620002999999997</v>
      </c>
      <c r="C998" s="235">
        <v>0.6</v>
      </c>
    </row>
    <row r="999" spans="1:3" ht="15.6">
      <c r="A999" s="317">
        <v>43791</v>
      </c>
      <c r="B999" s="235">
        <v>92.739998</v>
      </c>
      <c r="C999" s="235">
        <v>0.3</v>
      </c>
    </row>
    <row r="1000" spans="1:3" ht="15.6">
      <c r="A1000" s="317">
        <v>43794</v>
      </c>
      <c r="B1000" s="235">
        <v>93.800003000000004</v>
      </c>
      <c r="C1000" s="235">
        <v>0.4</v>
      </c>
    </row>
    <row r="1001" spans="1:3" ht="15.6">
      <c r="A1001" s="317">
        <v>43795</v>
      </c>
      <c r="B1001" s="235">
        <v>94.459998999999996</v>
      </c>
      <c r="C1001" s="235">
        <v>0.7</v>
      </c>
    </row>
    <row r="1002" spans="1:3" ht="15.6">
      <c r="A1002" s="317">
        <v>43796</v>
      </c>
      <c r="B1002" s="235">
        <v>94.459998999999996</v>
      </c>
      <c r="C1002" s="235">
        <v>0.4</v>
      </c>
    </row>
    <row r="1003" spans="1:3" ht="15.6">
      <c r="A1003" s="317">
        <v>43797</v>
      </c>
      <c r="B1003" s="235">
        <v>94.279999000000004</v>
      </c>
      <c r="C1003" s="235">
        <v>0.2</v>
      </c>
    </row>
    <row r="1004" spans="1:3" ht="15.6">
      <c r="A1004" s="317">
        <v>43798</v>
      </c>
      <c r="B1004" s="235">
        <v>94.040001000000004</v>
      </c>
      <c r="C1004" s="235">
        <v>0.5</v>
      </c>
    </row>
    <row r="1005" spans="1:3" ht="15.6">
      <c r="A1005" s="317">
        <v>43801</v>
      </c>
      <c r="B1005" s="235">
        <v>93.540001000000004</v>
      </c>
      <c r="C1005" s="235">
        <v>1</v>
      </c>
    </row>
    <row r="1006" spans="1:3" ht="15.6">
      <c r="A1006" s="317">
        <v>43802</v>
      </c>
      <c r="B1006" s="235">
        <v>93.800003000000004</v>
      </c>
      <c r="C1006" s="235">
        <v>0.6</v>
      </c>
    </row>
    <row r="1007" spans="1:3" ht="15.6">
      <c r="A1007" s="317">
        <v>43803</v>
      </c>
      <c r="B1007" s="235">
        <v>94.199996999999996</v>
      </c>
      <c r="C1007" s="235">
        <v>0.5</v>
      </c>
    </row>
    <row r="1008" spans="1:3" ht="15.6">
      <c r="A1008" s="317">
        <v>43804</v>
      </c>
      <c r="B1008" s="235">
        <v>93.940002000000007</v>
      </c>
      <c r="C1008" s="235">
        <v>0.3</v>
      </c>
    </row>
    <row r="1009" spans="1:3" ht="15.6">
      <c r="A1009" s="317">
        <v>43805</v>
      </c>
      <c r="B1009" s="235">
        <v>95.68</v>
      </c>
      <c r="C1009" s="235">
        <v>0.6</v>
      </c>
    </row>
    <row r="1010" spans="1:3" ht="15.6">
      <c r="A1010" s="317">
        <v>43808</v>
      </c>
      <c r="B1010" s="235">
        <v>95.5</v>
      </c>
      <c r="C1010" s="235">
        <v>0.4</v>
      </c>
    </row>
    <row r="1011" spans="1:3" ht="15.6">
      <c r="A1011" s="317">
        <v>43809</v>
      </c>
      <c r="B1011" s="235">
        <v>95</v>
      </c>
      <c r="C1011" s="235">
        <v>0.5</v>
      </c>
    </row>
    <row r="1012" spans="1:3" ht="15.6">
      <c r="A1012" s="317">
        <v>43810</v>
      </c>
      <c r="B1012" s="235">
        <v>95.220000999999996</v>
      </c>
      <c r="C1012" s="235">
        <v>0.4</v>
      </c>
    </row>
    <row r="1013" spans="1:3" ht="15.6">
      <c r="A1013" s="317">
        <v>43811</v>
      </c>
      <c r="B1013" s="235">
        <v>93.459998999999996</v>
      </c>
      <c r="C1013" s="235">
        <v>0.8</v>
      </c>
    </row>
    <row r="1014" spans="1:3" ht="15.6">
      <c r="A1014" s="317">
        <v>43812</v>
      </c>
      <c r="B1014" s="235">
        <v>93.260002</v>
      </c>
      <c r="C1014" s="235">
        <v>0.7</v>
      </c>
    </row>
    <row r="1015" spans="1:3" ht="15.6">
      <c r="A1015" s="317">
        <v>43815</v>
      </c>
      <c r="B1015" s="235">
        <v>94.660004000000001</v>
      </c>
      <c r="C1015" s="235">
        <v>0.6</v>
      </c>
    </row>
    <row r="1016" spans="1:3" ht="15.6">
      <c r="A1016" s="317">
        <v>43816</v>
      </c>
      <c r="B1016" s="235">
        <v>94.580001999999993</v>
      </c>
      <c r="C1016" s="235">
        <v>0.7</v>
      </c>
    </row>
    <row r="1017" spans="1:3" ht="15.6">
      <c r="A1017" s="317">
        <v>43817</v>
      </c>
      <c r="B1017" s="235">
        <v>94.980002999999996</v>
      </c>
      <c r="C1017" s="235">
        <v>0.8</v>
      </c>
    </row>
    <row r="1018" spans="1:3" ht="15.6">
      <c r="A1018" s="317">
        <v>43818</v>
      </c>
      <c r="B1018" s="235">
        <v>94.519997000000004</v>
      </c>
      <c r="C1018" s="235">
        <v>0.7</v>
      </c>
    </row>
    <row r="1019" spans="1:3" ht="15.6">
      <c r="A1019" s="317">
        <v>43819</v>
      </c>
      <c r="B1019" s="235">
        <v>95.980002999999996</v>
      </c>
      <c r="C1019" s="235">
        <v>0.8</v>
      </c>
    </row>
    <row r="1020" spans="1:3" ht="15.6">
      <c r="A1020" s="317">
        <v>43822</v>
      </c>
      <c r="B1020" s="235">
        <v>96.459998999999996</v>
      </c>
      <c r="C1020" s="235">
        <v>0.3</v>
      </c>
    </row>
    <row r="1021" spans="1:3" ht="15.6">
      <c r="A1021" s="317">
        <v>43823</v>
      </c>
      <c r="B1021" s="235">
        <v>95.940002000000007</v>
      </c>
      <c r="C1021" s="235">
        <v>0.1</v>
      </c>
    </row>
    <row r="1022" spans="1:3" ht="15.6">
      <c r="A1022" s="317">
        <v>43826</v>
      </c>
      <c r="B1022" s="235">
        <v>96.599997999999999</v>
      </c>
      <c r="C1022" s="235">
        <v>0.3</v>
      </c>
    </row>
    <row r="1023" spans="1:3" ht="15.6">
      <c r="A1023" s="317">
        <v>43829</v>
      </c>
      <c r="B1023" s="235">
        <v>95.779999000000004</v>
      </c>
      <c r="C1023" s="235">
        <v>0.2</v>
      </c>
    </row>
    <row r="1024" spans="1:3" ht="15.6">
      <c r="A1024" s="317">
        <v>43830</v>
      </c>
      <c r="B1024" s="235">
        <v>94.919998000000007</v>
      </c>
      <c r="C1024" s="235">
        <v>0.1</v>
      </c>
    </row>
    <row r="1025" spans="1:3" ht="15.6">
      <c r="A1025" s="317">
        <v>43832</v>
      </c>
      <c r="B1025" s="235">
        <v>95.82</v>
      </c>
      <c r="C1025" s="235">
        <v>0.4</v>
      </c>
    </row>
    <row r="1026" spans="1:3" ht="15.6">
      <c r="A1026" s="317">
        <v>43833</v>
      </c>
      <c r="B1026" s="235">
        <v>96</v>
      </c>
      <c r="C1026" s="235">
        <v>0.3</v>
      </c>
    </row>
    <row r="1027" spans="1:3" ht="15.6">
      <c r="A1027" s="317">
        <v>43836</v>
      </c>
      <c r="B1027" s="235">
        <v>97.519997000000004</v>
      </c>
      <c r="C1027" s="235">
        <v>0.7</v>
      </c>
    </row>
    <row r="1028" spans="1:3" ht="15.6">
      <c r="A1028" s="317">
        <v>43837</v>
      </c>
      <c r="B1028" s="235">
        <v>97.480002999999996</v>
      </c>
      <c r="C1028" s="235">
        <v>0.5</v>
      </c>
    </row>
    <row r="1029" spans="1:3" ht="15.6">
      <c r="A1029" s="317">
        <v>43838</v>
      </c>
      <c r="B1029" s="235">
        <v>98.040001000000004</v>
      </c>
      <c r="C1029" s="235">
        <v>0.6</v>
      </c>
    </row>
    <row r="1030" spans="1:3" ht="15.6">
      <c r="A1030" s="317">
        <v>43839</v>
      </c>
      <c r="B1030" s="235">
        <v>98.459998999999996</v>
      </c>
      <c r="C1030" s="235">
        <v>0.5</v>
      </c>
    </row>
    <row r="1031" spans="1:3" ht="15.6">
      <c r="A1031" s="317">
        <v>43840</v>
      </c>
      <c r="B1031" s="235">
        <v>97.980002999999996</v>
      </c>
      <c r="C1031" s="235">
        <v>0.4</v>
      </c>
    </row>
    <row r="1032" spans="1:3" ht="15.6">
      <c r="A1032" s="317">
        <v>43843</v>
      </c>
      <c r="B1032" s="235">
        <v>98.160004000000001</v>
      </c>
      <c r="C1032" s="235">
        <v>0.3</v>
      </c>
    </row>
    <row r="1033" spans="1:3" ht="15.6">
      <c r="A1033" s="317">
        <v>43844</v>
      </c>
      <c r="B1033" s="235">
        <v>99</v>
      </c>
      <c r="C1033" s="235">
        <v>0.6</v>
      </c>
    </row>
    <row r="1034" spans="1:3" ht="15.6">
      <c r="A1034" s="317">
        <v>43845</v>
      </c>
      <c r="B1034" s="235">
        <v>100.5</v>
      </c>
      <c r="C1034" s="235">
        <v>0.7</v>
      </c>
    </row>
    <row r="1035" spans="1:3" ht="15.6">
      <c r="A1035" s="317">
        <v>43846</v>
      </c>
      <c r="B1035" s="235">
        <v>101.400002</v>
      </c>
      <c r="C1035" s="235">
        <v>0.7</v>
      </c>
    </row>
    <row r="1036" spans="1:3" ht="15.6">
      <c r="A1036" s="317">
        <v>43847</v>
      </c>
      <c r="B1036" s="235">
        <v>103.650002</v>
      </c>
      <c r="C1036" s="235">
        <v>0.8</v>
      </c>
    </row>
    <row r="1037" spans="1:3" ht="15.6">
      <c r="A1037" s="317">
        <v>43850</v>
      </c>
      <c r="B1037" s="235">
        <v>102.800003</v>
      </c>
      <c r="C1037" s="235">
        <v>0.5</v>
      </c>
    </row>
    <row r="1038" spans="1:3" ht="15.6">
      <c r="A1038" s="317">
        <v>43851</v>
      </c>
      <c r="B1038" s="235">
        <v>99.860000999999997</v>
      </c>
      <c r="C1038" s="235">
        <v>1</v>
      </c>
    </row>
    <row r="1039" spans="1:3" ht="15.6">
      <c r="A1039" s="317">
        <v>43852</v>
      </c>
      <c r="B1039" s="235">
        <v>100.5</v>
      </c>
      <c r="C1039" s="235">
        <v>0.6</v>
      </c>
    </row>
    <row r="1040" spans="1:3" ht="15.6">
      <c r="A1040" s="317">
        <v>43853</v>
      </c>
      <c r="B1040" s="235">
        <v>99.940002000000007</v>
      </c>
      <c r="C1040" s="235">
        <v>0.5</v>
      </c>
    </row>
    <row r="1041" spans="1:3" ht="15.6">
      <c r="A1041" s="317">
        <v>43854</v>
      </c>
      <c r="B1041" s="235">
        <v>100.5</v>
      </c>
      <c r="C1041" s="235">
        <v>0.4</v>
      </c>
    </row>
    <row r="1042" spans="1:3" ht="15.6">
      <c r="A1042" s="317">
        <v>43857</v>
      </c>
      <c r="B1042" s="235">
        <v>98.400002000000001</v>
      </c>
      <c r="C1042" s="235">
        <v>0.5</v>
      </c>
    </row>
    <row r="1043" spans="1:3" ht="15.6">
      <c r="A1043" s="317">
        <v>43858</v>
      </c>
      <c r="B1043" s="235">
        <v>98.260002</v>
      </c>
      <c r="C1043" s="235">
        <v>0.5</v>
      </c>
    </row>
    <row r="1044" spans="1:3" ht="15.6">
      <c r="A1044" s="317">
        <v>43859</v>
      </c>
      <c r="B1044" s="235">
        <v>99.019997000000004</v>
      </c>
      <c r="C1044" s="235">
        <v>0.4</v>
      </c>
    </row>
    <row r="1045" spans="1:3" ht="15.6">
      <c r="A1045" s="317">
        <v>43860</v>
      </c>
      <c r="B1045" s="235">
        <v>98.519997000000004</v>
      </c>
      <c r="C1045" s="235">
        <v>0.6</v>
      </c>
    </row>
    <row r="1046" spans="1:3" ht="15.6">
      <c r="A1046" s="317">
        <v>43861</v>
      </c>
      <c r="B1046" s="235">
        <v>98.32</v>
      </c>
      <c r="C1046" s="235">
        <v>0.5</v>
      </c>
    </row>
    <row r="1047" spans="1:3" ht="15.6">
      <c r="A1047" s="317">
        <v>43864</v>
      </c>
      <c r="B1047" s="235">
        <v>98.279999000000004</v>
      </c>
      <c r="C1047" s="235">
        <v>0.6</v>
      </c>
    </row>
    <row r="1048" spans="1:3" ht="15.6">
      <c r="A1048" s="317">
        <v>43865</v>
      </c>
      <c r="B1048" s="235">
        <v>98.779999000000004</v>
      </c>
      <c r="C1048" s="235">
        <v>0.7</v>
      </c>
    </row>
    <row r="1049" spans="1:3" ht="15.6">
      <c r="A1049" s="317">
        <v>43866</v>
      </c>
      <c r="B1049" s="235">
        <v>98.779999000000004</v>
      </c>
      <c r="C1049" s="235">
        <v>0.7</v>
      </c>
    </row>
    <row r="1050" spans="1:3" ht="15.6">
      <c r="A1050" s="317">
        <v>43867</v>
      </c>
      <c r="B1050" s="235">
        <v>99.080001999999993</v>
      </c>
      <c r="C1050" s="235">
        <v>0.7</v>
      </c>
    </row>
    <row r="1051" spans="1:3" ht="15.6">
      <c r="A1051" s="317">
        <v>43868</v>
      </c>
      <c r="B1051" s="235">
        <v>97.559997999999993</v>
      </c>
      <c r="C1051" s="235">
        <v>0.8</v>
      </c>
    </row>
    <row r="1052" spans="1:3" ht="15.6">
      <c r="A1052" s="317">
        <v>43871</v>
      </c>
      <c r="B1052" s="235">
        <v>97.400002000000001</v>
      </c>
      <c r="C1052" s="235">
        <v>0.6</v>
      </c>
    </row>
    <row r="1053" spans="1:3" ht="15.6">
      <c r="A1053" s="317">
        <v>43872</v>
      </c>
      <c r="B1053" s="235">
        <v>97.760002</v>
      </c>
      <c r="C1053" s="235">
        <v>0.7</v>
      </c>
    </row>
    <row r="1054" spans="1:3" ht="15.6">
      <c r="A1054" s="317">
        <v>43873</v>
      </c>
      <c r="B1054" s="235">
        <v>102.849998</v>
      </c>
      <c r="C1054" s="235">
        <v>1.4</v>
      </c>
    </row>
    <row r="1055" spans="1:3" ht="15.6">
      <c r="A1055" s="317">
        <v>43874</v>
      </c>
      <c r="B1055" s="235">
        <v>102.800003</v>
      </c>
      <c r="C1055" s="235">
        <v>0.7</v>
      </c>
    </row>
    <row r="1056" spans="1:3" ht="15.6">
      <c r="A1056" s="317">
        <v>43875</v>
      </c>
      <c r="B1056" s="235">
        <v>103.849998</v>
      </c>
      <c r="C1056" s="235">
        <v>0.5</v>
      </c>
    </row>
    <row r="1057" spans="1:3" ht="15.6">
      <c r="A1057" s="317">
        <v>43878</v>
      </c>
      <c r="B1057" s="235">
        <v>103.400002</v>
      </c>
      <c r="C1057" s="235">
        <v>0.5</v>
      </c>
    </row>
    <row r="1058" spans="1:3" ht="15.6">
      <c r="A1058" s="317">
        <v>43879</v>
      </c>
      <c r="B1058" s="235">
        <v>103.699997</v>
      </c>
      <c r="C1058" s="235">
        <v>0.4</v>
      </c>
    </row>
    <row r="1059" spans="1:3" ht="15.6">
      <c r="A1059" s="317">
        <v>43880</v>
      </c>
      <c r="B1059" s="235">
        <v>104.949997</v>
      </c>
      <c r="C1059" s="235">
        <v>0.4</v>
      </c>
    </row>
    <row r="1060" spans="1:3" ht="15.6">
      <c r="A1060" s="317">
        <v>43881</v>
      </c>
      <c r="B1060" s="235">
        <v>104</v>
      </c>
      <c r="C1060" s="235">
        <v>0.4</v>
      </c>
    </row>
    <row r="1061" spans="1:3" ht="15.6">
      <c r="A1061" s="317">
        <v>43882</v>
      </c>
      <c r="B1061" s="235">
        <v>103.849998</v>
      </c>
      <c r="C1061" s="235">
        <v>0.6</v>
      </c>
    </row>
    <row r="1062" spans="1:3" ht="15.6">
      <c r="A1062" s="317">
        <v>43885</v>
      </c>
      <c r="B1062" s="235">
        <v>100.349998</v>
      </c>
      <c r="C1062" s="235">
        <v>0.9</v>
      </c>
    </row>
    <row r="1063" spans="1:3" ht="15.6">
      <c r="A1063" s="317">
        <v>43886</v>
      </c>
      <c r="B1063" s="235">
        <v>98.400002000000001</v>
      </c>
      <c r="C1063" s="235">
        <v>0.6</v>
      </c>
    </row>
    <row r="1064" spans="1:3" ht="15.6">
      <c r="A1064" s="317">
        <v>43887</v>
      </c>
      <c r="B1064" s="235">
        <v>97.660004000000001</v>
      </c>
      <c r="C1064" s="235">
        <v>0.8</v>
      </c>
    </row>
    <row r="1065" spans="1:3" ht="15.6">
      <c r="A1065" s="317">
        <v>43888</v>
      </c>
      <c r="B1065" s="235">
        <v>93.300003000000004</v>
      </c>
      <c r="C1065" s="235">
        <v>1</v>
      </c>
    </row>
    <row r="1066" spans="1:3" ht="15.6">
      <c r="A1066" s="317">
        <v>43889</v>
      </c>
      <c r="B1066" s="235">
        <v>90.220000999999996</v>
      </c>
      <c r="C1066" s="235">
        <v>1.5</v>
      </c>
    </row>
    <row r="1067" spans="1:3" ht="15.6">
      <c r="A1067" s="317">
        <v>43892</v>
      </c>
      <c r="B1067" s="235">
        <v>91.059997999999993</v>
      </c>
      <c r="C1067" s="235">
        <v>1.2</v>
      </c>
    </row>
    <row r="1068" spans="1:3" ht="15.6">
      <c r="A1068" s="317">
        <v>43893</v>
      </c>
      <c r="B1068" s="235">
        <v>91.540001000000004</v>
      </c>
      <c r="C1068" s="235">
        <v>1.3</v>
      </c>
    </row>
    <row r="1069" spans="1:3" ht="15.6">
      <c r="A1069" s="317">
        <v>43894</v>
      </c>
      <c r="B1069" s="235">
        <v>92.779999000000004</v>
      </c>
      <c r="C1069" s="235">
        <v>0.9</v>
      </c>
    </row>
    <row r="1070" spans="1:3" ht="15.6">
      <c r="A1070" s="317">
        <v>43895</v>
      </c>
      <c r="B1070" s="235">
        <v>92.699996999999996</v>
      </c>
      <c r="C1070" s="235">
        <v>0.9</v>
      </c>
    </row>
    <row r="1071" spans="1:3" ht="15.6">
      <c r="A1071" s="317">
        <v>43896</v>
      </c>
      <c r="B1071" s="235">
        <v>89.699996999999996</v>
      </c>
      <c r="C1071" s="235">
        <v>1</v>
      </c>
    </row>
    <row r="1072" spans="1:3" ht="15.6">
      <c r="A1072" s="317">
        <v>43899</v>
      </c>
      <c r="B1072" s="235">
        <v>84.379997000000003</v>
      </c>
      <c r="C1072" s="235">
        <v>1.4</v>
      </c>
    </row>
    <row r="1073" spans="1:3" ht="15.6">
      <c r="A1073" s="317">
        <v>43900</v>
      </c>
      <c r="B1073" s="235">
        <v>81.319999999999993</v>
      </c>
      <c r="C1073" s="235">
        <v>1.5</v>
      </c>
    </row>
    <row r="1074" spans="1:3" ht="15.6">
      <c r="A1074" s="317">
        <v>43901</v>
      </c>
      <c r="B1074" s="235">
        <v>80.739998</v>
      </c>
      <c r="C1074" s="235">
        <v>1.7</v>
      </c>
    </row>
    <row r="1075" spans="1:3" ht="15.6">
      <c r="A1075" s="317">
        <v>43902</v>
      </c>
      <c r="B1075" s="235">
        <v>73.260002</v>
      </c>
      <c r="C1075" s="235">
        <v>2.7</v>
      </c>
    </row>
    <row r="1076" spans="1:3" ht="15.6">
      <c r="A1076" s="317">
        <v>43903</v>
      </c>
      <c r="B1076" s="235">
        <v>76.180000000000007</v>
      </c>
      <c r="C1076" s="235">
        <v>2.6</v>
      </c>
    </row>
    <row r="1077" spans="1:3" ht="15.6">
      <c r="A1077" s="317">
        <v>43906</v>
      </c>
      <c r="B1077" s="235">
        <v>75.019997000000004</v>
      </c>
      <c r="C1077" s="235">
        <v>3.3</v>
      </c>
    </row>
    <row r="1078" spans="1:3" ht="15.6">
      <c r="A1078" s="317">
        <v>43907</v>
      </c>
      <c r="B1078" s="235">
        <v>74.519997000000004</v>
      </c>
      <c r="C1078" s="235">
        <v>1.8</v>
      </c>
    </row>
    <row r="1079" spans="1:3" ht="15.6">
      <c r="A1079" s="317">
        <v>43908</v>
      </c>
      <c r="B1079" s="235">
        <v>72.620002999999997</v>
      </c>
      <c r="C1079" s="235">
        <v>1.5</v>
      </c>
    </row>
    <row r="1080" spans="1:3" ht="15.6">
      <c r="A1080" s="317">
        <v>43909</v>
      </c>
      <c r="B1080" s="235">
        <v>74.839995999999999</v>
      </c>
      <c r="C1080" s="235">
        <v>1.5</v>
      </c>
    </row>
    <row r="1081" spans="1:3" ht="15.6">
      <c r="A1081" s="317">
        <v>43910</v>
      </c>
      <c r="B1081" s="235">
        <v>75.019997000000004</v>
      </c>
      <c r="C1081" s="235">
        <v>1.7</v>
      </c>
    </row>
    <row r="1082" spans="1:3" ht="15.6">
      <c r="A1082" s="317">
        <v>43913</v>
      </c>
      <c r="B1082" s="235">
        <v>70.919998000000007</v>
      </c>
      <c r="C1082" s="235">
        <v>1.3</v>
      </c>
    </row>
    <row r="1083" spans="1:3" ht="15.6">
      <c r="A1083" s="317">
        <v>43914</v>
      </c>
      <c r="B1083" s="235">
        <v>71.440002000000007</v>
      </c>
      <c r="C1083" s="235">
        <v>1.2</v>
      </c>
    </row>
    <row r="1084" spans="1:3" ht="15.6">
      <c r="A1084" s="317">
        <v>43915</v>
      </c>
      <c r="B1084" s="235">
        <v>73</v>
      </c>
      <c r="C1084" s="235">
        <v>1.1000000000000001</v>
      </c>
    </row>
    <row r="1085" spans="1:3" ht="15.6">
      <c r="A1085" s="317">
        <v>43916</v>
      </c>
      <c r="B1085" s="235">
        <v>73.940002000000007</v>
      </c>
      <c r="C1085" s="235">
        <v>1.4</v>
      </c>
    </row>
    <row r="1086" spans="1:3" ht="15.6">
      <c r="A1086" s="317">
        <v>43917</v>
      </c>
      <c r="B1086" s="235">
        <v>72.139999000000003</v>
      </c>
      <c r="C1086" s="235">
        <v>1.3</v>
      </c>
    </row>
    <row r="1087" spans="1:3" ht="15.6">
      <c r="A1087" s="317">
        <v>43920</v>
      </c>
      <c r="B1087" s="235">
        <v>73.019997000000004</v>
      </c>
      <c r="C1087" s="235">
        <v>1.2</v>
      </c>
    </row>
    <row r="1088" spans="1:3" ht="15.6">
      <c r="A1088" s="317">
        <v>43921</v>
      </c>
      <c r="B1088" s="235">
        <v>76.160004000000001</v>
      </c>
      <c r="C1088" s="235">
        <v>1.1000000000000001</v>
      </c>
    </row>
    <row r="1089" spans="1:3" ht="15.6">
      <c r="A1089" s="317">
        <v>43922</v>
      </c>
      <c r="B1089" s="235">
        <v>73.419998000000007</v>
      </c>
      <c r="C1089" s="235">
        <v>0.8</v>
      </c>
    </row>
    <row r="1090" spans="1:3" ht="15.6">
      <c r="A1090" s="317">
        <v>43923</v>
      </c>
      <c r="B1090" s="235">
        <v>72.620002999999997</v>
      </c>
      <c r="C1090" s="235">
        <v>0.8</v>
      </c>
    </row>
    <row r="1091" spans="1:3" ht="15.6">
      <c r="A1091" s="317">
        <v>43924</v>
      </c>
      <c r="B1091" s="235">
        <v>70.779999000000004</v>
      </c>
      <c r="C1091" s="235">
        <v>1.5</v>
      </c>
    </row>
    <row r="1092" spans="1:3" ht="15.6">
      <c r="A1092" s="317">
        <v>43927</v>
      </c>
      <c r="B1092" s="235">
        <v>72.699996999999996</v>
      </c>
      <c r="C1092" s="235">
        <v>1.8</v>
      </c>
    </row>
    <row r="1093" spans="1:3" ht="15.6">
      <c r="A1093" s="317">
        <v>43928</v>
      </c>
      <c r="B1093" s="235">
        <v>73.599997999999999</v>
      </c>
      <c r="C1093" s="235">
        <v>0.9</v>
      </c>
    </row>
    <row r="1094" spans="1:3" ht="15.6">
      <c r="A1094" s="317">
        <v>43929</v>
      </c>
      <c r="B1094" s="235">
        <v>72.919998000000007</v>
      </c>
      <c r="C1094" s="235">
        <v>1.1000000000000001</v>
      </c>
    </row>
    <row r="1095" spans="1:3" ht="15.6">
      <c r="A1095" s="317">
        <v>43930</v>
      </c>
      <c r="B1095" s="235">
        <v>75.099997999999999</v>
      </c>
      <c r="C1095" s="235">
        <v>1</v>
      </c>
    </row>
    <row r="1096" spans="1:3" ht="15.6">
      <c r="A1096" s="317">
        <v>43935</v>
      </c>
      <c r="B1096" s="235">
        <v>74.879997000000003</v>
      </c>
      <c r="C1096" s="235">
        <v>0.8</v>
      </c>
    </row>
    <row r="1097" spans="1:3" ht="15.6">
      <c r="A1097" s="317">
        <v>43936</v>
      </c>
      <c r="B1097" s="235">
        <v>75.720000999999996</v>
      </c>
      <c r="C1097" s="235">
        <v>1.1000000000000001</v>
      </c>
    </row>
    <row r="1098" spans="1:3" ht="15.6">
      <c r="A1098" s="317">
        <v>43937</v>
      </c>
      <c r="B1098" s="235">
        <v>76.720000999999996</v>
      </c>
      <c r="C1098" s="235">
        <v>1</v>
      </c>
    </row>
    <row r="1099" spans="1:3" ht="15.6">
      <c r="A1099" s="317">
        <v>43938</v>
      </c>
      <c r="B1099" s="235">
        <v>78.440002000000007</v>
      </c>
      <c r="C1099" s="235">
        <v>1</v>
      </c>
    </row>
    <row r="1100" spans="1:3" ht="15.6">
      <c r="A1100" s="317">
        <v>43941</v>
      </c>
      <c r="B1100" s="235">
        <v>78.879997000000003</v>
      </c>
      <c r="C1100" s="235">
        <v>0.6</v>
      </c>
    </row>
    <row r="1101" spans="1:3" ht="15.6">
      <c r="A1101" s="317">
        <v>43942</v>
      </c>
      <c r="B1101" s="235">
        <v>77.360000999999997</v>
      </c>
      <c r="C1101" s="235">
        <v>0.8</v>
      </c>
    </row>
    <row r="1102" spans="1:3" ht="15.6">
      <c r="A1102" s="317">
        <v>43943</v>
      </c>
      <c r="B1102" s="235">
        <v>75</v>
      </c>
      <c r="C1102" s="235">
        <v>1.1000000000000001</v>
      </c>
    </row>
    <row r="1103" spans="1:3" ht="15.6">
      <c r="A1103" s="317">
        <v>43944</v>
      </c>
      <c r="B1103" s="235">
        <v>76.319999999999993</v>
      </c>
      <c r="C1103" s="235">
        <v>0.7</v>
      </c>
    </row>
    <row r="1104" spans="1:3" ht="15.6">
      <c r="A1104" s="317">
        <v>43945</v>
      </c>
      <c r="B1104" s="235">
        <v>75.279999000000004</v>
      </c>
      <c r="C1104" s="235">
        <v>0.8</v>
      </c>
    </row>
    <row r="1105" spans="1:3" ht="15.6">
      <c r="A1105" s="317">
        <v>43948</v>
      </c>
      <c r="B1105" s="235">
        <v>76.519997000000004</v>
      </c>
      <c r="C1105" s="235">
        <v>0.7</v>
      </c>
    </row>
    <row r="1106" spans="1:3" ht="15.6">
      <c r="A1106" s="317">
        <v>43949</v>
      </c>
      <c r="B1106" s="235">
        <v>77.800003000000004</v>
      </c>
      <c r="C1106" s="235">
        <v>0.7</v>
      </c>
    </row>
    <row r="1107" spans="1:3" ht="15.6">
      <c r="A1107" s="317">
        <v>43950</v>
      </c>
      <c r="B1107" s="235">
        <v>77.959998999999996</v>
      </c>
      <c r="C1107" s="235">
        <v>0.5</v>
      </c>
    </row>
    <row r="1108" spans="1:3" ht="15.6">
      <c r="A1108" s="317">
        <v>43951</v>
      </c>
      <c r="B1108" s="235">
        <v>77.620002999999997</v>
      </c>
      <c r="C1108" s="235">
        <v>0.8</v>
      </c>
    </row>
    <row r="1109" spans="1:3" ht="15.6">
      <c r="A1109" s="317">
        <v>43955</v>
      </c>
      <c r="B1109" s="235">
        <v>73.620002999999997</v>
      </c>
      <c r="C1109" s="235">
        <v>1.8</v>
      </c>
    </row>
    <row r="1110" spans="1:3" ht="15.6">
      <c r="A1110" s="317">
        <v>43956</v>
      </c>
      <c r="B1110" s="235">
        <v>73.819999999999993</v>
      </c>
      <c r="C1110" s="235">
        <v>1</v>
      </c>
    </row>
    <row r="1111" spans="1:3" ht="15.6">
      <c r="A1111" s="317">
        <v>43957</v>
      </c>
      <c r="B1111" s="235">
        <v>73.540001000000004</v>
      </c>
      <c r="C1111" s="235">
        <v>0.7</v>
      </c>
    </row>
    <row r="1112" spans="1:3" ht="15.6">
      <c r="A1112" s="317">
        <v>43958</v>
      </c>
      <c r="B1112" s="235">
        <v>74.019997000000004</v>
      </c>
      <c r="C1112" s="235">
        <v>0.7</v>
      </c>
    </row>
    <row r="1113" spans="1:3" ht="15.6">
      <c r="A1113" s="317">
        <v>43959</v>
      </c>
      <c r="B1113" s="235">
        <v>75</v>
      </c>
      <c r="C1113" s="235">
        <v>0.5</v>
      </c>
    </row>
    <row r="1114" spans="1:3" ht="15.6">
      <c r="A1114" s="317">
        <v>43962</v>
      </c>
      <c r="B1114" s="235">
        <v>75.580001999999993</v>
      </c>
      <c r="C1114" s="235">
        <v>0.6</v>
      </c>
    </row>
    <row r="1115" spans="1:3" ht="15.6">
      <c r="A1115" s="317">
        <v>43963</v>
      </c>
      <c r="B1115" s="235">
        <v>75.620002999999997</v>
      </c>
      <c r="C1115" s="235">
        <v>0.9</v>
      </c>
    </row>
    <row r="1116" spans="1:3" ht="15.6">
      <c r="A1116" s="317">
        <v>43964</v>
      </c>
      <c r="B1116" s="235">
        <v>74.559997999999993</v>
      </c>
      <c r="C1116" s="235">
        <v>1</v>
      </c>
    </row>
    <row r="1117" spans="1:3" ht="15.6">
      <c r="A1117" s="317">
        <v>43965</v>
      </c>
      <c r="B1117" s="235">
        <v>71.639999000000003</v>
      </c>
      <c r="C1117" s="235">
        <v>0.9</v>
      </c>
    </row>
    <row r="1118" spans="1:3" ht="15.6">
      <c r="A1118" s="317">
        <v>43966</v>
      </c>
      <c r="B1118" s="235">
        <v>72.5</v>
      </c>
      <c r="C1118" s="235">
        <v>0.8</v>
      </c>
    </row>
    <row r="1119" spans="1:3" ht="15.6">
      <c r="A1119" s="317">
        <v>43969</v>
      </c>
      <c r="B1119" s="235">
        <v>76</v>
      </c>
      <c r="C1119" s="235">
        <v>0.6</v>
      </c>
    </row>
    <row r="1120" spans="1:3" ht="15.6">
      <c r="A1120" s="317">
        <v>43970</v>
      </c>
      <c r="B1120" s="235">
        <v>75.900002000000001</v>
      </c>
      <c r="C1120" s="235">
        <v>1</v>
      </c>
    </row>
    <row r="1121" spans="1:3" ht="15.6">
      <c r="A1121" s="317">
        <v>43971</v>
      </c>
      <c r="B1121" s="235">
        <v>76.599997999999999</v>
      </c>
      <c r="C1121" s="235">
        <v>0.7</v>
      </c>
    </row>
    <row r="1122" spans="1:3" ht="15.6">
      <c r="A1122" s="317">
        <v>43972</v>
      </c>
      <c r="B1122" s="235">
        <v>76.599997999999999</v>
      </c>
      <c r="C1122" s="235">
        <v>0.5</v>
      </c>
    </row>
    <row r="1123" spans="1:3" ht="15.6">
      <c r="A1123" s="317">
        <v>43973</v>
      </c>
      <c r="B1123" s="235">
        <v>76.339995999999999</v>
      </c>
      <c r="C1123" s="235">
        <v>0.6</v>
      </c>
    </row>
    <row r="1124" spans="1:3" ht="15.6">
      <c r="A1124" s="317">
        <v>43976</v>
      </c>
      <c r="B1124" s="235">
        <v>77.819999999999993</v>
      </c>
      <c r="C1124" s="235">
        <v>0.3</v>
      </c>
    </row>
    <row r="1125" spans="1:3" ht="15.6">
      <c r="A1125" s="317">
        <v>43977</v>
      </c>
      <c r="B1125" s="235">
        <v>79.199996999999996</v>
      </c>
      <c r="C1125" s="235">
        <v>0.9</v>
      </c>
    </row>
    <row r="1126" spans="1:3" ht="15.6">
      <c r="A1126" s="317">
        <v>43978</v>
      </c>
      <c r="B1126" s="235">
        <v>83.459998999999996</v>
      </c>
      <c r="C1126" s="235">
        <v>1</v>
      </c>
    </row>
    <row r="1127" spans="1:3" ht="15.6">
      <c r="A1127" s="317">
        <v>43979</v>
      </c>
      <c r="B1127" s="235">
        <v>84.059997999999993</v>
      </c>
      <c r="C1127" s="235">
        <v>0.7</v>
      </c>
    </row>
    <row r="1128" spans="1:3" ht="15.6">
      <c r="A1128" s="317">
        <v>43980</v>
      </c>
      <c r="B1128" s="235">
        <v>82.480002999999996</v>
      </c>
      <c r="C1128" s="235">
        <v>0.9</v>
      </c>
    </row>
    <row r="1129" spans="1:3" ht="15.6">
      <c r="A1129" s="317">
        <v>43983</v>
      </c>
      <c r="B1129" s="235">
        <v>83.959998999999996</v>
      </c>
      <c r="C1129" s="235">
        <v>0.5</v>
      </c>
    </row>
    <row r="1130" spans="1:3" ht="15.6">
      <c r="A1130" s="317">
        <v>43984</v>
      </c>
      <c r="B1130" s="235">
        <v>84.099997999999999</v>
      </c>
      <c r="C1130" s="235">
        <v>0.7</v>
      </c>
    </row>
    <row r="1131" spans="1:3" ht="15.6">
      <c r="A1131" s="317">
        <v>43985</v>
      </c>
      <c r="B1131" s="235">
        <v>86.059997999999993</v>
      </c>
      <c r="C1131" s="235">
        <v>0.8</v>
      </c>
    </row>
    <row r="1132" spans="1:3" ht="15.6">
      <c r="A1132" s="317">
        <v>43986</v>
      </c>
      <c r="B1132" s="235">
        <v>86</v>
      </c>
      <c r="C1132" s="235">
        <v>0.7</v>
      </c>
    </row>
    <row r="1133" spans="1:3" ht="15.6">
      <c r="A1133" s="317">
        <v>43987</v>
      </c>
      <c r="B1133" s="235">
        <v>86.599997999999999</v>
      </c>
      <c r="C1133" s="235">
        <v>0.7</v>
      </c>
    </row>
    <row r="1134" spans="1:3" ht="15.6">
      <c r="A1134" s="317">
        <v>43990</v>
      </c>
      <c r="B1134" s="235">
        <v>86.779999000000004</v>
      </c>
      <c r="C1134" s="235">
        <v>0.5</v>
      </c>
    </row>
    <row r="1135" spans="1:3" ht="15.6">
      <c r="A1135" s="317">
        <v>43991</v>
      </c>
      <c r="B1135" s="235">
        <v>85.839995999999999</v>
      </c>
      <c r="C1135" s="235">
        <v>0.8</v>
      </c>
    </row>
    <row r="1136" spans="1:3" ht="15.6">
      <c r="A1136" s="317">
        <v>43992</v>
      </c>
      <c r="B1136" s="235">
        <v>85</v>
      </c>
      <c r="C1136" s="235">
        <v>0.7</v>
      </c>
    </row>
    <row r="1137" spans="1:3" ht="15.6">
      <c r="A1137" s="317">
        <v>43993</v>
      </c>
      <c r="B1137" s="235">
        <v>81.040001000000004</v>
      </c>
      <c r="C1137" s="235">
        <v>0.9</v>
      </c>
    </row>
    <row r="1138" spans="1:3" ht="15.6">
      <c r="A1138" s="317">
        <v>43994</v>
      </c>
      <c r="B1138" s="235">
        <v>81.459998999999996</v>
      </c>
      <c r="C1138" s="235">
        <v>0.7</v>
      </c>
    </row>
    <row r="1139" spans="1:3" ht="15.6">
      <c r="A1139" s="317">
        <v>43997</v>
      </c>
      <c r="B1139" s="235">
        <v>81.160004000000001</v>
      </c>
      <c r="C1139" s="235">
        <v>0.5</v>
      </c>
    </row>
    <row r="1140" spans="1:3" ht="15.6">
      <c r="A1140" s="317">
        <v>43998</v>
      </c>
      <c r="B1140" s="235">
        <v>84.019997000000004</v>
      </c>
      <c r="C1140" s="235">
        <v>1</v>
      </c>
    </row>
    <row r="1141" spans="1:3" ht="15.6">
      <c r="A1141" s="317">
        <v>43999</v>
      </c>
      <c r="B1141" s="235">
        <v>84.400002000000001</v>
      </c>
      <c r="C1141" s="235">
        <v>0.6</v>
      </c>
    </row>
    <row r="1142" spans="1:3" ht="15.6">
      <c r="A1142" s="317">
        <v>44000</v>
      </c>
      <c r="B1142" s="235">
        <v>84.160004000000001</v>
      </c>
      <c r="C1142" s="235">
        <v>0.5</v>
      </c>
    </row>
    <row r="1143" spans="1:3" ht="15.6">
      <c r="A1143" s="317">
        <v>44001</v>
      </c>
      <c r="B1143" s="235">
        <v>86.599997999999999</v>
      </c>
      <c r="C1143" s="235">
        <v>1.6</v>
      </c>
    </row>
    <row r="1144" spans="1:3" ht="15.6">
      <c r="A1144" s="317">
        <v>44004</v>
      </c>
      <c r="B1144" s="235">
        <v>84.800003000000004</v>
      </c>
      <c r="C1144" s="235">
        <v>0.5</v>
      </c>
    </row>
    <row r="1145" spans="1:3" ht="15.6">
      <c r="A1145" s="317">
        <v>44005</v>
      </c>
      <c r="B1145" s="235">
        <v>86</v>
      </c>
      <c r="C1145" s="235">
        <v>0.5</v>
      </c>
    </row>
    <row r="1146" spans="1:3" ht="15.6">
      <c r="A1146" s="317">
        <v>44006</v>
      </c>
      <c r="B1146" s="235">
        <v>83.199996999999996</v>
      </c>
      <c r="C1146" s="235">
        <v>0.5</v>
      </c>
    </row>
    <row r="1147" spans="1:3" ht="15.6">
      <c r="A1147" s="317">
        <v>44007</v>
      </c>
      <c r="B1147" s="235">
        <v>83.120002999999997</v>
      </c>
      <c r="C1147" s="235">
        <v>0.5</v>
      </c>
    </row>
    <row r="1148" spans="1:3" ht="15.6">
      <c r="A1148" s="317">
        <v>44008</v>
      </c>
      <c r="B1148" s="235">
        <v>83.559997999999993</v>
      </c>
      <c r="C1148" s="235">
        <v>0.4</v>
      </c>
    </row>
    <row r="1149" spans="1:3" ht="15.6">
      <c r="A1149" s="317">
        <v>44011</v>
      </c>
      <c r="B1149" s="235">
        <v>82.099997999999999</v>
      </c>
      <c r="C1149" s="235">
        <v>0.9</v>
      </c>
    </row>
    <row r="1150" spans="1:3" ht="15.6">
      <c r="A1150" s="317">
        <v>44012</v>
      </c>
      <c r="B1150" s="235">
        <v>82.059997999999993</v>
      </c>
      <c r="C1150" s="235">
        <v>0.7</v>
      </c>
    </row>
    <row r="1151" spans="1:3" ht="15.6">
      <c r="A1151" s="317">
        <v>44013</v>
      </c>
      <c r="B1151" s="235">
        <v>81.559997999999993</v>
      </c>
      <c r="C1151" s="235">
        <v>0.9</v>
      </c>
    </row>
    <row r="1152" spans="1:3" ht="15.6">
      <c r="A1152" s="317">
        <v>44014</v>
      </c>
      <c r="B1152" s="235">
        <v>82.5</v>
      </c>
      <c r="C1152" s="235">
        <v>0.9</v>
      </c>
    </row>
    <row r="1153" spans="1:3" ht="15.6">
      <c r="A1153" s="317">
        <v>44015</v>
      </c>
      <c r="B1153" s="235">
        <v>82.559997999999993</v>
      </c>
      <c r="C1153" s="235">
        <v>0.4</v>
      </c>
    </row>
    <row r="1154" spans="1:3" ht="15.6">
      <c r="A1154" s="317">
        <v>44018</v>
      </c>
      <c r="B1154" s="235">
        <v>83.639999000000003</v>
      </c>
      <c r="C1154" s="235">
        <v>0.5</v>
      </c>
    </row>
    <row r="1155" spans="1:3" ht="15.6">
      <c r="A1155" s="317">
        <v>44019</v>
      </c>
      <c r="B1155" s="235">
        <v>83.580001999999993</v>
      </c>
      <c r="C1155" s="235">
        <v>0.7</v>
      </c>
    </row>
    <row r="1156" spans="1:3" ht="15.6">
      <c r="A1156" s="317">
        <v>44020</v>
      </c>
      <c r="B1156" s="235">
        <v>83.660004000000001</v>
      </c>
      <c r="C1156" s="235">
        <v>0.6</v>
      </c>
    </row>
    <row r="1157" spans="1:3" ht="15.6">
      <c r="A1157" s="317">
        <v>44021</v>
      </c>
      <c r="B1157" s="235">
        <v>83</v>
      </c>
      <c r="C1157" s="235">
        <v>0.6</v>
      </c>
    </row>
    <row r="1158" spans="1:3" ht="15.6">
      <c r="A1158" s="317">
        <v>44022</v>
      </c>
      <c r="B1158" s="235">
        <v>84.5</v>
      </c>
      <c r="C1158" s="235">
        <v>0.6</v>
      </c>
    </row>
    <row r="1159" spans="1:3" ht="15.6">
      <c r="A1159" s="317">
        <v>44025</v>
      </c>
      <c r="B1159" s="235">
        <v>85</v>
      </c>
      <c r="C1159" s="235">
        <v>0.7</v>
      </c>
    </row>
    <row r="1160" spans="1:3" ht="15.6">
      <c r="A1160" s="317">
        <v>44026</v>
      </c>
      <c r="B1160" s="235">
        <v>84.540001000000004</v>
      </c>
      <c r="C1160" s="235">
        <v>0.4</v>
      </c>
    </row>
    <row r="1161" spans="1:3" ht="15.6">
      <c r="A1161" s="317">
        <v>44027</v>
      </c>
      <c r="B1161" s="235">
        <v>86.620002999999997</v>
      </c>
      <c r="C1161" s="235">
        <v>0.5</v>
      </c>
    </row>
    <row r="1162" spans="1:3" ht="15.6">
      <c r="A1162" s="317">
        <v>44028</v>
      </c>
      <c r="B1162" s="235">
        <v>84.919998000000007</v>
      </c>
      <c r="C1162" s="235">
        <v>1.1000000000000001</v>
      </c>
    </row>
    <row r="1163" spans="1:3" ht="15.6">
      <c r="A1163" s="317">
        <v>44029</v>
      </c>
      <c r="B1163" s="235">
        <v>83.839995999999999</v>
      </c>
      <c r="C1163" s="235">
        <v>0.7</v>
      </c>
    </row>
    <row r="1164" spans="1:3" ht="15.6">
      <c r="A1164" s="317">
        <v>44032</v>
      </c>
      <c r="B1164" s="235">
        <v>84.32</v>
      </c>
      <c r="C1164" s="235">
        <v>0.4</v>
      </c>
    </row>
    <row r="1165" spans="1:3" ht="15.6">
      <c r="A1165" s="317">
        <v>44033</v>
      </c>
      <c r="B1165" s="235">
        <v>84.959998999999996</v>
      </c>
      <c r="C1165" s="235">
        <v>0.6</v>
      </c>
    </row>
    <row r="1166" spans="1:3" ht="15.6">
      <c r="A1166" s="317">
        <v>44034</v>
      </c>
      <c r="B1166" s="235">
        <v>83.540001000000004</v>
      </c>
      <c r="C1166" s="235">
        <v>0.4</v>
      </c>
    </row>
    <row r="1167" spans="1:3" ht="15.6">
      <c r="A1167" s="317">
        <v>44035</v>
      </c>
      <c r="B1167" s="235">
        <v>83.940002000000007</v>
      </c>
      <c r="C1167" s="235">
        <v>0.5</v>
      </c>
    </row>
    <row r="1168" spans="1:3" ht="15.6">
      <c r="A1168" s="317">
        <v>44036</v>
      </c>
      <c r="B1168" s="235">
        <v>82.879997000000003</v>
      </c>
      <c r="C1168" s="235">
        <v>0.4</v>
      </c>
    </row>
    <row r="1169" spans="1:3" ht="15.6">
      <c r="A1169" s="317">
        <v>44039</v>
      </c>
      <c r="B1169" s="235">
        <v>82.160004000000001</v>
      </c>
      <c r="C1169" s="235">
        <v>0.5</v>
      </c>
    </row>
    <row r="1170" spans="1:3" ht="15.6">
      <c r="A1170" s="317">
        <v>44040</v>
      </c>
      <c r="B1170" s="235">
        <v>84.099997999999999</v>
      </c>
      <c r="C1170" s="235">
        <v>0.5</v>
      </c>
    </row>
    <row r="1171" spans="1:3" ht="15.6">
      <c r="A1171" s="317">
        <v>44041</v>
      </c>
      <c r="B1171" s="235">
        <v>85.5</v>
      </c>
      <c r="C1171" s="235">
        <v>0.6</v>
      </c>
    </row>
    <row r="1172" spans="1:3" ht="15.6">
      <c r="A1172" s="317">
        <v>44042</v>
      </c>
      <c r="B1172" s="235">
        <v>83.68</v>
      </c>
      <c r="C1172" s="235">
        <v>0.8</v>
      </c>
    </row>
    <row r="1173" spans="1:3" ht="15.6">
      <c r="A1173" s="317">
        <v>44043</v>
      </c>
      <c r="B1173" s="235">
        <v>82.239998</v>
      </c>
      <c r="C1173" s="235">
        <v>0.7</v>
      </c>
    </row>
    <row r="1174" spans="1:3" ht="15.6">
      <c r="A1174" s="317">
        <v>44046</v>
      </c>
      <c r="B1174" s="235">
        <v>80.559997999999993</v>
      </c>
      <c r="C1174" s="235">
        <v>0.9</v>
      </c>
    </row>
    <row r="1175" spans="1:3" ht="15.6">
      <c r="A1175" s="317">
        <v>44047</v>
      </c>
      <c r="B1175" s="235">
        <v>79.440002000000007</v>
      </c>
      <c r="C1175" s="235">
        <v>0.6</v>
      </c>
    </row>
    <row r="1176" spans="1:3" ht="15.6">
      <c r="A1176" s="317">
        <v>44048</v>
      </c>
      <c r="B1176" s="235">
        <v>78.459998999999996</v>
      </c>
      <c r="C1176" s="235">
        <v>0.7</v>
      </c>
    </row>
    <row r="1177" spans="1:3" ht="15.6">
      <c r="A1177" s="317">
        <v>44049</v>
      </c>
      <c r="B1177" s="235">
        <v>76.720000999999996</v>
      </c>
      <c r="C1177" s="235">
        <v>0.5</v>
      </c>
    </row>
    <row r="1178" spans="1:3" ht="15.6">
      <c r="A1178" s="317">
        <v>44050</v>
      </c>
      <c r="B1178" s="235">
        <v>76.5</v>
      </c>
      <c r="C1178" s="235">
        <v>0.5</v>
      </c>
    </row>
    <row r="1179" spans="1:3" ht="15.6">
      <c r="A1179" s="317">
        <v>44053</v>
      </c>
      <c r="B1179" s="235">
        <v>77.319999999999993</v>
      </c>
      <c r="C1179" s="235">
        <v>0.5</v>
      </c>
    </row>
    <row r="1180" spans="1:3" ht="15.6">
      <c r="A1180" s="317">
        <v>44054</v>
      </c>
      <c r="B1180" s="235">
        <v>78.459998999999996</v>
      </c>
      <c r="C1180" s="235">
        <v>0.6</v>
      </c>
    </row>
    <row r="1181" spans="1:3" ht="15.6">
      <c r="A1181" s="317">
        <v>44055</v>
      </c>
      <c r="B1181" s="235">
        <v>79.540001000000004</v>
      </c>
      <c r="C1181" s="235">
        <v>0.5</v>
      </c>
    </row>
    <row r="1182" spans="1:3" ht="15.6">
      <c r="A1182" s="317">
        <v>44056</v>
      </c>
      <c r="B1182" s="235">
        <v>79.339995999999999</v>
      </c>
      <c r="C1182" s="235">
        <v>0.4</v>
      </c>
    </row>
    <row r="1183" spans="1:3" ht="15.6">
      <c r="A1183" s="317">
        <v>44057</v>
      </c>
      <c r="B1183" s="235">
        <v>77.900002000000001</v>
      </c>
      <c r="C1183" s="235">
        <v>0.5</v>
      </c>
    </row>
    <row r="1184" spans="1:3" ht="15.6">
      <c r="A1184" s="317">
        <v>44060</v>
      </c>
      <c r="B1184" s="235">
        <v>77.959998999999996</v>
      </c>
      <c r="C1184" s="235">
        <v>0.5</v>
      </c>
    </row>
    <row r="1185" spans="1:3" ht="15.6">
      <c r="A1185" s="317">
        <v>44061</v>
      </c>
      <c r="B1185" s="235">
        <v>78</v>
      </c>
      <c r="C1185" s="235">
        <v>0.6</v>
      </c>
    </row>
    <row r="1186" spans="1:3" ht="15.6">
      <c r="A1186" s="317">
        <v>44062</v>
      </c>
      <c r="B1186" s="235">
        <v>78.580001999999993</v>
      </c>
      <c r="C1186" s="235">
        <v>0.4</v>
      </c>
    </row>
    <row r="1187" spans="1:3" ht="15.6">
      <c r="A1187" s="317">
        <v>44063</v>
      </c>
      <c r="B1187" s="235">
        <v>77.660004000000001</v>
      </c>
      <c r="C1187" s="235">
        <v>0.5</v>
      </c>
    </row>
    <row r="1188" spans="1:3" ht="15.6">
      <c r="A1188" s="317">
        <v>44064</v>
      </c>
      <c r="B1188" s="235">
        <v>77.080001999999993</v>
      </c>
      <c r="C1188" s="235">
        <v>0.5</v>
      </c>
    </row>
    <row r="1189" spans="1:3" ht="15.6">
      <c r="A1189" s="317">
        <v>44067</v>
      </c>
      <c r="B1189" s="235">
        <v>79.120002999999997</v>
      </c>
      <c r="C1189" s="235">
        <v>0.5</v>
      </c>
    </row>
    <row r="1190" spans="1:3" ht="15.6">
      <c r="A1190" s="317">
        <v>44068</v>
      </c>
      <c r="B1190" s="235">
        <v>78.379997000000003</v>
      </c>
      <c r="C1190" s="235">
        <v>0.5</v>
      </c>
    </row>
    <row r="1191" spans="1:3" ht="15.6">
      <c r="A1191" s="317">
        <v>44069</v>
      </c>
      <c r="B1191" s="235">
        <v>78.639999000000003</v>
      </c>
      <c r="C1191" s="235">
        <v>0.3</v>
      </c>
    </row>
    <row r="1192" spans="1:3" ht="15.6">
      <c r="A1192" s="317">
        <v>44070</v>
      </c>
      <c r="B1192" s="235">
        <v>79.040001000000004</v>
      </c>
      <c r="C1192" s="235">
        <v>0.4</v>
      </c>
    </row>
    <row r="1193" spans="1:3" ht="15.6">
      <c r="A1193" s="317">
        <v>44071</v>
      </c>
      <c r="B1193" s="235">
        <v>78.419998000000007</v>
      </c>
      <c r="C1193" s="235">
        <v>0.4</v>
      </c>
    </row>
    <row r="1194" spans="1:3" ht="15.6">
      <c r="A1194" s="317">
        <v>44074</v>
      </c>
      <c r="B1194" s="235">
        <v>77.559997999999993</v>
      </c>
      <c r="C1194" s="235">
        <v>0.5</v>
      </c>
    </row>
    <row r="1195" spans="1:3" ht="15.6">
      <c r="A1195" s="317">
        <v>44075</v>
      </c>
      <c r="B1195" s="235">
        <v>75.879997000000003</v>
      </c>
      <c r="C1195" s="235">
        <v>0.6</v>
      </c>
    </row>
    <row r="1196" spans="1:3" ht="15.6">
      <c r="A1196" s="317">
        <v>44076</v>
      </c>
      <c r="B1196" s="235">
        <v>77.279999000000004</v>
      </c>
      <c r="C1196" s="235">
        <v>0.7</v>
      </c>
    </row>
    <row r="1197" spans="1:3" ht="15.6">
      <c r="A1197" s="317">
        <v>44077</v>
      </c>
      <c r="B1197" s="235">
        <v>78.239998</v>
      </c>
      <c r="C1197" s="235">
        <v>0.8</v>
      </c>
    </row>
    <row r="1198" spans="1:3" ht="15.6">
      <c r="A1198" s="317">
        <v>44078</v>
      </c>
      <c r="B1198" s="235">
        <v>76.760002</v>
      </c>
      <c r="C1198" s="235">
        <v>0.5</v>
      </c>
    </row>
    <row r="1199" spans="1:3" ht="15.6">
      <c r="A1199" s="317">
        <v>44081</v>
      </c>
      <c r="B1199" s="235">
        <v>76.440002000000007</v>
      </c>
      <c r="C1199" s="235">
        <v>0.4</v>
      </c>
    </row>
    <row r="1200" spans="1:3" ht="15.6">
      <c r="A1200" s="317">
        <v>44082</v>
      </c>
      <c r="B1200" s="235">
        <v>76.319999999999993</v>
      </c>
      <c r="C1200" s="235">
        <v>0.5</v>
      </c>
    </row>
    <row r="1201" spans="1:3" ht="15.6">
      <c r="A1201" s="317">
        <v>44083</v>
      </c>
      <c r="B1201" s="235">
        <v>76.980002999999996</v>
      </c>
      <c r="C1201" s="235">
        <v>0.4</v>
      </c>
    </row>
    <row r="1202" spans="1:3" ht="15.6">
      <c r="A1202" s="317">
        <v>44084</v>
      </c>
      <c r="B1202" s="235">
        <v>77.5</v>
      </c>
      <c r="C1202" s="235">
        <v>0.6</v>
      </c>
    </row>
    <row r="1203" spans="1:3" ht="15.6">
      <c r="A1203" s="317">
        <v>44085</v>
      </c>
      <c r="B1203" s="235">
        <v>77.440002000000007</v>
      </c>
      <c r="C1203" s="235">
        <v>0.5</v>
      </c>
    </row>
    <row r="1204" spans="1:3" ht="15.6">
      <c r="A1204" s="317">
        <v>44088</v>
      </c>
      <c r="B1204" s="235">
        <v>77.779999000000004</v>
      </c>
      <c r="C1204" s="235">
        <v>0.4</v>
      </c>
    </row>
    <row r="1205" spans="1:3" ht="15.6">
      <c r="A1205" s="317">
        <v>44089</v>
      </c>
      <c r="B1205" s="235">
        <v>77.980002999999996</v>
      </c>
      <c r="C1205" s="235">
        <v>0.5</v>
      </c>
    </row>
    <row r="1206" spans="1:3" ht="15.6">
      <c r="A1206" s="317">
        <v>44090</v>
      </c>
      <c r="B1206" s="235">
        <v>77.699996999999996</v>
      </c>
      <c r="C1206" s="235">
        <v>0.6</v>
      </c>
    </row>
    <row r="1207" spans="1:3" ht="15.6">
      <c r="A1207" s="317">
        <v>44091</v>
      </c>
      <c r="B1207" s="235">
        <v>78.360000999999997</v>
      </c>
      <c r="C1207" s="235">
        <v>0.6</v>
      </c>
    </row>
    <row r="1208" spans="1:3" ht="15.6">
      <c r="A1208" s="317">
        <v>44092</v>
      </c>
      <c r="B1208" s="235">
        <v>79.099997999999999</v>
      </c>
      <c r="C1208" s="235">
        <v>1.1000000000000001</v>
      </c>
    </row>
    <row r="1209" spans="1:3" ht="15.6">
      <c r="A1209" s="317">
        <v>44095</v>
      </c>
      <c r="B1209" s="235">
        <v>76.120002999999997</v>
      </c>
      <c r="C1209" s="235">
        <v>0.7</v>
      </c>
    </row>
    <row r="1210" spans="1:3" ht="15.6">
      <c r="A1210" s="317">
        <v>44096</v>
      </c>
      <c r="B1210" s="235">
        <v>75.680000000000007</v>
      </c>
      <c r="C1210" s="235">
        <v>0.6</v>
      </c>
    </row>
    <row r="1211" spans="1:3" ht="15.6">
      <c r="A1211" s="317">
        <v>44097</v>
      </c>
      <c r="B1211" s="235">
        <v>75.699996999999996</v>
      </c>
      <c r="C1211" s="235">
        <v>0.6</v>
      </c>
    </row>
    <row r="1212" spans="1:3" ht="15.6">
      <c r="A1212" s="317">
        <v>44098</v>
      </c>
      <c r="B1212" s="235">
        <v>75.160004000000001</v>
      </c>
      <c r="C1212" s="235">
        <v>0.8</v>
      </c>
    </row>
    <row r="1213" spans="1:3" ht="15.6">
      <c r="A1213" s="317">
        <v>44099</v>
      </c>
      <c r="B1213" s="235">
        <v>74.720000999999996</v>
      </c>
      <c r="C1213" s="235">
        <v>0.5</v>
      </c>
    </row>
    <row r="1214" spans="1:3" ht="15.6">
      <c r="A1214" s="317">
        <v>44102</v>
      </c>
      <c r="B1214" s="235">
        <v>77.239998</v>
      </c>
      <c r="C1214" s="235">
        <v>0.7</v>
      </c>
    </row>
    <row r="1215" spans="1:3" ht="15.6">
      <c r="A1215" s="317">
        <v>44103</v>
      </c>
      <c r="B1215" s="235">
        <v>76.519997000000004</v>
      </c>
      <c r="C1215" s="235">
        <v>0.4</v>
      </c>
    </row>
    <row r="1216" spans="1:3" ht="15.6">
      <c r="A1216" s="317">
        <v>44104</v>
      </c>
      <c r="B1216" s="235">
        <v>75.879997000000003</v>
      </c>
      <c r="C1216" s="235">
        <v>0.5</v>
      </c>
    </row>
    <row r="1217" spans="1:3" ht="15.6">
      <c r="A1217" s="317">
        <v>44105</v>
      </c>
      <c r="B1217" s="235">
        <v>75.599997999999999</v>
      </c>
      <c r="C1217" s="235">
        <v>0.6</v>
      </c>
    </row>
    <row r="1218" spans="1:3" ht="15.6">
      <c r="A1218" s="317">
        <v>44106</v>
      </c>
      <c r="B1218" s="235">
        <v>76.040001000000004</v>
      </c>
      <c r="C1218" s="235">
        <v>0.7</v>
      </c>
    </row>
    <row r="1219" spans="1:3" ht="15.6">
      <c r="A1219" s="317">
        <v>44109</v>
      </c>
      <c r="B1219" s="235">
        <v>76.480002999999996</v>
      </c>
      <c r="C1219" s="235">
        <v>0.5</v>
      </c>
    </row>
    <row r="1220" spans="1:3" ht="15.6">
      <c r="A1220" s="317">
        <v>44110</v>
      </c>
      <c r="B1220" s="235">
        <v>77.019997000000004</v>
      </c>
      <c r="C1220" s="235">
        <v>0.5</v>
      </c>
    </row>
    <row r="1221" spans="1:3" ht="15.6">
      <c r="A1221" s="317">
        <v>44111</v>
      </c>
      <c r="B1221" s="235">
        <v>79.720000999999996</v>
      </c>
      <c r="C1221" s="235">
        <v>1</v>
      </c>
    </row>
    <row r="1222" spans="1:3" ht="15.6">
      <c r="A1222" s="317">
        <v>44112</v>
      </c>
      <c r="B1222" s="235">
        <v>81.440002000000007</v>
      </c>
      <c r="C1222" s="235">
        <v>0.8</v>
      </c>
    </row>
    <row r="1223" spans="1:3" ht="15.6">
      <c r="A1223" s="317">
        <v>44113</v>
      </c>
      <c r="B1223" s="235">
        <v>80.919998000000007</v>
      </c>
      <c r="C1223" s="235">
        <v>0.5</v>
      </c>
    </row>
    <row r="1224" spans="1:3" ht="15.6">
      <c r="A1224" s="317">
        <v>44116</v>
      </c>
      <c r="B1224" s="235">
        <v>81.319999999999993</v>
      </c>
      <c r="C1224" s="235">
        <v>0.3</v>
      </c>
    </row>
    <row r="1225" spans="1:3" ht="15.6">
      <c r="A1225" s="317">
        <v>44117</v>
      </c>
      <c r="B1225" s="235">
        <v>80.779999000000004</v>
      </c>
      <c r="C1225" s="235">
        <v>0.5</v>
      </c>
    </row>
    <row r="1226" spans="1:3" ht="15.6">
      <c r="A1226" s="317">
        <v>44118</v>
      </c>
      <c r="B1226" s="235">
        <v>79.739998</v>
      </c>
      <c r="C1226" s="235">
        <v>0.5</v>
      </c>
    </row>
    <row r="1227" spans="1:3" ht="15.6">
      <c r="A1227" s="317">
        <v>44119</v>
      </c>
      <c r="B1227" s="235">
        <v>78.139999000000003</v>
      </c>
      <c r="C1227" s="235">
        <v>0.7</v>
      </c>
    </row>
    <row r="1228" spans="1:3" ht="15.6">
      <c r="A1228" s="317">
        <v>44120</v>
      </c>
      <c r="B1228" s="235">
        <v>78.980002999999996</v>
      </c>
      <c r="C1228" s="235">
        <v>0.4</v>
      </c>
    </row>
    <row r="1229" spans="1:3" ht="15.6">
      <c r="A1229" s="317">
        <v>44123</v>
      </c>
      <c r="B1229" s="235">
        <v>78.839995999999999</v>
      </c>
      <c r="C1229" s="235">
        <v>0.3</v>
      </c>
    </row>
    <row r="1230" spans="1:3" ht="15.6">
      <c r="A1230" s="317">
        <v>44124</v>
      </c>
      <c r="B1230" s="235">
        <v>79.300003000000004</v>
      </c>
      <c r="C1230" s="235">
        <v>0.5</v>
      </c>
    </row>
    <row r="1231" spans="1:3" ht="15.6">
      <c r="A1231" s="317">
        <v>44125</v>
      </c>
      <c r="B1231" s="235">
        <v>78.160004000000001</v>
      </c>
      <c r="C1231" s="235">
        <v>0.6</v>
      </c>
    </row>
    <row r="1232" spans="1:3" ht="15.6">
      <c r="A1232" s="317">
        <v>44126</v>
      </c>
      <c r="B1232" s="235">
        <v>79.480002999999996</v>
      </c>
      <c r="C1232" s="235">
        <v>0.7</v>
      </c>
    </row>
    <row r="1233" spans="1:3" ht="15.6">
      <c r="A1233" s="317">
        <v>44127</v>
      </c>
      <c r="B1233" s="235">
        <v>81.160004000000001</v>
      </c>
      <c r="C1233" s="235">
        <v>0.9</v>
      </c>
    </row>
    <row r="1234" spans="1:3" ht="15.6">
      <c r="A1234" s="317">
        <v>44130</v>
      </c>
      <c r="B1234" s="235">
        <v>80.900002000000001</v>
      </c>
      <c r="C1234" s="235">
        <v>0.6</v>
      </c>
    </row>
    <row r="1235" spans="1:3" ht="15.6">
      <c r="A1235" s="317">
        <v>44131</v>
      </c>
      <c r="B1235" s="235">
        <v>80.040001000000004</v>
      </c>
      <c r="C1235" s="235">
        <v>0.6</v>
      </c>
    </row>
    <row r="1236" spans="1:3" ht="15.6">
      <c r="A1236" s="317">
        <v>44132</v>
      </c>
      <c r="B1236" s="235">
        <v>77.5</v>
      </c>
      <c r="C1236" s="235">
        <v>1.1000000000000001</v>
      </c>
    </row>
    <row r="1237" spans="1:3" ht="15.6">
      <c r="A1237" s="317">
        <v>44133</v>
      </c>
      <c r="B1237" s="235">
        <v>76.559997999999993</v>
      </c>
      <c r="C1237" s="235">
        <v>0.7</v>
      </c>
    </row>
    <row r="1238" spans="1:3" ht="15.6">
      <c r="A1238" s="317">
        <v>44134</v>
      </c>
      <c r="B1238" s="235">
        <v>76.199996999999996</v>
      </c>
      <c r="C1238" s="235">
        <v>0.6</v>
      </c>
    </row>
    <row r="1239" spans="1:3" ht="15.6">
      <c r="A1239" s="317">
        <v>44137</v>
      </c>
      <c r="B1239" s="235">
        <v>76.660004000000001</v>
      </c>
      <c r="C1239" s="235">
        <v>0.7</v>
      </c>
    </row>
    <row r="1240" spans="1:3" ht="15.6">
      <c r="A1240" s="317">
        <v>44138</v>
      </c>
      <c r="B1240" s="235">
        <v>77.760002</v>
      </c>
      <c r="C1240" s="235">
        <v>0.5</v>
      </c>
    </row>
    <row r="1241" spans="1:3" ht="15.6">
      <c r="A1241" s="317">
        <v>44139</v>
      </c>
      <c r="B1241" s="235">
        <v>79.260002</v>
      </c>
      <c r="C1241" s="235">
        <v>0.7</v>
      </c>
    </row>
    <row r="1242" spans="1:3" ht="15.6">
      <c r="A1242" s="317">
        <v>44140</v>
      </c>
      <c r="B1242" s="235">
        <v>82.32</v>
      </c>
      <c r="C1242" s="235">
        <v>1.2</v>
      </c>
    </row>
    <row r="1243" spans="1:3" ht="15.6">
      <c r="A1243" s="317">
        <v>44141</v>
      </c>
      <c r="B1243" s="235">
        <v>81.239998</v>
      </c>
      <c r="C1243" s="235">
        <v>0.6</v>
      </c>
    </row>
    <row r="1244" spans="1:3" ht="15.6">
      <c r="A1244" s="317">
        <v>44144</v>
      </c>
      <c r="B1244" s="235">
        <v>90.279999000000004</v>
      </c>
      <c r="C1244" s="235">
        <v>1.9</v>
      </c>
    </row>
    <row r="1245" spans="1:3" ht="15.6">
      <c r="A1245" s="317">
        <v>44145</v>
      </c>
      <c r="B1245" s="235">
        <v>93.139999000000003</v>
      </c>
      <c r="C1245" s="235">
        <v>1.6</v>
      </c>
    </row>
    <row r="1246" spans="1:3" ht="15.6">
      <c r="A1246" s="317">
        <v>44146</v>
      </c>
      <c r="B1246" s="235">
        <v>91.18</v>
      </c>
      <c r="C1246" s="235">
        <v>1</v>
      </c>
    </row>
    <row r="1247" spans="1:3" ht="15.6">
      <c r="A1247" s="317">
        <v>44147</v>
      </c>
      <c r="B1247" s="235">
        <v>90.540001000000004</v>
      </c>
      <c r="C1247" s="235">
        <v>1</v>
      </c>
    </row>
    <row r="1248" spans="1:3" ht="15.6">
      <c r="A1248" s="317">
        <v>44148</v>
      </c>
      <c r="B1248" s="235">
        <v>90.419998000000007</v>
      </c>
      <c r="C1248" s="235">
        <v>0.6</v>
      </c>
    </row>
    <row r="1249" spans="1:3" ht="15.6">
      <c r="A1249" s="317">
        <v>44151</v>
      </c>
      <c r="B1249" s="235">
        <v>92.760002</v>
      </c>
      <c r="C1249" s="235">
        <v>1</v>
      </c>
    </row>
    <row r="1250" spans="1:3" ht="15.6">
      <c r="A1250" s="317">
        <v>44152</v>
      </c>
      <c r="B1250" s="235">
        <v>92.300003000000004</v>
      </c>
      <c r="C1250" s="235">
        <v>0.6</v>
      </c>
    </row>
    <row r="1251" spans="1:3" ht="15.6">
      <c r="A1251" s="317">
        <v>44153</v>
      </c>
      <c r="B1251" s="235">
        <v>92</v>
      </c>
      <c r="C1251" s="235">
        <v>0.5</v>
      </c>
    </row>
    <row r="1252" spans="1:3" ht="15.6">
      <c r="A1252" s="317">
        <v>44154</v>
      </c>
      <c r="B1252" s="235">
        <v>90.199996999999996</v>
      </c>
      <c r="C1252" s="235">
        <v>0.4</v>
      </c>
    </row>
    <row r="1253" spans="1:3" ht="15.6">
      <c r="A1253" s="317">
        <v>44155</v>
      </c>
      <c r="B1253" s="235">
        <v>89.099997999999999</v>
      </c>
      <c r="C1253" s="235">
        <v>0.6</v>
      </c>
    </row>
    <row r="1254" spans="1:3" ht="15.6">
      <c r="A1254" s="317">
        <v>44158</v>
      </c>
      <c r="B1254" s="235">
        <v>89.419998000000007</v>
      </c>
      <c r="C1254" s="235">
        <v>0.5</v>
      </c>
    </row>
    <row r="1255" spans="1:3" ht="15.6">
      <c r="A1255" s="317">
        <v>44159</v>
      </c>
      <c r="B1255" s="235">
        <v>89.879997000000003</v>
      </c>
      <c r="C1255" s="235">
        <v>0.4</v>
      </c>
    </row>
    <row r="1256" spans="1:3" ht="15.6">
      <c r="A1256" s="317">
        <v>44160</v>
      </c>
      <c r="B1256" s="235">
        <v>88.959998999999996</v>
      </c>
      <c r="C1256" s="235">
        <v>0.5</v>
      </c>
    </row>
    <row r="1257" spans="1:3" ht="15.6">
      <c r="A1257" s="317">
        <v>44161</v>
      </c>
      <c r="B1257" s="235">
        <v>88.459998999999996</v>
      </c>
      <c r="C1257" s="235">
        <v>0.3</v>
      </c>
    </row>
    <row r="1258" spans="1:3" ht="15.6">
      <c r="A1258" s="317">
        <v>44162</v>
      </c>
      <c r="B1258" s="235">
        <v>89.239998</v>
      </c>
      <c r="C1258" s="235">
        <v>0.5</v>
      </c>
    </row>
    <row r="1259" spans="1:3" ht="15.6">
      <c r="A1259" s="317">
        <v>44165</v>
      </c>
      <c r="B1259" s="235">
        <v>88.519997000000004</v>
      </c>
      <c r="C1259" s="235">
        <v>0.9</v>
      </c>
    </row>
    <row r="1260" spans="1:3" ht="15.6">
      <c r="A1260" s="317">
        <v>44166</v>
      </c>
      <c r="B1260" s="235">
        <v>89.540001000000004</v>
      </c>
      <c r="C1260" s="235">
        <v>0.4</v>
      </c>
    </row>
    <row r="1261" spans="1:3" ht="15.6">
      <c r="A1261" s="317">
        <v>44167</v>
      </c>
      <c r="B1261" s="235">
        <v>90.120002999999997</v>
      </c>
      <c r="C1261" s="235">
        <v>0.8</v>
      </c>
    </row>
    <row r="1262" spans="1:3" ht="15.6">
      <c r="A1262" s="317">
        <v>44168</v>
      </c>
      <c r="B1262" s="235">
        <v>89.900002000000001</v>
      </c>
      <c r="C1262" s="235">
        <v>0.5</v>
      </c>
    </row>
    <row r="1263" spans="1:3" ht="15.6">
      <c r="A1263" s="317">
        <v>44169</v>
      </c>
      <c r="B1263" s="235">
        <v>91.160004000000001</v>
      </c>
      <c r="C1263" s="235">
        <v>0.6</v>
      </c>
    </row>
    <row r="1264" spans="1:3" ht="15.6">
      <c r="A1264" s="317">
        <v>44172</v>
      </c>
      <c r="B1264" s="235">
        <v>91.019997000000004</v>
      </c>
      <c r="C1264" s="235">
        <v>0.4</v>
      </c>
    </row>
    <row r="1265" spans="1:3" ht="15.6">
      <c r="A1265" s="317">
        <v>44173</v>
      </c>
      <c r="B1265" s="235">
        <v>89.959998999999996</v>
      </c>
      <c r="C1265" s="235">
        <v>0.5</v>
      </c>
    </row>
    <row r="1266" spans="1:3" ht="15.6">
      <c r="A1266" s="317">
        <v>44174</v>
      </c>
      <c r="B1266" s="235">
        <v>90.639999000000003</v>
      </c>
      <c r="C1266" s="235">
        <v>0.5</v>
      </c>
    </row>
    <row r="1267" spans="1:3" ht="15.6">
      <c r="A1267" s="317">
        <v>44175</v>
      </c>
      <c r="B1267" s="235">
        <v>91.839995999999999</v>
      </c>
      <c r="C1267" s="235">
        <v>0.9</v>
      </c>
    </row>
    <row r="1268" spans="1:3" ht="15.6">
      <c r="A1268" s="317">
        <v>44176</v>
      </c>
      <c r="B1268" s="235">
        <v>90.940002000000007</v>
      </c>
      <c r="C1268" s="235">
        <v>0.5</v>
      </c>
    </row>
    <row r="1269" spans="1:3" ht="15.6">
      <c r="A1269" s="317">
        <v>44179</v>
      </c>
      <c r="B1269" s="235">
        <v>91.980002999999996</v>
      </c>
      <c r="C1269" s="235">
        <v>0.6</v>
      </c>
    </row>
    <row r="1270" spans="1:3" ht="15.6">
      <c r="A1270" s="317">
        <v>44180</v>
      </c>
      <c r="B1270" s="235">
        <v>89.720000999999996</v>
      </c>
      <c r="C1270" s="235">
        <v>0.8</v>
      </c>
    </row>
    <row r="1271" spans="1:3" ht="15.6">
      <c r="A1271" s="317">
        <v>44181</v>
      </c>
      <c r="B1271" s="235">
        <v>89.660004000000001</v>
      </c>
      <c r="C1271" s="235">
        <v>0.5</v>
      </c>
    </row>
    <row r="1272" spans="1:3" ht="15.6">
      <c r="A1272" s="317">
        <v>44182</v>
      </c>
      <c r="B1272" s="235">
        <v>89.639999000000003</v>
      </c>
      <c r="C1272" s="235">
        <v>0.6</v>
      </c>
    </row>
    <row r="1273" spans="1:3" ht="15.6">
      <c r="A1273" s="317">
        <v>44183</v>
      </c>
      <c r="B1273" s="235">
        <v>89.360000999999997</v>
      </c>
      <c r="C1273" s="235">
        <v>0.7</v>
      </c>
    </row>
    <row r="1274" spans="1:3" ht="15.6">
      <c r="A1274" s="317">
        <v>44186</v>
      </c>
      <c r="B1274" s="235">
        <v>87.68</v>
      </c>
      <c r="C1274" s="235">
        <v>0.5</v>
      </c>
    </row>
    <row r="1275" spans="1:3" ht="15.6">
      <c r="A1275" s="317">
        <v>44187</v>
      </c>
      <c r="B1275" s="235">
        <v>88.32</v>
      </c>
      <c r="C1275" s="235">
        <v>0.4</v>
      </c>
    </row>
    <row r="1276" spans="1:3" ht="15.6">
      <c r="A1276" s="317">
        <v>44188</v>
      </c>
      <c r="B1276" s="235">
        <v>88.68</v>
      </c>
      <c r="C1276" s="235">
        <v>0.2</v>
      </c>
    </row>
    <row r="1277" spans="1:3" ht="15.6">
      <c r="A1277" s="317">
        <v>44189</v>
      </c>
      <c r="B1277" s="235">
        <v>89.660004000000001</v>
      </c>
      <c r="C1277" s="235">
        <v>0.1</v>
      </c>
    </row>
    <row r="1278" spans="1:3" ht="15.6">
      <c r="A1278" s="317">
        <v>44193</v>
      </c>
      <c r="B1278" s="235">
        <v>89</v>
      </c>
      <c r="C1278" s="235">
        <v>0.2</v>
      </c>
    </row>
    <row r="1279" spans="1:3" ht="15.6">
      <c r="A1279" s="317">
        <v>44194</v>
      </c>
      <c r="B1279" s="235">
        <v>91.139999000000003</v>
      </c>
      <c r="C1279" s="235">
        <v>0.4</v>
      </c>
    </row>
    <row r="1280" spans="1:3" ht="15.6">
      <c r="A1280" s="317">
        <v>44195</v>
      </c>
      <c r="B1280" s="235">
        <v>91.220000999999996</v>
      </c>
      <c r="C1280" s="235">
        <v>0.4</v>
      </c>
    </row>
    <row r="1281" spans="1:3" ht="15.6">
      <c r="A1281" s="317">
        <v>44196</v>
      </c>
      <c r="B1281" s="235">
        <v>91.220000999999996</v>
      </c>
      <c r="C1281" s="235">
        <v>0.4</v>
      </c>
    </row>
    <row r="1282" spans="1:3" ht="15.6">
      <c r="A1282" s="317">
        <v>44200</v>
      </c>
      <c r="B1282" s="235">
        <v>91</v>
      </c>
      <c r="C1282" s="235">
        <v>0.8</v>
      </c>
    </row>
    <row r="1283" spans="1:3" ht="15.6">
      <c r="A1283" s="317">
        <v>44201</v>
      </c>
      <c r="B1283" s="235">
        <v>90.279999000000004</v>
      </c>
      <c r="C1283" s="235">
        <v>0.5</v>
      </c>
    </row>
    <row r="1284" spans="1:3" ht="15.6">
      <c r="A1284" s="317">
        <v>44202</v>
      </c>
      <c r="B1284" s="235">
        <v>90.519997000000004</v>
      </c>
      <c r="C1284" s="235">
        <v>0.5</v>
      </c>
    </row>
    <row r="1285" spans="1:3" ht="15.6">
      <c r="A1285" s="317">
        <v>44203</v>
      </c>
      <c r="B1285" s="235">
        <v>91.699996999999996</v>
      </c>
      <c r="C1285" s="235">
        <v>0.7</v>
      </c>
    </row>
    <row r="1286" spans="1:3" ht="15.6">
      <c r="A1286" s="317">
        <v>44204</v>
      </c>
      <c r="B1286" s="235">
        <v>93</v>
      </c>
      <c r="C1286" s="235">
        <v>0.6</v>
      </c>
    </row>
    <row r="1287" spans="1:3" ht="15.6">
      <c r="A1287" s="317">
        <v>44207</v>
      </c>
      <c r="B1287" s="235">
        <v>91.699996999999996</v>
      </c>
      <c r="C1287" s="235">
        <v>0.5</v>
      </c>
    </row>
    <row r="1288" spans="1:3" ht="15.6">
      <c r="A1288" s="317">
        <v>44208</v>
      </c>
      <c r="B1288" s="235">
        <v>89.5</v>
      </c>
      <c r="C1288" s="235">
        <v>0.7</v>
      </c>
    </row>
    <row r="1289" spans="1:3" ht="15.6">
      <c r="A1289" s="317">
        <v>44209</v>
      </c>
      <c r="B1289" s="235">
        <v>89.239998</v>
      </c>
      <c r="C1289" s="235">
        <v>0.7</v>
      </c>
    </row>
    <row r="1290" spans="1:3" ht="15.6">
      <c r="A1290" s="317">
        <v>44210</v>
      </c>
      <c r="B1290" s="235">
        <v>90.360000999999997</v>
      </c>
      <c r="C1290" s="235">
        <v>0.4</v>
      </c>
    </row>
    <row r="1291" spans="1:3" ht="15.6">
      <c r="A1291" s="317">
        <v>44211</v>
      </c>
      <c r="B1291" s="235">
        <v>89.559997999999993</v>
      </c>
      <c r="C1291" s="235">
        <v>0.5</v>
      </c>
    </row>
    <row r="1292" spans="1:3" ht="15.6">
      <c r="A1292" s="317">
        <v>44214</v>
      </c>
      <c r="B1292" s="235">
        <v>89.540001000000004</v>
      </c>
      <c r="C1292" s="235">
        <v>0.2</v>
      </c>
    </row>
    <row r="1293" spans="1:3" ht="15.6">
      <c r="A1293" s="317">
        <v>44215</v>
      </c>
      <c r="B1293" s="235">
        <v>89.260002</v>
      </c>
      <c r="C1293" s="235">
        <v>0.4</v>
      </c>
    </row>
    <row r="1294" spans="1:3" ht="15.6">
      <c r="A1294" s="317">
        <v>44216</v>
      </c>
      <c r="B1294" s="235">
        <v>89.440002000000007</v>
      </c>
      <c r="C1294" s="235">
        <v>0.4</v>
      </c>
    </row>
    <row r="1295" spans="1:3" ht="15.6">
      <c r="A1295" s="317">
        <v>44217</v>
      </c>
      <c r="B1295" s="235">
        <v>88.860000999999997</v>
      </c>
      <c r="C1295" s="235">
        <v>0.3</v>
      </c>
    </row>
    <row r="1296" spans="1:3" ht="15.6">
      <c r="A1296" s="317">
        <v>44218</v>
      </c>
      <c r="B1296" s="235">
        <v>88.080001999999993</v>
      </c>
      <c r="C1296" s="235">
        <v>0.5</v>
      </c>
    </row>
    <row r="1297" spans="1:3" ht="15.6">
      <c r="A1297" s="317">
        <v>44221</v>
      </c>
      <c r="B1297" s="235">
        <v>87.099997999999999</v>
      </c>
      <c r="C1297" s="235">
        <v>0.4</v>
      </c>
    </row>
    <row r="1298" spans="1:3" ht="15.6">
      <c r="A1298" s="317">
        <v>44222</v>
      </c>
      <c r="B1298" s="235">
        <v>87.639999000000003</v>
      </c>
      <c r="C1298" s="235">
        <v>0.4</v>
      </c>
    </row>
    <row r="1299" spans="1:3" ht="15.6">
      <c r="A1299" s="317">
        <v>44223</v>
      </c>
      <c r="B1299" s="235">
        <v>86.559997999999993</v>
      </c>
      <c r="C1299" s="235">
        <v>0.6</v>
      </c>
    </row>
    <row r="1300" spans="1:3" ht="15.6">
      <c r="A1300" s="317">
        <v>44224</v>
      </c>
      <c r="B1300" s="235">
        <v>87.860000999999997</v>
      </c>
      <c r="C1300" s="235">
        <v>0.7</v>
      </c>
    </row>
    <row r="1301" spans="1:3" ht="15.6">
      <c r="A1301" s="317">
        <v>44225</v>
      </c>
      <c r="B1301" s="235">
        <v>85.940002000000007</v>
      </c>
      <c r="C1301" s="235">
        <v>0.7</v>
      </c>
    </row>
    <row r="1302" spans="1:3" ht="15.6">
      <c r="A1302" s="317">
        <v>44228</v>
      </c>
      <c r="B1302" s="235">
        <v>87.099997999999999</v>
      </c>
      <c r="C1302" s="235">
        <v>0.4</v>
      </c>
    </row>
    <row r="1303" spans="1:3" ht="15.6">
      <c r="A1303" s="317">
        <v>44229</v>
      </c>
      <c r="B1303" s="235">
        <v>89.599997999999999</v>
      </c>
      <c r="C1303" s="235">
        <v>0.5</v>
      </c>
    </row>
    <row r="1304" spans="1:3" ht="15.6">
      <c r="A1304" s="317">
        <v>44230</v>
      </c>
      <c r="B1304" s="235">
        <v>89.379997000000003</v>
      </c>
      <c r="C1304" s="235">
        <v>0.5</v>
      </c>
    </row>
    <row r="1305" spans="1:3" ht="15.6">
      <c r="A1305" s="317">
        <v>44231</v>
      </c>
      <c r="B1305" s="235">
        <v>90.580001999999993</v>
      </c>
      <c r="C1305" s="235">
        <v>0.5</v>
      </c>
    </row>
    <row r="1306" spans="1:3" ht="15.6">
      <c r="A1306" s="317">
        <v>44232</v>
      </c>
      <c r="B1306" s="235">
        <v>90.739998</v>
      </c>
      <c r="C1306" s="235">
        <v>0.5</v>
      </c>
    </row>
    <row r="1307" spans="1:3" ht="15.6">
      <c r="A1307" s="317">
        <v>44235</v>
      </c>
      <c r="B1307" s="235">
        <v>88.639999000000003</v>
      </c>
      <c r="C1307" s="235">
        <v>0.7</v>
      </c>
    </row>
    <row r="1308" spans="1:3" ht="15.6">
      <c r="A1308" s="317">
        <v>44236</v>
      </c>
      <c r="B1308" s="235">
        <v>89.040001000000004</v>
      </c>
      <c r="C1308" s="235">
        <v>0.7</v>
      </c>
    </row>
    <row r="1309" spans="1:3" ht="15.6">
      <c r="A1309" s="317">
        <v>44237</v>
      </c>
      <c r="B1309" s="235">
        <v>84.5</v>
      </c>
      <c r="C1309" s="235">
        <v>1.4</v>
      </c>
    </row>
    <row r="1310" spans="1:3" ht="15.6">
      <c r="A1310" s="317">
        <v>44238</v>
      </c>
      <c r="B1310" s="235">
        <v>86.440002000000007</v>
      </c>
      <c r="C1310" s="235">
        <v>0.6</v>
      </c>
    </row>
    <row r="1311" spans="1:3" ht="15.6">
      <c r="A1311" s="317">
        <v>44239</v>
      </c>
      <c r="B1311" s="235">
        <v>86.040001000000004</v>
      </c>
      <c r="C1311" s="235">
        <v>0.5</v>
      </c>
    </row>
    <row r="1312" spans="1:3" ht="15.6">
      <c r="A1312" s="317">
        <v>44242</v>
      </c>
      <c r="B1312" s="235">
        <v>86.559997999999993</v>
      </c>
      <c r="C1312" s="235">
        <v>0.7</v>
      </c>
    </row>
    <row r="1313" spans="1:3" ht="15.6">
      <c r="A1313" s="317">
        <v>44243</v>
      </c>
      <c r="B1313" s="235">
        <v>85.900002000000001</v>
      </c>
      <c r="C1313" s="235">
        <v>0.6</v>
      </c>
    </row>
    <row r="1314" spans="1:3" ht="15.6">
      <c r="A1314" s="317">
        <v>44244</v>
      </c>
      <c r="B1314" s="235">
        <v>85.879997000000003</v>
      </c>
      <c r="C1314" s="235">
        <v>0.7</v>
      </c>
    </row>
    <row r="1315" spans="1:3" ht="15.6">
      <c r="A1315" s="317">
        <v>44245</v>
      </c>
      <c r="B1315" s="235">
        <v>86.620002999999997</v>
      </c>
      <c r="C1315" s="235">
        <v>0.5</v>
      </c>
    </row>
    <row r="1316" spans="1:3" ht="15.6">
      <c r="A1316" s="317">
        <v>44246</v>
      </c>
      <c r="B1316" s="235">
        <v>86.360000999999997</v>
      </c>
      <c r="C1316" s="235">
        <v>0.5</v>
      </c>
    </row>
    <row r="1317" spans="1:3" ht="15.6">
      <c r="A1317" s="317">
        <v>44249</v>
      </c>
      <c r="B1317" s="235">
        <v>85.660004000000001</v>
      </c>
      <c r="C1317" s="235">
        <v>0.6</v>
      </c>
    </row>
    <row r="1318" spans="1:3" ht="15.6">
      <c r="A1318" s="317">
        <v>44250</v>
      </c>
      <c r="B1318" s="235">
        <v>85.5</v>
      </c>
      <c r="C1318" s="235">
        <v>0.7</v>
      </c>
    </row>
    <row r="1319" spans="1:3" ht="15.6">
      <c r="A1319" s="317">
        <v>44251</v>
      </c>
      <c r="B1319" s="235">
        <v>85.82</v>
      </c>
      <c r="C1319" s="235">
        <v>0.5</v>
      </c>
    </row>
    <row r="1320" spans="1:3" ht="15.6">
      <c r="A1320" s="317">
        <v>44252</v>
      </c>
      <c r="B1320" s="235">
        <v>84.220000999999996</v>
      </c>
      <c r="C1320" s="235">
        <v>0.6</v>
      </c>
    </row>
    <row r="1321" spans="1:3" ht="15.6">
      <c r="A1321" s="317">
        <v>44253</v>
      </c>
      <c r="B1321" s="235">
        <v>81.699996999999996</v>
      </c>
      <c r="C1321" s="235">
        <v>1</v>
      </c>
    </row>
    <row r="1322" spans="1:3" ht="15.6">
      <c r="A1322" s="317">
        <v>44256</v>
      </c>
      <c r="B1322" s="235">
        <v>82.919998000000007</v>
      </c>
      <c r="C1322" s="235">
        <v>0.7</v>
      </c>
    </row>
    <row r="1323" spans="1:3" ht="15.6">
      <c r="A1323" s="317">
        <v>44257</v>
      </c>
      <c r="B1323" s="235">
        <v>81.760002</v>
      </c>
      <c r="C1323" s="235">
        <v>0.6</v>
      </c>
    </row>
    <row r="1324" spans="1:3" ht="15.6">
      <c r="A1324" s="317">
        <v>44258</v>
      </c>
      <c r="B1324" s="235">
        <v>81.599997999999999</v>
      </c>
      <c r="C1324" s="235">
        <v>0.8</v>
      </c>
    </row>
    <row r="1325" spans="1:3" ht="15.6">
      <c r="A1325" s="317">
        <v>44259</v>
      </c>
      <c r="B1325" s="235">
        <v>85.919998000000007</v>
      </c>
      <c r="C1325" s="235">
        <v>1</v>
      </c>
    </row>
    <row r="1326" spans="1:3" ht="15.6">
      <c r="A1326" s="317">
        <v>44260</v>
      </c>
      <c r="B1326" s="235">
        <v>87.199996999999996</v>
      </c>
      <c r="C1326" s="235">
        <v>0.9</v>
      </c>
    </row>
    <row r="1327" spans="1:3" ht="15.6">
      <c r="A1327" s="317">
        <v>44263</v>
      </c>
      <c r="B1327" s="235">
        <v>88.900002000000001</v>
      </c>
      <c r="C1327" s="235">
        <v>0.7</v>
      </c>
    </row>
    <row r="1328" spans="1:3" ht="15.6">
      <c r="A1328" s="317">
        <v>44264</v>
      </c>
      <c r="B1328" s="235">
        <v>89.959998999999996</v>
      </c>
      <c r="C1328" s="235">
        <v>0.8</v>
      </c>
    </row>
    <row r="1329" spans="1:3" ht="15.6">
      <c r="A1329" s="317">
        <v>44265</v>
      </c>
      <c r="B1329" s="235">
        <v>91.160004000000001</v>
      </c>
      <c r="C1329" s="235">
        <v>0.6</v>
      </c>
    </row>
    <row r="1330" spans="1:3" ht="15.6">
      <c r="A1330" s="317">
        <v>44266</v>
      </c>
      <c r="B1330" s="235">
        <v>90.099997999999999</v>
      </c>
      <c r="C1330" s="235">
        <v>0.6</v>
      </c>
    </row>
    <row r="1331" spans="1:3" ht="15.6">
      <c r="A1331" s="317">
        <v>44267</v>
      </c>
      <c r="B1331" s="235">
        <v>90.68</v>
      </c>
      <c r="C1331" s="235">
        <v>0.7</v>
      </c>
    </row>
    <row r="1332" spans="1:3" ht="15.6">
      <c r="A1332" s="317">
        <v>44270</v>
      </c>
      <c r="B1332" s="235">
        <v>91.400002000000001</v>
      </c>
      <c r="C1332" s="235">
        <v>0.5</v>
      </c>
    </row>
    <row r="1333" spans="1:3" ht="15.6">
      <c r="A1333" s="317">
        <v>44271</v>
      </c>
      <c r="B1333" s="235">
        <v>90.919998000000007</v>
      </c>
      <c r="C1333" s="235">
        <v>0.5</v>
      </c>
    </row>
    <row r="1334" spans="1:3" ht="15.6">
      <c r="A1334" s="317">
        <v>44272</v>
      </c>
      <c r="B1334" s="235">
        <v>90.919998000000007</v>
      </c>
      <c r="C1334" s="235">
        <v>0.5</v>
      </c>
    </row>
    <row r="1335" spans="1:3" ht="15.6">
      <c r="A1335" s="317">
        <v>44273</v>
      </c>
      <c r="B1335" s="235">
        <v>90.139999000000003</v>
      </c>
      <c r="C1335" s="235">
        <v>0.6</v>
      </c>
    </row>
    <row r="1336" spans="1:3" ht="15.6">
      <c r="A1336" s="317">
        <v>44274</v>
      </c>
      <c r="B1336" s="235">
        <v>90.019997000000004</v>
      </c>
      <c r="C1336" s="235">
        <v>0.9</v>
      </c>
    </row>
    <row r="1337" spans="1:3" ht="15.6">
      <c r="A1337" s="317">
        <v>44277</v>
      </c>
      <c r="B1337" s="235">
        <v>89.059997999999993</v>
      </c>
      <c r="C1337" s="235">
        <v>0.7</v>
      </c>
    </row>
    <row r="1338" spans="1:3" ht="15.6">
      <c r="A1338" s="317">
        <v>44278</v>
      </c>
      <c r="B1338" s="235">
        <v>88.879997000000003</v>
      </c>
      <c r="C1338" s="235">
        <v>0.6</v>
      </c>
    </row>
    <row r="1339" spans="1:3" ht="15.6">
      <c r="A1339" s="318">
        <v>44279</v>
      </c>
      <c r="B1339" s="236">
        <v>87.919998000000007</v>
      </c>
      <c r="C1339" s="236">
        <v>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965"/>
  <sheetViews>
    <sheetView showGridLines="0" tabSelected="1" zoomScale="110" zoomScaleNormal="110" workbookViewId="0">
      <pane xSplit="2" ySplit="1" topLeftCell="D292" activePane="bottomRight" state="frozen"/>
      <selection pane="topRight" activeCell="C1" sqref="C1"/>
      <selection pane="bottomLeft" activeCell="A2" sqref="A2"/>
      <selection pane="bottomRight" activeCell="D309" sqref="D309"/>
    </sheetView>
  </sheetViews>
  <sheetFormatPr baseColWidth="10" defaultColWidth="12.59765625" defaultRowHeight="15" customHeight="1"/>
  <cols>
    <col min="1" max="1" width="5" style="35" customWidth="1"/>
    <col min="2" max="2" width="53.8984375" style="40" customWidth="1"/>
    <col min="3" max="8" width="13.8984375" style="40" bestFit="1" customWidth="1"/>
    <col min="9" max="9" width="15.19921875" style="40" customWidth="1"/>
    <col min="10" max="10" width="10" style="40" customWidth="1"/>
    <col min="11" max="12" width="9.5" style="40" customWidth="1"/>
    <col min="13" max="19" width="8.59765625" style="40" customWidth="1"/>
    <col min="20" max="26" width="9.5" style="40" customWidth="1"/>
    <col min="27" max="16384" width="12.59765625" style="35"/>
  </cols>
  <sheetData>
    <row r="1" spans="1:26" ht="19.5" customHeight="1">
      <c r="A1" s="118"/>
      <c r="B1" s="119" t="str">
        <f>+[3]Resumen!B3</f>
        <v>UNION DE CERVECERIAS PERUANAS BACKUS Y JOHNSTON S.A.A.</v>
      </c>
      <c r="C1" s="120">
        <v>42004</v>
      </c>
      <c r="D1" s="120">
        <v>42369</v>
      </c>
      <c r="E1" s="120">
        <v>42735</v>
      </c>
      <c r="F1" s="120">
        <v>43100</v>
      </c>
      <c r="G1" s="120">
        <v>43465</v>
      </c>
      <c r="H1" s="120">
        <v>43830</v>
      </c>
      <c r="I1" s="120">
        <v>44196</v>
      </c>
      <c r="J1" s="120"/>
      <c r="K1" s="120" t="s">
        <v>248</v>
      </c>
      <c r="L1" s="120"/>
      <c r="M1" s="151">
        <v>42003</v>
      </c>
      <c r="N1" s="151">
        <v>42369</v>
      </c>
      <c r="O1" s="151">
        <v>42735</v>
      </c>
      <c r="P1" s="151">
        <v>43100</v>
      </c>
      <c r="Q1" s="151">
        <v>43465</v>
      </c>
      <c r="R1" s="151">
        <v>43830</v>
      </c>
      <c r="S1" s="151">
        <v>44196</v>
      </c>
      <c r="T1" s="121"/>
      <c r="U1" s="152">
        <v>42369</v>
      </c>
      <c r="V1" s="152">
        <f>O1</f>
        <v>42735</v>
      </c>
      <c r="W1" s="152">
        <f>P1</f>
        <v>43100</v>
      </c>
      <c r="X1" s="152">
        <f>Q1</f>
        <v>43465</v>
      </c>
      <c r="Y1" s="152">
        <f>R1</f>
        <v>43830</v>
      </c>
      <c r="Z1" s="152">
        <f>S1</f>
        <v>44196</v>
      </c>
    </row>
    <row r="2" spans="1:26" ht="15.6">
      <c r="A2" s="36"/>
      <c r="B2" s="37" t="s">
        <v>74</v>
      </c>
      <c r="C2" s="37"/>
      <c r="D2" s="38"/>
      <c r="E2" s="38"/>
      <c r="F2" s="38"/>
      <c r="G2" s="38"/>
      <c r="H2" s="38"/>
      <c r="I2" s="39"/>
    </row>
    <row r="3" spans="1:26" ht="15.6">
      <c r="A3" s="36" t="s">
        <v>75</v>
      </c>
      <c r="B3" s="41" t="s">
        <v>14</v>
      </c>
      <c r="C3" s="41"/>
      <c r="D3" s="43"/>
      <c r="E3" s="43"/>
      <c r="F3" s="43"/>
      <c r="G3" s="43"/>
      <c r="H3" s="43"/>
      <c r="I3" s="43"/>
      <c r="M3" s="528" t="s">
        <v>76</v>
      </c>
      <c r="N3" s="528"/>
      <c r="O3" s="528"/>
      <c r="P3" s="528"/>
      <c r="Q3" s="528"/>
      <c r="R3" s="528"/>
      <c r="S3" s="528"/>
      <c r="U3" s="529" t="s">
        <v>243</v>
      </c>
      <c r="V3" s="529"/>
      <c r="W3" s="529"/>
      <c r="X3" s="529"/>
      <c r="Y3" s="529"/>
      <c r="Z3" s="529"/>
    </row>
    <row r="4" spans="1:26" ht="15.6">
      <c r="A4" s="36"/>
      <c r="B4" s="20" t="s">
        <v>15</v>
      </c>
      <c r="C4" s="20">
        <v>4173505</v>
      </c>
      <c r="D4" s="20">
        <v>4483993</v>
      </c>
      <c r="E4" s="20">
        <v>4634129</v>
      </c>
      <c r="F4" s="20">
        <v>5022009</v>
      </c>
      <c r="G4" s="20">
        <v>5343674</v>
      </c>
      <c r="H4" s="20">
        <v>5709588</v>
      </c>
      <c r="I4" s="20">
        <v>4314745</v>
      </c>
      <c r="J4" s="43"/>
      <c r="K4" s="31">
        <f t="shared" ref="K4:K18" si="0">IFERROR((H4/C4)^(1/6)-1,"")</f>
        <v>5.3619918131785127E-2</v>
      </c>
      <c r="L4" s="43"/>
      <c r="M4" s="31">
        <f t="shared" ref="M4:M18" si="1">IFERROR(C4/C$4,"")</f>
        <v>1</v>
      </c>
      <c r="N4" s="31">
        <f t="shared" ref="N4:N18" si="2">IFERROR(D4/D$4,"")</f>
        <v>1</v>
      </c>
      <c r="O4" s="31">
        <f t="shared" ref="O4:O19" si="3">IFERROR(E4/E$4,"")</f>
        <v>1</v>
      </c>
      <c r="P4" s="31">
        <f t="shared" ref="P4:P18" si="4">IFERROR(F4/F$4,"")</f>
        <v>1</v>
      </c>
      <c r="Q4" s="31">
        <f t="shared" ref="Q4:Q18" si="5">IFERROR(G4/G$4,"")</f>
        <v>1</v>
      </c>
      <c r="R4" s="31">
        <f t="shared" ref="R4:R18" si="6">IFERROR(H4/H$4,"")</f>
        <v>1</v>
      </c>
      <c r="S4" s="31">
        <f t="shared" ref="S4:S18" si="7">IFERROR(I4/I$4,"")</f>
        <v>1</v>
      </c>
      <c r="U4" s="28">
        <f t="shared" ref="U4:U18" si="8">IFERROR(D4/C4-1,"")</f>
        <v>7.439502288843558E-2</v>
      </c>
      <c r="V4" s="28">
        <f t="shared" ref="V4:V18" si="9">IFERROR(E4/D4-1,"")</f>
        <v>3.3482657087109624E-2</v>
      </c>
      <c r="W4" s="28">
        <f t="shared" ref="W4:W18" si="10">IFERROR(F4/E4-1,"")</f>
        <v>8.3700734269589905E-2</v>
      </c>
      <c r="X4" s="28">
        <f t="shared" ref="X4:X18" si="11">IFERROR(G4/F4-1,"")</f>
        <v>6.4051060043898822E-2</v>
      </c>
      <c r="Y4" s="28">
        <f t="shared" ref="Y4:Y18" si="12">IFERROR(H4/G4-1,"")</f>
        <v>6.8476108385354451E-2</v>
      </c>
      <c r="Z4" s="28">
        <f t="shared" ref="Z4:Z18" si="13">IFERROR(I4/H4-1,"")</f>
        <v>-0.24429836268396243</v>
      </c>
    </row>
    <row r="5" spans="1:26" ht="15.6">
      <c r="A5" s="36"/>
      <c r="B5" s="20" t="s">
        <v>77</v>
      </c>
      <c r="C5" s="20">
        <v>-1193066</v>
      </c>
      <c r="D5" s="20">
        <v>-1282163</v>
      </c>
      <c r="E5" s="20">
        <v>-1322882</v>
      </c>
      <c r="F5" s="20">
        <v>-1360521</v>
      </c>
      <c r="G5" s="20">
        <v>-1367670</v>
      </c>
      <c r="H5" s="20">
        <v>-1497118</v>
      </c>
      <c r="I5" s="20">
        <v>-1315706</v>
      </c>
      <c r="K5" s="31">
        <f t="shared" si="0"/>
        <v>3.8560801859816918E-2</v>
      </c>
      <c r="M5" s="31">
        <f t="shared" si="1"/>
        <v>-0.28586667561198559</v>
      </c>
      <c r="N5" s="31">
        <f t="shared" si="2"/>
        <v>-0.28594223942811686</v>
      </c>
      <c r="O5" s="31">
        <f t="shared" si="3"/>
        <v>-0.28546507876668947</v>
      </c>
      <c r="P5" s="31">
        <f t="shared" si="4"/>
        <v>-0.27091170087508804</v>
      </c>
      <c r="Q5" s="31">
        <f t="shared" si="5"/>
        <v>-0.25594188567640913</v>
      </c>
      <c r="R5" s="31">
        <f t="shared" si="6"/>
        <v>-0.26221121383889695</v>
      </c>
      <c r="S5" s="31">
        <f t="shared" si="7"/>
        <v>-0.30493250470190009</v>
      </c>
      <c r="T5" s="38"/>
      <c r="U5" s="28">
        <f t="shared" si="8"/>
        <v>7.467902027213924E-2</v>
      </c>
      <c r="V5" s="28">
        <f t="shared" si="9"/>
        <v>3.1758052603296116E-2</v>
      </c>
      <c r="W5" s="28">
        <f t="shared" si="10"/>
        <v>2.845227314303167E-2</v>
      </c>
      <c r="X5" s="28">
        <f t="shared" si="11"/>
        <v>5.2546046698287441E-3</v>
      </c>
      <c r="Y5" s="28">
        <f t="shared" si="12"/>
        <v>9.4648562884321441E-2</v>
      </c>
      <c r="Z5" s="28">
        <f t="shared" si="13"/>
        <v>-0.12117414926545533</v>
      </c>
    </row>
    <row r="6" spans="1:26" ht="15.6">
      <c r="A6" s="36"/>
      <c r="B6" s="17" t="s">
        <v>17</v>
      </c>
      <c r="C6" s="18">
        <f t="shared" ref="C6:I6" si="14">+SUM(C4:C5)</f>
        <v>2980439</v>
      </c>
      <c r="D6" s="17">
        <f t="shared" si="14"/>
        <v>3201830</v>
      </c>
      <c r="E6" s="18">
        <f t="shared" si="14"/>
        <v>3311247</v>
      </c>
      <c r="F6" s="17">
        <f t="shared" si="14"/>
        <v>3661488</v>
      </c>
      <c r="G6" s="18">
        <f t="shared" si="14"/>
        <v>3976004</v>
      </c>
      <c r="H6" s="17">
        <f t="shared" si="14"/>
        <v>4212470</v>
      </c>
      <c r="I6" s="18">
        <f t="shared" si="14"/>
        <v>2999039</v>
      </c>
      <c r="K6" s="156">
        <f t="shared" si="0"/>
        <v>5.9358032367980984E-2</v>
      </c>
      <c r="M6" s="156">
        <f t="shared" si="1"/>
        <v>0.71413332438801436</v>
      </c>
      <c r="N6" s="156">
        <f t="shared" si="2"/>
        <v>0.71405776057188319</v>
      </c>
      <c r="O6" s="156">
        <f t="shared" si="3"/>
        <v>0.71453492123331053</v>
      </c>
      <c r="P6" s="156">
        <f t="shared" si="4"/>
        <v>0.72908829912491191</v>
      </c>
      <c r="Q6" s="156">
        <f t="shared" si="5"/>
        <v>0.74405811432359081</v>
      </c>
      <c r="R6" s="156">
        <f t="shared" si="6"/>
        <v>0.73778878616110299</v>
      </c>
      <c r="S6" s="156">
        <f t="shared" si="7"/>
        <v>0.69506749529809986</v>
      </c>
      <c r="T6" s="38"/>
      <c r="U6" s="117">
        <f t="shared" si="8"/>
        <v>7.428133909132173E-2</v>
      </c>
      <c r="V6" s="117">
        <f t="shared" si="9"/>
        <v>3.417326966141232E-2</v>
      </c>
      <c r="W6" s="117">
        <f t="shared" si="10"/>
        <v>0.10577314226332257</v>
      </c>
      <c r="X6" s="117">
        <f t="shared" si="11"/>
        <v>8.5898410700786076E-2</v>
      </c>
      <c r="Y6" s="117">
        <f t="shared" si="12"/>
        <v>5.9473280207967605E-2</v>
      </c>
      <c r="Z6" s="117">
        <f t="shared" si="13"/>
        <v>-0.28805688823896669</v>
      </c>
    </row>
    <row r="7" spans="1:26" ht="15.6">
      <c r="A7" s="36"/>
      <c r="B7" s="20" t="s">
        <v>18</v>
      </c>
      <c r="C7" s="20">
        <v>-527986</v>
      </c>
      <c r="D7" s="20">
        <v>-549692</v>
      </c>
      <c r="E7" s="20">
        <v>-905598</v>
      </c>
      <c r="F7" s="20">
        <v>-537425</v>
      </c>
      <c r="G7" s="20">
        <v>-440609</v>
      </c>
      <c r="H7" s="20">
        <v>-370448</v>
      </c>
      <c r="I7" s="20">
        <v>-383397</v>
      </c>
      <c r="K7" s="31">
        <f t="shared" si="0"/>
        <v>-5.7349270611256276E-2</v>
      </c>
      <c r="M7" s="31">
        <f t="shared" si="1"/>
        <v>-0.12650901340719611</v>
      </c>
      <c r="N7" s="31">
        <f t="shared" si="2"/>
        <v>-0.12258984347210176</v>
      </c>
      <c r="O7" s="31">
        <f t="shared" si="3"/>
        <v>-0.19541924706886665</v>
      </c>
      <c r="P7" s="31">
        <f t="shared" si="4"/>
        <v>-0.10701394601244243</v>
      </c>
      <c r="Q7" s="31">
        <f t="shared" si="5"/>
        <v>-8.2454318882476743E-2</v>
      </c>
      <c r="R7" s="31">
        <f t="shared" si="6"/>
        <v>-6.4881739277860326E-2</v>
      </c>
      <c r="S7" s="31">
        <f t="shared" si="7"/>
        <v>-8.8857394817074942E-2</v>
      </c>
      <c r="T7" s="38"/>
      <c r="U7" s="28">
        <f t="shared" si="8"/>
        <v>4.1110938547612941E-2</v>
      </c>
      <c r="V7" s="28">
        <f t="shared" si="9"/>
        <v>0.64746439824483537</v>
      </c>
      <c r="W7" s="28">
        <f t="shared" si="10"/>
        <v>-0.40655235546014901</v>
      </c>
      <c r="X7" s="28">
        <f t="shared" si="11"/>
        <v>-0.18014792761780718</v>
      </c>
      <c r="Y7" s="28">
        <f t="shared" si="12"/>
        <v>-0.15923642049980824</v>
      </c>
      <c r="Z7" s="28">
        <f t="shared" si="13"/>
        <v>3.4954973437567594E-2</v>
      </c>
    </row>
    <row r="8" spans="1:26" ht="15.6">
      <c r="A8" s="36"/>
      <c r="B8" s="20" t="s">
        <v>78</v>
      </c>
      <c r="C8" s="20">
        <v>-1102903</v>
      </c>
      <c r="D8" s="20">
        <v>-1061232</v>
      </c>
      <c r="E8" s="20">
        <v>-1077216</v>
      </c>
      <c r="F8" s="20">
        <v>-1101442</v>
      </c>
      <c r="G8" s="20">
        <v>-936302</v>
      </c>
      <c r="H8" s="20">
        <v>-951029</v>
      </c>
      <c r="I8" s="20">
        <v>-887669</v>
      </c>
      <c r="K8" s="31">
        <f t="shared" si="0"/>
        <v>-2.4390380743186779E-2</v>
      </c>
      <c r="M8" s="31">
        <f t="shared" si="1"/>
        <v>-0.26426301154545162</v>
      </c>
      <c r="N8" s="31">
        <f t="shared" si="2"/>
        <v>-0.23667119908527956</v>
      </c>
      <c r="O8" s="31">
        <f t="shared" si="3"/>
        <v>-0.23245274354684559</v>
      </c>
      <c r="P8" s="31">
        <f t="shared" si="4"/>
        <v>-0.21932298408863862</v>
      </c>
      <c r="Q8" s="31">
        <f t="shared" si="5"/>
        <v>-0.17521690133043297</v>
      </c>
      <c r="R8" s="31">
        <f t="shared" si="6"/>
        <v>-0.1665670097387062</v>
      </c>
      <c r="S8" s="31">
        <f t="shared" si="7"/>
        <v>-0.20572919141223872</v>
      </c>
      <c r="T8" s="38"/>
      <c r="U8" s="28">
        <f t="shared" si="8"/>
        <v>-3.7783014462740572E-2</v>
      </c>
      <c r="V8" s="28">
        <f t="shared" si="9"/>
        <v>1.5061739563073884E-2</v>
      </c>
      <c r="W8" s="28">
        <f t="shared" si="10"/>
        <v>2.2489454297002665E-2</v>
      </c>
      <c r="X8" s="28">
        <f t="shared" si="11"/>
        <v>-0.14993072717401368</v>
      </c>
      <c r="Y8" s="28">
        <f t="shared" si="12"/>
        <v>1.5728899436292965E-2</v>
      </c>
      <c r="Z8" s="28">
        <f t="shared" si="13"/>
        <v>-6.6622574075028251E-2</v>
      </c>
    </row>
    <row r="9" spans="1:26" ht="15.6">
      <c r="A9" s="36"/>
      <c r="B9" s="20" t="s">
        <v>79</v>
      </c>
      <c r="C9" s="20">
        <v>104067</v>
      </c>
      <c r="D9" s="20">
        <v>209011</v>
      </c>
      <c r="E9" s="20">
        <v>53137</v>
      </c>
      <c r="F9" s="20">
        <v>60867</v>
      </c>
      <c r="G9" s="20">
        <v>85429</v>
      </c>
      <c r="H9" s="20">
        <v>22170</v>
      </c>
      <c r="I9" s="20">
        <v>80139</v>
      </c>
      <c r="K9" s="31">
        <f t="shared" si="0"/>
        <v>-0.22718517785677739</v>
      </c>
      <c r="M9" s="31">
        <f t="shared" si="1"/>
        <v>2.4935156421281392E-2</v>
      </c>
      <c r="N9" s="31">
        <f t="shared" si="2"/>
        <v>4.6612695425706507E-2</v>
      </c>
      <c r="O9" s="31">
        <f t="shared" si="3"/>
        <v>1.1466448171813947E-2</v>
      </c>
      <c r="P9" s="31">
        <f t="shared" si="4"/>
        <v>1.2120049964068165E-2</v>
      </c>
      <c r="Q9" s="31">
        <f t="shared" si="5"/>
        <v>1.5986940820117396E-2</v>
      </c>
      <c r="R9" s="31">
        <f t="shared" si="6"/>
        <v>3.8829421667552896E-3</v>
      </c>
      <c r="S9" s="31">
        <f t="shared" si="7"/>
        <v>1.8573287645040439E-2</v>
      </c>
      <c r="T9" s="43"/>
      <c r="U9" s="28">
        <f t="shared" si="8"/>
        <v>1.008427263205435</v>
      </c>
      <c r="V9" s="28">
        <f t="shared" si="9"/>
        <v>-0.74576936142116923</v>
      </c>
      <c r="W9" s="28">
        <f t="shared" si="10"/>
        <v>0.14547302256431482</v>
      </c>
      <c r="X9" s="28">
        <f t="shared" si="11"/>
        <v>0.40353557757076897</v>
      </c>
      <c r="Y9" s="28">
        <f t="shared" si="12"/>
        <v>-0.74048625174121208</v>
      </c>
      <c r="Z9" s="28">
        <f t="shared" si="13"/>
        <v>2.6147496617050066</v>
      </c>
    </row>
    <row r="10" spans="1:26" ht="15.75" customHeight="1">
      <c r="A10" s="36"/>
      <c r="B10" s="20" t="s">
        <v>80</v>
      </c>
      <c r="C10" s="20">
        <v>-47469</v>
      </c>
      <c r="D10" s="20">
        <v>-54065</v>
      </c>
      <c r="E10" s="20">
        <v>-146333</v>
      </c>
      <c r="F10" s="20">
        <v>-57576</v>
      </c>
      <c r="G10" s="20">
        <v>-55186</v>
      </c>
      <c r="H10" s="20">
        <v>-68028</v>
      </c>
      <c r="I10" s="20">
        <v>-29652</v>
      </c>
      <c r="K10" s="31">
        <f t="shared" si="0"/>
        <v>6.1808677015610769E-2</v>
      </c>
      <c r="M10" s="31">
        <f t="shared" si="1"/>
        <v>-1.1373893166535082E-2</v>
      </c>
      <c r="N10" s="31">
        <f t="shared" si="2"/>
        <v>-1.205733372019091E-2</v>
      </c>
      <c r="O10" s="31">
        <f t="shared" si="3"/>
        <v>-3.1577239217984651E-2</v>
      </c>
      <c r="P10" s="31">
        <f t="shared" si="4"/>
        <v>-1.1464734531539072E-2</v>
      </c>
      <c r="Q10" s="31">
        <f t="shared" si="5"/>
        <v>-1.0327351556251373E-2</v>
      </c>
      <c r="R10" s="31">
        <f t="shared" si="6"/>
        <v>-1.1914695070817719E-2</v>
      </c>
      <c r="S10" s="31">
        <f t="shared" si="7"/>
        <v>-6.8722485338067489E-3</v>
      </c>
      <c r="T10" s="38"/>
      <c r="U10" s="28">
        <f t="shared" si="8"/>
        <v>0.13895384356106089</v>
      </c>
      <c r="V10" s="28">
        <f t="shared" si="9"/>
        <v>1.7066124109867751</v>
      </c>
      <c r="W10" s="28">
        <f t="shared" si="10"/>
        <v>-0.60654124496866735</v>
      </c>
      <c r="X10" s="28">
        <f t="shared" si="11"/>
        <v>-4.1510351535361978E-2</v>
      </c>
      <c r="Y10" s="28">
        <f t="shared" si="12"/>
        <v>0.23270394665313665</v>
      </c>
      <c r="Z10" s="28">
        <f t="shared" si="13"/>
        <v>-0.56412065620038809</v>
      </c>
    </row>
    <row r="11" spans="1:26" ht="15.75" customHeight="1">
      <c r="A11" s="36"/>
      <c r="B11" s="20" t="s">
        <v>81</v>
      </c>
      <c r="C11" s="20">
        <v>0</v>
      </c>
      <c r="D11" s="20">
        <v>0</v>
      </c>
      <c r="E11" s="20">
        <v>0</v>
      </c>
      <c r="F11" s="20">
        <v>7134</v>
      </c>
      <c r="G11" s="20">
        <v>0</v>
      </c>
      <c r="H11" s="20">
        <v>-7420</v>
      </c>
      <c r="I11" s="20">
        <v>-5411</v>
      </c>
      <c r="K11" s="31" t="str">
        <f t="shared" si="0"/>
        <v/>
      </c>
      <c r="M11" s="31">
        <f t="shared" si="1"/>
        <v>0</v>
      </c>
      <c r="N11" s="31">
        <f t="shared" si="2"/>
        <v>0</v>
      </c>
      <c r="O11" s="31">
        <f t="shared" si="3"/>
        <v>0</v>
      </c>
      <c r="P11" s="31">
        <f t="shared" si="4"/>
        <v>1.4205470360566857E-3</v>
      </c>
      <c r="Q11" s="31">
        <f t="shared" si="5"/>
        <v>0</v>
      </c>
      <c r="R11" s="31">
        <f t="shared" si="6"/>
        <v>-1.2995683751612201E-3</v>
      </c>
      <c r="S11" s="31">
        <f t="shared" si="7"/>
        <v>-1.2540717933504761E-3</v>
      </c>
      <c r="T11" s="38"/>
      <c r="U11" s="28" t="str">
        <f t="shared" si="8"/>
        <v/>
      </c>
      <c r="V11" s="28" t="str">
        <f t="shared" si="9"/>
        <v/>
      </c>
      <c r="W11" s="28" t="str">
        <f t="shared" si="10"/>
        <v/>
      </c>
      <c r="X11" s="28">
        <f t="shared" si="11"/>
        <v>-1</v>
      </c>
      <c r="Y11" s="28" t="str">
        <f t="shared" si="12"/>
        <v/>
      </c>
      <c r="Z11" s="28">
        <f t="shared" si="13"/>
        <v>-0.27075471698113207</v>
      </c>
    </row>
    <row r="12" spans="1:26" ht="15.6">
      <c r="A12" s="36"/>
      <c r="B12" s="17" t="s">
        <v>23</v>
      </c>
      <c r="C12" s="18">
        <f t="shared" ref="C12:I12" si="15">+SUM(C6:C11)</f>
        <v>1406148</v>
      </c>
      <c r="D12" s="17">
        <f t="shared" si="15"/>
        <v>1745852</v>
      </c>
      <c r="E12" s="18">
        <f t="shared" si="15"/>
        <v>1235237</v>
      </c>
      <c r="F12" s="17">
        <f t="shared" si="15"/>
        <v>2033046</v>
      </c>
      <c r="G12" s="18">
        <f t="shared" si="15"/>
        <v>2629336</v>
      </c>
      <c r="H12" s="18">
        <f t="shared" si="15"/>
        <v>2837715</v>
      </c>
      <c r="I12" s="18">
        <f t="shared" si="15"/>
        <v>1773049</v>
      </c>
      <c r="K12" s="156">
        <f t="shared" si="0"/>
        <v>0.12414661494706536</v>
      </c>
      <c r="M12" s="156">
        <f t="shared" si="1"/>
        <v>0.336922562690113</v>
      </c>
      <c r="N12" s="156">
        <f t="shared" si="2"/>
        <v>0.3893520797200174</v>
      </c>
      <c r="O12" s="156">
        <f t="shared" si="3"/>
        <v>0.26655213957142754</v>
      </c>
      <c r="P12" s="156">
        <f t="shared" si="4"/>
        <v>0.40482723149241667</v>
      </c>
      <c r="Q12" s="156">
        <f t="shared" si="5"/>
        <v>0.49204648337454715</v>
      </c>
      <c r="R12" s="156">
        <f t="shared" si="6"/>
        <v>0.49700871586531287</v>
      </c>
      <c r="S12" s="156">
        <f t="shared" si="7"/>
        <v>0.41092787638666944</v>
      </c>
      <c r="T12" s="38"/>
      <c r="U12" s="117">
        <f t="shared" si="8"/>
        <v>0.24158481184057434</v>
      </c>
      <c r="V12" s="117">
        <f t="shared" si="9"/>
        <v>-0.29247324515480122</v>
      </c>
      <c r="W12" s="117">
        <f t="shared" si="10"/>
        <v>0.64587524499347082</v>
      </c>
      <c r="X12" s="117">
        <f t="shared" si="11"/>
        <v>0.29329882353867065</v>
      </c>
      <c r="Y12" s="117">
        <f t="shared" si="12"/>
        <v>7.9251567696178915E-2</v>
      </c>
      <c r="Z12" s="117">
        <f t="shared" si="13"/>
        <v>-0.37518425916626585</v>
      </c>
    </row>
    <row r="13" spans="1:26" ht="15.6">
      <c r="A13" s="36"/>
      <c r="B13" s="20" t="s">
        <v>24</v>
      </c>
      <c r="C13" s="20">
        <v>1372</v>
      </c>
      <c r="D13" s="20">
        <v>3201</v>
      </c>
      <c r="E13" s="20">
        <v>5262</v>
      </c>
      <c r="F13" s="20">
        <v>10560</v>
      </c>
      <c r="G13" s="20">
        <v>26580</v>
      </c>
      <c r="H13" s="20">
        <v>52162</v>
      </c>
      <c r="I13" s="20">
        <v>21611</v>
      </c>
      <c r="K13" s="31">
        <f t="shared" si="0"/>
        <v>0.83372140236838144</v>
      </c>
      <c r="M13" s="31">
        <f t="shared" si="1"/>
        <v>3.2874047113876705E-4</v>
      </c>
      <c r="N13" s="31">
        <f t="shared" si="2"/>
        <v>7.1387265769594203E-4</v>
      </c>
      <c r="O13" s="31">
        <f t="shared" si="3"/>
        <v>1.1354884596436569E-3</v>
      </c>
      <c r="P13" s="31">
        <f t="shared" si="4"/>
        <v>2.1027441408408469E-3</v>
      </c>
      <c r="Q13" s="31">
        <f t="shared" si="5"/>
        <v>4.9741058305577774E-3</v>
      </c>
      <c r="R13" s="31">
        <f t="shared" si="6"/>
        <v>9.1358605909918553E-3</v>
      </c>
      <c r="S13" s="31">
        <f t="shared" si="7"/>
        <v>5.0086389809826538E-3</v>
      </c>
      <c r="T13" s="43"/>
      <c r="U13" s="28">
        <f t="shared" si="8"/>
        <v>1.3330903790087465</v>
      </c>
      <c r="V13" s="28">
        <f t="shared" si="9"/>
        <v>0.64386129334582942</v>
      </c>
      <c r="W13" s="28">
        <f t="shared" si="10"/>
        <v>1.006841505131129</v>
      </c>
      <c r="X13" s="28">
        <f t="shared" si="11"/>
        <v>1.5170454545454546</v>
      </c>
      <c r="Y13" s="28">
        <f t="shared" si="12"/>
        <v>0.96245297215951853</v>
      </c>
      <c r="Z13" s="28">
        <f t="shared" si="13"/>
        <v>-0.58569456692611488</v>
      </c>
    </row>
    <row r="14" spans="1:26" ht="15.6">
      <c r="A14" s="36"/>
      <c r="B14" s="20" t="s">
        <v>25</v>
      </c>
      <c r="C14" s="20">
        <v>-36972</v>
      </c>
      <c r="D14" s="20">
        <v>-39025</v>
      </c>
      <c r="E14" s="20">
        <v>-41224</v>
      </c>
      <c r="F14" s="20">
        <v>-24988</v>
      </c>
      <c r="G14" s="20">
        <v>-19355</v>
      </c>
      <c r="H14" s="20">
        <v>-19861</v>
      </c>
      <c r="I14" s="20">
        <v>-18765</v>
      </c>
      <c r="J14" s="159"/>
      <c r="K14" s="31">
        <f t="shared" si="0"/>
        <v>-9.8384516697233471E-2</v>
      </c>
      <c r="M14" s="31">
        <f t="shared" si="1"/>
        <v>-8.8587410342146466E-3</v>
      </c>
      <c r="N14" s="31">
        <f t="shared" si="2"/>
        <v>-8.7031804019319387E-3</v>
      </c>
      <c r="O14" s="31">
        <f t="shared" si="3"/>
        <v>-8.8957385519479494E-3</v>
      </c>
      <c r="P14" s="31">
        <f t="shared" si="4"/>
        <v>-4.975697972663928E-3</v>
      </c>
      <c r="Q14" s="31">
        <f t="shared" si="5"/>
        <v>-3.6220398175487501E-3</v>
      </c>
      <c r="R14" s="31">
        <f t="shared" si="6"/>
        <v>-3.4785347033796485E-3</v>
      </c>
      <c r="S14" s="31">
        <f t="shared" si="7"/>
        <v>-4.3490403256739394E-3</v>
      </c>
      <c r="T14" s="38"/>
      <c r="U14" s="28">
        <f t="shared" si="8"/>
        <v>5.5528508060153525E-2</v>
      </c>
      <c r="V14" s="28">
        <f t="shared" si="9"/>
        <v>5.6348494554772532E-2</v>
      </c>
      <c r="W14" s="28">
        <f t="shared" si="10"/>
        <v>-0.39384824374150984</v>
      </c>
      <c r="X14" s="28">
        <f t="shared" si="11"/>
        <v>-0.22542820553865861</v>
      </c>
      <c r="Y14" s="28">
        <f t="shared" si="12"/>
        <v>2.6143115474037693E-2</v>
      </c>
      <c r="Z14" s="28">
        <f t="shared" si="13"/>
        <v>-5.5183525502240593E-2</v>
      </c>
    </row>
    <row r="15" spans="1:26" ht="15.6">
      <c r="A15" s="36"/>
      <c r="B15" s="20" t="s">
        <v>82</v>
      </c>
      <c r="C15" s="20">
        <v>-13521</v>
      </c>
      <c r="D15" s="20">
        <v>-26594</v>
      </c>
      <c r="E15" s="20">
        <v>-681</v>
      </c>
      <c r="F15" s="20">
        <v>4258</v>
      </c>
      <c r="G15" s="20">
        <v>-8945</v>
      </c>
      <c r="H15" s="20">
        <v>11416</v>
      </c>
      <c r="I15" s="20">
        <v>-19084</v>
      </c>
      <c r="K15" s="31" t="str">
        <f t="shared" si="0"/>
        <v/>
      </c>
      <c r="M15" s="31">
        <f t="shared" si="1"/>
        <v>-3.2397229666671057E-3</v>
      </c>
      <c r="N15" s="31">
        <f t="shared" si="2"/>
        <v>-5.9308745575650992E-3</v>
      </c>
      <c r="O15" s="31">
        <f t="shared" si="3"/>
        <v>-1.4695318149322126E-4</v>
      </c>
      <c r="P15" s="31">
        <f t="shared" si="4"/>
        <v>8.4786785527465208E-4</v>
      </c>
      <c r="Q15" s="31">
        <f t="shared" si="5"/>
        <v>-1.6739419358291691E-3</v>
      </c>
      <c r="R15" s="31">
        <f t="shared" si="6"/>
        <v>1.9994437427008744E-3</v>
      </c>
      <c r="S15" s="31">
        <f t="shared" si="7"/>
        <v>-4.4229728523933623E-3</v>
      </c>
      <c r="U15" s="28">
        <f t="shared" si="8"/>
        <v>0.96686635603875448</v>
      </c>
      <c r="V15" s="28">
        <f t="shared" si="9"/>
        <v>-0.9743927201624426</v>
      </c>
      <c r="W15" s="28">
        <f t="shared" si="10"/>
        <v>-7.2525697503671074</v>
      </c>
      <c r="X15" s="28">
        <f t="shared" si="11"/>
        <v>-3.1007515265382808</v>
      </c>
      <c r="Y15" s="28">
        <f t="shared" si="12"/>
        <v>-2.2762437115707099</v>
      </c>
      <c r="Z15" s="28">
        <f t="shared" si="13"/>
        <v>-2.6716888577435176</v>
      </c>
    </row>
    <row r="16" spans="1:26" ht="15.6">
      <c r="A16" s="36"/>
      <c r="B16" s="17" t="s">
        <v>27</v>
      </c>
      <c r="C16" s="18">
        <f t="shared" ref="C16:I16" si="16">+SUM(C12:C15)</f>
        <v>1357027</v>
      </c>
      <c r="D16" s="18">
        <f t="shared" si="16"/>
        <v>1683434</v>
      </c>
      <c r="E16" s="18">
        <f t="shared" si="16"/>
        <v>1198594</v>
      </c>
      <c r="F16" s="18">
        <f t="shared" si="16"/>
        <v>2022876</v>
      </c>
      <c r="G16" s="18">
        <f t="shared" si="16"/>
        <v>2627616</v>
      </c>
      <c r="H16" s="18">
        <f t="shared" si="16"/>
        <v>2881432</v>
      </c>
      <c r="I16" s="18">
        <f t="shared" si="16"/>
        <v>1756811</v>
      </c>
      <c r="K16" s="156">
        <f t="shared" si="0"/>
        <v>0.13371349017713774</v>
      </c>
      <c r="M16" s="156">
        <f t="shared" si="1"/>
        <v>0.32515283916037002</v>
      </c>
      <c r="N16" s="156">
        <f t="shared" si="2"/>
        <v>0.37543189741821631</v>
      </c>
      <c r="O16" s="156">
        <f t="shared" si="3"/>
        <v>0.25864493629763002</v>
      </c>
      <c r="P16" s="156">
        <f t="shared" si="4"/>
        <v>0.40280214551586824</v>
      </c>
      <c r="Q16" s="156">
        <f t="shared" si="5"/>
        <v>0.49172460745172702</v>
      </c>
      <c r="R16" s="156">
        <f t="shared" si="6"/>
        <v>0.50466548549562595</v>
      </c>
      <c r="S16" s="156">
        <f t="shared" si="7"/>
        <v>0.40716450218958478</v>
      </c>
      <c r="U16" s="28">
        <f t="shared" si="8"/>
        <v>0.24053095480045728</v>
      </c>
      <c r="V16" s="28">
        <f t="shared" si="9"/>
        <v>-0.28800653901489459</v>
      </c>
      <c r="W16" s="28">
        <f t="shared" si="10"/>
        <v>0.68770743053944883</v>
      </c>
      <c r="X16" s="28">
        <f t="shared" si="11"/>
        <v>0.29895060300285325</v>
      </c>
      <c r="Y16" s="28">
        <f t="shared" si="12"/>
        <v>9.6595545163372432E-2</v>
      </c>
      <c r="Z16" s="28">
        <f t="shared" si="13"/>
        <v>-0.3902993372739666</v>
      </c>
    </row>
    <row r="17" spans="1:27" ht="15.6">
      <c r="A17" s="36"/>
      <c r="B17" s="20" t="s">
        <v>83</v>
      </c>
      <c r="C17" s="20">
        <v>-413119</v>
      </c>
      <c r="D17" s="20">
        <v>-494607</v>
      </c>
      <c r="E17" s="20">
        <v>-442602</v>
      </c>
      <c r="F17" s="20">
        <v>-632595</v>
      </c>
      <c r="G17" s="20">
        <v>-786826</v>
      </c>
      <c r="H17" s="20">
        <v>-869961</v>
      </c>
      <c r="I17" s="20">
        <v>-545989</v>
      </c>
      <c r="K17" s="31">
        <f t="shared" si="0"/>
        <v>0.13215034285056682</v>
      </c>
      <c r="M17" s="31">
        <f t="shared" si="1"/>
        <v>-9.8986104006105177E-2</v>
      </c>
      <c r="N17" s="31">
        <f t="shared" si="2"/>
        <v>-0.11030503392846509</v>
      </c>
      <c r="O17" s="31">
        <f t="shared" si="3"/>
        <v>-9.5509210037096504E-2</v>
      </c>
      <c r="P17" s="31">
        <f t="shared" si="4"/>
        <v>-0.1259645293347742</v>
      </c>
      <c r="Q17" s="31">
        <f t="shared" si="5"/>
        <v>-0.14724438654004718</v>
      </c>
      <c r="R17" s="31">
        <f t="shared" si="6"/>
        <v>-0.15236843709213344</v>
      </c>
      <c r="S17" s="31">
        <f t="shared" si="7"/>
        <v>-0.12654027063012993</v>
      </c>
      <c r="U17" s="117">
        <f t="shared" si="8"/>
        <v>0.19725067111413419</v>
      </c>
      <c r="V17" s="117">
        <f t="shared" si="9"/>
        <v>-0.10514408409100562</v>
      </c>
      <c r="W17" s="117">
        <f t="shared" si="10"/>
        <v>0.42926376292922308</v>
      </c>
      <c r="X17" s="117">
        <f t="shared" si="11"/>
        <v>0.24380685904883848</v>
      </c>
      <c r="Y17" s="117">
        <f t="shared" si="12"/>
        <v>0.10565868438511172</v>
      </c>
      <c r="Z17" s="117">
        <f t="shared" si="13"/>
        <v>-0.37239830291242937</v>
      </c>
    </row>
    <row r="18" spans="1:27" ht="15.6">
      <c r="A18" s="36"/>
      <c r="B18" s="17" t="s">
        <v>29</v>
      </c>
      <c r="C18" s="18">
        <f t="shared" ref="C18:I18" si="17">+SUM(C16:C17)</f>
        <v>943908</v>
      </c>
      <c r="D18" s="18">
        <f t="shared" si="17"/>
        <v>1188827</v>
      </c>
      <c r="E18" s="18">
        <f t="shared" si="17"/>
        <v>755992</v>
      </c>
      <c r="F18" s="18">
        <f t="shared" si="17"/>
        <v>1390281</v>
      </c>
      <c r="G18" s="18">
        <f t="shared" si="17"/>
        <v>1840790</v>
      </c>
      <c r="H18" s="18">
        <f t="shared" si="17"/>
        <v>2011471</v>
      </c>
      <c r="I18" s="18">
        <f t="shared" si="17"/>
        <v>1210822</v>
      </c>
      <c r="K18" s="156">
        <f t="shared" si="0"/>
        <v>0.13439425421064155</v>
      </c>
      <c r="M18" s="156">
        <f t="shared" si="1"/>
        <v>0.22616673515426483</v>
      </c>
      <c r="N18" s="156">
        <f t="shared" si="2"/>
        <v>0.26512686348975123</v>
      </c>
      <c r="O18" s="156">
        <f t="shared" si="3"/>
        <v>0.16313572626053352</v>
      </c>
      <c r="P18" s="156">
        <f t="shared" si="4"/>
        <v>0.27683761618109404</v>
      </c>
      <c r="Q18" s="156">
        <f t="shared" si="5"/>
        <v>0.34448022091167985</v>
      </c>
      <c r="R18" s="156">
        <f t="shared" si="6"/>
        <v>0.35229704840349252</v>
      </c>
      <c r="S18" s="156">
        <f t="shared" si="7"/>
        <v>0.28062423155945487</v>
      </c>
      <c r="U18" s="28">
        <f t="shared" si="8"/>
        <v>0.25947338088034</v>
      </c>
      <c r="V18" s="28">
        <f t="shared" si="9"/>
        <v>-0.36408577530624731</v>
      </c>
      <c r="W18" s="28">
        <f t="shared" si="10"/>
        <v>0.83901549222743088</v>
      </c>
      <c r="X18" s="28">
        <f t="shared" si="11"/>
        <v>0.32404168653675058</v>
      </c>
      <c r="Y18" s="28">
        <f t="shared" si="12"/>
        <v>9.2721603224702465E-2</v>
      </c>
      <c r="Z18" s="28">
        <f t="shared" si="13"/>
        <v>-0.39804153278869048</v>
      </c>
    </row>
    <row r="19" spans="1:27" ht="15.6">
      <c r="A19" s="36"/>
      <c r="C19" s="44"/>
      <c r="D19" s="44"/>
      <c r="E19" s="44"/>
      <c r="F19" s="44"/>
      <c r="G19" s="44"/>
      <c r="H19" s="44"/>
      <c r="I19" s="44"/>
      <c r="K19" s="158"/>
      <c r="O19" s="40">
        <f t="shared" si="3"/>
        <v>0</v>
      </c>
    </row>
    <row r="20" spans="1:27" ht="15.6">
      <c r="A20" s="36" t="s">
        <v>75</v>
      </c>
      <c r="B20" s="41" t="s">
        <v>30</v>
      </c>
      <c r="C20" s="45"/>
      <c r="D20" s="45"/>
      <c r="E20" s="45"/>
      <c r="F20" s="45"/>
      <c r="G20" s="45"/>
      <c r="H20" s="45"/>
      <c r="I20" s="45"/>
      <c r="K20" s="158"/>
      <c r="AA20"/>
    </row>
    <row r="21" spans="1:27" ht="15.75" customHeight="1">
      <c r="A21" s="36"/>
      <c r="B21" s="20" t="s">
        <v>31</v>
      </c>
      <c r="C21" s="20">
        <v>142956</v>
      </c>
      <c r="D21" s="20">
        <v>357732</v>
      </c>
      <c r="E21" s="20">
        <v>577125</v>
      </c>
      <c r="F21" s="20">
        <v>1337171</v>
      </c>
      <c r="G21" s="20">
        <v>708030</v>
      </c>
      <c r="H21" s="20">
        <v>561469</v>
      </c>
      <c r="I21" s="20">
        <v>532231</v>
      </c>
      <c r="K21" s="31">
        <f t="shared" ref="K21:K29" si="18">IFERROR((H21/C21)^(1/6)-1,"")</f>
        <v>0.25608944388920696</v>
      </c>
      <c r="M21" s="31">
        <f t="shared" ref="M21:M29" si="19">IFERROR(C21/C$38,"")</f>
        <v>3.7774926904158242E-2</v>
      </c>
      <c r="N21" s="31">
        <f t="shared" ref="N21:N29" si="20">IFERROR(D21/D$38,"")</f>
        <v>8.7766726750951499E-2</v>
      </c>
      <c r="O21" s="31">
        <f t="shared" ref="O21:O29" si="21">IFERROR(E21/E$38,"")</f>
        <v>0.14215024021143038</v>
      </c>
      <c r="P21" s="31">
        <f t="shared" ref="P21:P29" si="22">IFERROR(F21/F$38,"")</f>
        <v>0.25691867287060965</v>
      </c>
      <c r="Q21" s="31">
        <f t="shared" ref="Q21:Q29" si="23">IFERROR(G21/G$38,"")</f>
        <v>0.13274251667647821</v>
      </c>
      <c r="R21" s="31">
        <f t="shared" ref="R21:R29" si="24">IFERROR(H21/H$38,"")</f>
        <v>9.6520995292128375E-2</v>
      </c>
      <c r="S21" s="31">
        <f t="shared" ref="S21:S29" si="25">IFERROR(I21/I$38,"")</f>
        <v>8.6361236350867759E-2</v>
      </c>
      <c r="U21" s="31">
        <f t="shared" ref="U21:U29" si="26">IFERROR(D21/C21-1,"")</f>
        <v>1.5023923444976077</v>
      </c>
      <c r="V21" s="31">
        <f t="shared" ref="V21:V29" si="27">IFERROR(E21/D21-1,"")</f>
        <v>0.61328871892925441</v>
      </c>
      <c r="W21" s="31">
        <f t="shared" ref="W21:W29" si="28">IFERROR(F21/E21-1,"")</f>
        <v>1.3169521334199699</v>
      </c>
      <c r="X21" s="31">
        <f t="shared" ref="X21:X29" si="29">IFERROR(G21/F21-1,"")</f>
        <v>-0.47050152897422992</v>
      </c>
      <c r="Y21" s="31">
        <f t="shared" ref="Y21:Y29" si="30">IFERROR(H21/G21-1,"")</f>
        <v>-0.20699829103286582</v>
      </c>
      <c r="Z21" s="31">
        <f t="shared" ref="Z21:Z29" si="31">IFERROR(I21/H21-1,"")</f>
        <v>-5.207411272928697E-2</v>
      </c>
      <c r="AA21"/>
    </row>
    <row r="22" spans="1:27" ht="15.75" customHeight="1">
      <c r="A22" s="36"/>
      <c r="B22" s="20" t="s">
        <v>32</v>
      </c>
      <c r="C22" s="20">
        <v>285970</v>
      </c>
      <c r="D22" s="20">
        <v>281881</v>
      </c>
      <c r="E22" s="20">
        <v>231816</v>
      </c>
      <c r="F22" s="20">
        <v>295589</v>
      </c>
      <c r="G22" s="20">
        <v>224868</v>
      </c>
      <c r="H22" s="20">
        <v>198501</v>
      </c>
      <c r="I22" s="20">
        <v>116837</v>
      </c>
      <c r="K22" s="31">
        <f t="shared" si="18"/>
        <v>-5.9034492653558979E-2</v>
      </c>
      <c r="M22" s="31">
        <f t="shared" si="19"/>
        <v>7.5565179823037384E-2</v>
      </c>
      <c r="N22" s="31">
        <f t="shared" si="20"/>
        <v>6.9157281717277072E-2</v>
      </c>
      <c r="O22" s="31">
        <f t="shared" si="21"/>
        <v>5.7098029170202208E-2</v>
      </c>
      <c r="P22" s="31">
        <f t="shared" si="22"/>
        <v>5.6793284924030393E-2</v>
      </c>
      <c r="Q22" s="31">
        <f t="shared" si="23"/>
        <v>4.2158586839549594E-2</v>
      </c>
      <c r="R22" s="31">
        <f t="shared" si="24"/>
        <v>3.4123903699906449E-2</v>
      </c>
      <c r="S22" s="31">
        <f t="shared" si="25"/>
        <v>1.8958286479980192E-2</v>
      </c>
      <c r="U22" s="31">
        <f t="shared" si="26"/>
        <v>-1.4298702661118323E-2</v>
      </c>
      <c r="V22" s="31">
        <f t="shared" si="27"/>
        <v>-0.17761041006665934</v>
      </c>
      <c r="W22" s="31">
        <f t="shared" si="28"/>
        <v>0.27510180487973224</v>
      </c>
      <c r="X22" s="31">
        <f t="shared" si="29"/>
        <v>-0.23925450541122983</v>
      </c>
      <c r="Y22" s="31">
        <f t="shared" si="30"/>
        <v>-0.1172554565345002</v>
      </c>
      <c r="Z22" s="31">
        <f t="shared" si="31"/>
        <v>-0.41140346900015612</v>
      </c>
      <c r="AA22"/>
    </row>
    <row r="23" spans="1:27" ht="15.75" customHeight="1">
      <c r="A23" s="36"/>
      <c r="B23" s="20" t="s">
        <v>33</v>
      </c>
      <c r="C23" s="20">
        <v>24748</v>
      </c>
      <c r="D23" s="20">
        <v>66739</v>
      </c>
      <c r="E23" s="20">
        <v>25837</v>
      </c>
      <c r="F23" s="20">
        <v>33914</v>
      </c>
      <c r="G23" s="20">
        <v>19422</v>
      </c>
      <c r="H23" s="20">
        <v>27553</v>
      </c>
      <c r="I23" s="20">
        <v>24281</v>
      </c>
      <c r="K23" s="31">
        <f t="shared" si="18"/>
        <v>1.8055522581489125E-2</v>
      </c>
      <c r="M23" s="31">
        <f t="shared" si="19"/>
        <v>6.5394519364287479E-3</v>
      </c>
      <c r="N23" s="31">
        <f t="shared" si="20"/>
        <v>1.6373887649502285E-2</v>
      </c>
      <c r="O23" s="31">
        <f t="shared" si="21"/>
        <v>6.3638479642065876E-3</v>
      </c>
      <c r="P23" s="31">
        <f t="shared" si="22"/>
        <v>6.5160999391505325E-3</v>
      </c>
      <c r="Q23" s="31">
        <f t="shared" si="23"/>
        <v>3.6412654250392775E-3</v>
      </c>
      <c r="R23" s="31">
        <f t="shared" si="24"/>
        <v>4.7365802622834257E-3</v>
      </c>
      <c r="S23" s="31">
        <f t="shared" si="25"/>
        <v>3.9399004940250011E-3</v>
      </c>
      <c r="U23" s="31">
        <f t="shared" si="26"/>
        <v>1.6967431711653469</v>
      </c>
      <c r="V23" s="31">
        <f t="shared" si="27"/>
        <v>-0.61286504143004839</v>
      </c>
      <c r="W23" s="31">
        <f t="shared" si="28"/>
        <v>0.31261369354027169</v>
      </c>
      <c r="X23" s="31">
        <f t="shared" si="29"/>
        <v>-0.42731615262133638</v>
      </c>
      <c r="Y23" s="31">
        <f t="shared" si="30"/>
        <v>0.41864895479353303</v>
      </c>
      <c r="Z23" s="31">
        <f t="shared" si="31"/>
        <v>-0.1187529488621929</v>
      </c>
      <c r="AA23"/>
    </row>
    <row r="24" spans="1:27" ht="15.75" customHeight="1">
      <c r="A24" s="36"/>
      <c r="B24" s="20" t="s">
        <v>34</v>
      </c>
      <c r="C24" s="20">
        <v>5339</v>
      </c>
      <c r="D24" s="20">
        <v>2380</v>
      </c>
      <c r="E24" s="20">
        <v>2380</v>
      </c>
      <c r="F24" s="602">
        <v>373242</v>
      </c>
      <c r="G24" s="602">
        <v>1230644</v>
      </c>
      <c r="H24" s="602">
        <v>1916139</v>
      </c>
      <c r="I24" s="602">
        <v>2403171</v>
      </c>
      <c r="K24" s="31">
        <f t="shared" si="18"/>
        <v>1.6658017470892634</v>
      </c>
      <c r="M24" s="31">
        <f t="shared" si="19"/>
        <v>1.4107860792222839E-3</v>
      </c>
      <c r="N24" s="31">
        <f t="shared" si="20"/>
        <v>5.8391424213451572E-4</v>
      </c>
      <c r="O24" s="31">
        <f t="shared" si="21"/>
        <v>5.8621195010301818E-4</v>
      </c>
      <c r="P24" s="31">
        <f t="shared" si="22"/>
        <v>7.1713220896633331E-2</v>
      </c>
      <c r="Q24" s="31">
        <f t="shared" si="23"/>
        <v>0.23072296610709692</v>
      </c>
      <c r="R24" s="31">
        <f t="shared" si="24"/>
        <v>0.32939956328499626</v>
      </c>
      <c r="S24" s="31">
        <f t="shared" si="25"/>
        <v>0.38994500268220234</v>
      </c>
      <c r="U24" s="31">
        <f t="shared" si="26"/>
        <v>-0.55422363738527813</v>
      </c>
      <c r="V24" s="31">
        <f t="shared" si="27"/>
        <v>0</v>
      </c>
      <c r="W24" s="31">
        <f t="shared" si="28"/>
        <v>155.82436974789917</v>
      </c>
      <c r="X24" s="31">
        <f t="shared" si="29"/>
        <v>2.297174487329936</v>
      </c>
      <c r="Y24" s="31">
        <f t="shared" si="30"/>
        <v>0.55702136442383021</v>
      </c>
      <c r="Z24" s="31">
        <f t="shared" si="31"/>
        <v>0.25417362727860549</v>
      </c>
      <c r="AA24"/>
    </row>
    <row r="25" spans="1:27" ht="15.75" customHeight="1">
      <c r="A25" s="36"/>
      <c r="B25" s="20" t="s">
        <v>9</v>
      </c>
      <c r="C25" s="20">
        <v>197235</v>
      </c>
      <c r="D25" s="20">
        <v>189972</v>
      </c>
      <c r="E25" s="20">
        <v>184720</v>
      </c>
      <c r="F25" s="20">
        <v>213926</v>
      </c>
      <c r="G25" s="20">
        <v>231786</v>
      </c>
      <c r="H25" s="20">
        <v>257126</v>
      </c>
      <c r="I25" s="20">
        <v>293804</v>
      </c>
      <c r="K25" s="31">
        <f t="shared" si="18"/>
        <v>4.5186203090749277E-2</v>
      </c>
      <c r="M25" s="31">
        <f t="shared" si="19"/>
        <v>5.2117698508223863E-2</v>
      </c>
      <c r="N25" s="31">
        <f t="shared" si="20"/>
        <v>4.6608132944024459E-2</v>
      </c>
      <c r="O25" s="31">
        <f t="shared" si="21"/>
        <v>4.5497929169340132E-2</v>
      </c>
      <c r="P25" s="31">
        <f t="shared" si="22"/>
        <v>4.1102883634567343E-2</v>
      </c>
      <c r="Q25" s="31">
        <f t="shared" si="23"/>
        <v>4.3455583761103589E-2</v>
      </c>
      <c r="R25" s="31">
        <f t="shared" si="24"/>
        <v>4.4202008366417023E-2</v>
      </c>
      <c r="S25" s="31">
        <f t="shared" si="25"/>
        <v>4.7673428802212488E-2</v>
      </c>
      <c r="U25" s="31">
        <f t="shared" si="26"/>
        <v>-3.6824093086926801E-2</v>
      </c>
      <c r="V25" s="31">
        <f t="shared" si="27"/>
        <v>-2.7646179436969676E-2</v>
      </c>
      <c r="W25" s="31">
        <f t="shared" si="28"/>
        <v>0.15810957124296232</v>
      </c>
      <c r="X25" s="31">
        <f t="shared" si="29"/>
        <v>8.3486813197086951E-2</v>
      </c>
      <c r="Y25" s="31">
        <f t="shared" si="30"/>
        <v>0.10932498080125641</v>
      </c>
      <c r="Z25" s="31">
        <f t="shared" si="31"/>
        <v>0.14264601790561815</v>
      </c>
      <c r="AA25"/>
    </row>
    <row r="26" spans="1:27" ht="15.75" customHeight="1">
      <c r="A26" s="36"/>
      <c r="B26" s="20" t="s">
        <v>36</v>
      </c>
      <c r="C26" s="20">
        <v>34985</v>
      </c>
      <c r="D26" s="20">
        <v>28189</v>
      </c>
      <c r="E26" s="20">
        <v>14130</v>
      </c>
      <c r="F26" s="20">
        <v>7955</v>
      </c>
      <c r="G26" s="20">
        <v>7608</v>
      </c>
      <c r="H26" s="20">
        <v>7815</v>
      </c>
      <c r="I26" s="20">
        <v>41372</v>
      </c>
      <c r="J26" s="46"/>
      <c r="K26" s="31">
        <f t="shared" si="18"/>
        <v>-0.22105310465252015</v>
      </c>
      <c r="L26" s="46"/>
      <c r="M26" s="31">
        <f t="shared" si="19"/>
        <v>9.2444935346678424E-3</v>
      </c>
      <c r="N26" s="31">
        <f t="shared" si="20"/>
        <v>6.9159489796343961E-3</v>
      </c>
      <c r="O26" s="31">
        <f t="shared" si="21"/>
        <v>3.4803255693090949E-3</v>
      </c>
      <c r="P26" s="31">
        <f t="shared" si="22"/>
        <v>1.528441794419487E-3</v>
      </c>
      <c r="Q26" s="31">
        <f t="shared" si="23"/>
        <v>1.4263591470342304E-3</v>
      </c>
      <c r="R26" s="31">
        <f t="shared" si="24"/>
        <v>1.343460775586868E-3</v>
      </c>
      <c r="S26" s="31">
        <f t="shared" si="25"/>
        <v>6.7131322119683015E-3</v>
      </c>
      <c r="U26" s="31">
        <f t="shared" si="26"/>
        <v>-0.19425468057739026</v>
      </c>
      <c r="V26" s="31">
        <f t="shared" si="27"/>
        <v>-0.49874064351342717</v>
      </c>
      <c r="W26" s="31">
        <f t="shared" si="28"/>
        <v>-0.43701344656758667</v>
      </c>
      <c r="X26" s="31">
        <f t="shared" si="29"/>
        <v>-4.3620364550597146E-2</v>
      </c>
      <c r="Y26" s="31">
        <f t="shared" si="30"/>
        <v>2.7208201892744421E-2</v>
      </c>
      <c r="Z26" s="31">
        <f t="shared" si="31"/>
        <v>4.2939219449776074</v>
      </c>
      <c r="AA26"/>
    </row>
    <row r="27" spans="1:27" ht="15.75" customHeight="1">
      <c r="A27" s="36"/>
      <c r="B27" s="20" t="s">
        <v>84</v>
      </c>
      <c r="C27" s="20">
        <v>0</v>
      </c>
      <c r="D27" s="20">
        <v>0</v>
      </c>
      <c r="E27" s="20">
        <v>0</v>
      </c>
      <c r="F27" s="20">
        <v>0</v>
      </c>
      <c r="G27" s="20">
        <v>35389</v>
      </c>
      <c r="H27" s="20">
        <v>0</v>
      </c>
      <c r="I27" s="20">
        <v>16332</v>
      </c>
      <c r="J27" s="46"/>
      <c r="K27" s="31" t="str">
        <f t="shared" si="18"/>
        <v/>
      </c>
      <c r="L27" s="46"/>
      <c r="M27" s="31">
        <f t="shared" si="19"/>
        <v>0</v>
      </c>
      <c r="N27" s="31">
        <f t="shared" si="20"/>
        <v>0</v>
      </c>
      <c r="O27" s="31">
        <f t="shared" si="21"/>
        <v>0</v>
      </c>
      <c r="P27" s="31">
        <f t="shared" si="22"/>
        <v>0</v>
      </c>
      <c r="Q27" s="31">
        <f t="shared" si="23"/>
        <v>6.6347823152463695E-3</v>
      </c>
      <c r="R27" s="31">
        <f t="shared" si="24"/>
        <v>0</v>
      </c>
      <c r="S27" s="31">
        <f t="shared" si="25"/>
        <v>2.6500743325405178E-3</v>
      </c>
      <c r="U27" s="31" t="str">
        <f t="shared" si="26"/>
        <v/>
      </c>
      <c r="V27" s="31" t="str">
        <f t="shared" si="27"/>
        <v/>
      </c>
      <c r="W27" s="31" t="str">
        <f t="shared" si="28"/>
        <v/>
      </c>
      <c r="X27" s="31" t="str">
        <f t="shared" si="29"/>
        <v/>
      </c>
      <c r="Y27" s="31">
        <f t="shared" si="30"/>
        <v>-1</v>
      </c>
      <c r="Z27" s="31" t="str">
        <f t="shared" si="31"/>
        <v/>
      </c>
      <c r="AA27"/>
    </row>
    <row r="28" spans="1:27" ht="15.75" customHeight="1">
      <c r="A28" s="36"/>
      <c r="B28" s="20" t="s">
        <v>85</v>
      </c>
      <c r="C28" s="20">
        <v>18180</v>
      </c>
      <c r="D28" s="20">
        <v>0</v>
      </c>
      <c r="E28" s="20">
        <v>0</v>
      </c>
      <c r="F28" s="20">
        <v>0</v>
      </c>
      <c r="G28" s="20">
        <v>0</v>
      </c>
      <c r="H28" s="20">
        <v>0</v>
      </c>
      <c r="I28" s="20">
        <v>0</v>
      </c>
      <c r="J28" s="46"/>
      <c r="K28" s="31">
        <f t="shared" si="18"/>
        <v>-1</v>
      </c>
      <c r="L28" s="46"/>
      <c r="M28" s="31">
        <f t="shared" si="19"/>
        <v>4.803912890103226E-3</v>
      </c>
      <c r="N28" s="31">
        <f t="shared" si="20"/>
        <v>0</v>
      </c>
      <c r="O28" s="31">
        <f t="shared" si="21"/>
        <v>0</v>
      </c>
      <c r="P28" s="31">
        <f t="shared" si="22"/>
        <v>0</v>
      </c>
      <c r="Q28" s="31">
        <f t="shared" si="23"/>
        <v>0</v>
      </c>
      <c r="R28" s="31">
        <f t="shared" si="24"/>
        <v>0</v>
      </c>
      <c r="S28" s="31">
        <f t="shared" si="25"/>
        <v>0</v>
      </c>
      <c r="U28" s="31">
        <f t="shared" si="26"/>
        <v>-1</v>
      </c>
      <c r="V28" s="31" t="str">
        <f t="shared" si="27"/>
        <v/>
      </c>
      <c r="W28" s="31" t="str">
        <f t="shared" si="28"/>
        <v/>
      </c>
      <c r="X28" s="31" t="str">
        <f t="shared" si="29"/>
        <v/>
      </c>
      <c r="Y28" s="31" t="str">
        <f t="shared" si="30"/>
        <v/>
      </c>
      <c r="Z28" s="31" t="str">
        <f t="shared" si="31"/>
        <v/>
      </c>
      <c r="AA28"/>
    </row>
    <row r="29" spans="1:27" ht="15.75" customHeight="1">
      <c r="A29" s="36"/>
      <c r="B29" s="17" t="s">
        <v>37</v>
      </c>
      <c r="C29" s="260">
        <f t="shared" ref="C29:I29" si="32">+SUM(C21:C28)</f>
        <v>709413</v>
      </c>
      <c r="D29" s="260">
        <f t="shared" si="32"/>
        <v>926893</v>
      </c>
      <c r="E29" s="260">
        <f t="shared" si="32"/>
        <v>1036008</v>
      </c>
      <c r="F29" s="260">
        <f t="shared" si="32"/>
        <v>2261797</v>
      </c>
      <c r="G29" s="260">
        <f t="shared" si="32"/>
        <v>2457747</v>
      </c>
      <c r="H29" s="260">
        <f t="shared" si="32"/>
        <v>2968603</v>
      </c>
      <c r="I29" s="260">
        <f t="shared" si="32"/>
        <v>3428028</v>
      </c>
      <c r="J29" s="48"/>
      <c r="K29" s="156">
        <f t="shared" si="18"/>
        <v>0.26943021121401589</v>
      </c>
      <c r="L29" s="48"/>
      <c r="M29" s="156">
        <f t="shared" si="19"/>
        <v>0.18745644967584157</v>
      </c>
      <c r="N29" s="156">
        <f t="shared" si="20"/>
        <v>0.22740589228352423</v>
      </c>
      <c r="O29" s="156">
        <f t="shared" si="21"/>
        <v>0.25517658403459142</v>
      </c>
      <c r="P29" s="156">
        <f t="shared" si="22"/>
        <v>0.43457260405941073</v>
      </c>
      <c r="Q29" s="156">
        <f t="shared" si="23"/>
        <v>0.46078206027154817</v>
      </c>
      <c r="R29" s="156">
        <f t="shared" si="24"/>
        <v>0.51032651168131837</v>
      </c>
      <c r="S29" s="156">
        <f t="shared" si="25"/>
        <v>0.55624106135379658</v>
      </c>
      <c r="U29" s="156">
        <f t="shared" si="26"/>
        <v>0.30656331361280387</v>
      </c>
      <c r="V29" s="156">
        <f t="shared" si="27"/>
        <v>0.11772124722055288</v>
      </c>
      <c r="W29" s="156">
        <f t="shared" si="28"/>
        <v>1.183184878881244</v>
      </c>
      <c r="X29" s="156">
        <f t="shared" si="29"/>
        <v>8.6634653773083992E-2</v>
      </c>
      <c r="Y29" s="156">
        <f t="shared" si="30"/>
        <v>0.20785540578424055</v>
      </c>
      <c r="Z29" s="156">
        <f t="shared" si="31"/>
        <v>0.15476134734081981</v>
      </c>
      <c r="AA29"/>
    </row>
    <row r="30" spans="1:27" s="155" customFormat="1" ht="15.75" customHeight="1">
      <c r="A30" s="153"/>
      <c r="B30" s="19"/>
      <c r="C30" s="19"/>
      <c r="D30" s="19"/>
      <c r="E30" s="19"/>
      <c r="F30" s="19"/>
      <c r="G30" s="19"/>
      <c r="H30" s="19"/>
      <c r="I30" s="19"/>
      <c r="J30" s="154"/>
      <c r="K30" s="157"/>
      <c r="L30" s="154"/>
      <c r="M30" s="157"/>
      <c r="N30" s="157"/>
      <c r="O30" s="157"/>
      <c r="P30" s="157"/>
      <c r="Q30" s="157"/>
      <c r="R30" s="157"/>
      <c r="S30" s="157"/>
      <c r="T30" s="154"/>
      <c r="U30" s="157"/>
      <c r="V30" s="157"/>
      <c r="W30" s="157"/>
      <c r="X30" s="157"/>
      <c r="Y30" s="157"/>
      <c r="Z30" s="157"/>
      <c r="AA30"/>
    </row>
    <row r="31" spans="1:27" ht="15.75" customHeight="1">
      <c r="A31" s="36"/>
      <c r="B31" s="20" t="s">
        <v>86</v>
      </c>
      <c r="C31" s="20">
        <v>5198</v>
      </c>
      <c r="D31" s="20">
        <v>5609</v>
      </c>
      <c r="E31" s="20">
        <v>5143</v>
      </c>
      <c r="F31" s="20">
        <v>7068</v>
      </c>
      <c r="G31" s="20">
        <v>7058</v>
      </c>
      <c r="H31" s="20">
        <v>7815</v>
      </c>
      <c r="I31" s="20">
        <v>6469</v>
      </c>
      <c r="K31" s="31">
        <f t="shared" ref="K31:K36" si="33">IFERROR((H31/C31)^(1/6)-1,"")</f>
        <v>7.0324461915572511E-2</v>
      </c>
      <c r="M31" s="31">
        <f t="shared" ref="M31:S36" si="34">IFERROR(C31/C$38,"")</f>
        <v>1.3735280089525064E-3</v>
      </c>
      <c r="N31" s="31">
        <f t="shared" si="34"/>
        <v>1.3761239429128144E-3</v>
      </c>
      <c r="O31" s="31">
        <f t="shared" si="34"/>
        <v>1.2667596888150513E-3</v>
      </c>
      <c r="P31" s="31">
        <f t="shared" si="34"/>
        <v>1.3580171719619026E-3</v>
      </c>
      <c r="Q31" s="31">
        <f t="shared" si="34"/>
        <v>1.3232443296224499E-3</v>
      </c>
      <c r="R31" s="31">
        <f t="shared" si="34"/>
        <v>1.343460775586868E-3</v>
      </c>
      <c r="S31" s="31">
        <f t="shared" si="34"/>
        <v>1.0496773730837993E-3</v>
      </c>
      <c r="U31" s="31">
        <f t="shared" ref="U31:Z36" si="35">IFERROR(D31/C31-1,"")</f>
        <v>7.9068872643324406E-2</v>
      </c>
      <c r="V31" s="31">
        <f t="shared" si="35"/>
        <v>-8.3080763059368845E-2</v>
      </c>
      <c r="W31" s="31">
        <f t="shared" si="35"/>
        <v>0.37429515846782024</v>
      </c>
      <c r="X31" s="31">
        <f t="shared" si="35"/>
        <v>-1.4148273910582487E-3</v>
      </c>
      <c r="Y31" s="31">
        <f t="shared" si="35"/>
        <v>0.10725417965429296</v>
      </c>
      <c r="Z31" s="31">
        <f t="shared" si="35"/>
        <v>-0.1722328854766475</v>
      </c>
      <c r="AA31"/>
    </row>
    <row r="32" spans="1:27" ht="15.75" customHeight="1">
      <c r="A32" s="36"/>
      <c r="B32" s="20" t="s">
        <v>87</v>
      </c>
      <c r="C32" s="20">
        <v>18523</v>
      </c>
      <c r="D32" s="20">
        <v>20760</v>
      </c>
      <c r="E32" s="20">
        <v>25174</v>
      </c>
      <c r="F32" s="20">
        <v>26446</v>
      </c>
      <c r="G32" s="20">
        <v>28120</v>
      </c>
      <c r="H32" s="20">
        <v>21859</v>
      </c>
      <c r="I32" s="20">
        <v>0</v>
      </c>
      <c r="K32" s="31">
        <f t="shared" si="33"/>
        <v>2.798432838100684E-2</v>
      </c>
      <c r="M32" s="31">
        <f t="shared" si="34"/>
        <v>4.8945477702630391E-3</v>
      </c>
      <c r="N32" s="31">
        <f t="shared" si="34"/>
        <v>5.0933023809716579E-3</v>
      </c>
      <c r="O32" s="31">
        <f t="shared" si="34"/>
        <v>6.2005460638207477E-3</v>
      </c>
      <c r="P32" s="31">
        <f t="shared" si="34"/>
        <v>5.0812283714918608E-3</v>
      </c>
      <c r="Q32" s="31">
        <f t="shared" si="34"/>
        <v>5.2719793920350368E-3</v>
      </c>
      <c r="R32" s="31">
        <f t="shared" si="34"/>
        <v>3.7577362883625524E-3</v>
      </c>
      <c r="S32" s="31">
        <f t="shared" si="34"/>
        <v>0</v>
      </c>
      <c r="U32" s="31">
        <f t="shared" si="35"/>
        <v>0.12076877395670249</v>
      </c>
      <c r="V32" s="31">
        <f t="shared" si="35"/>
        <v>0.21262042389210012</v>
      </c>
      <c r="W32" s="31">
        <f t="shared" si="35"/>
        <v>5.0528322872805287E-2</v>
      </c>
      <c r="X32" s="31">
        <f t="shared" si="35"/>
        <v>6.3298797549723895E-2</v>
      </c>
      <c r="Y32" s="31">
        <f t="shared" si="35"/>
        <v>-0.22265291607396875</v>
      </c>
      <c r="Z32" s="31">
        <f t="shared" si="35"/>
        <v>-1</v>
      </c>
    </row>
    <row r="33" spans="1:26" ht="15.75" customHeight="1">
      <c r="A33" s="36"/>
      <c r="B33" s="20" t="s">
        <v>39</v>
      </c>
      <c r="C33" s="20">
        <v>2402193</v>
      </c>
      <c r="D33" s="20">
        <v>2464479</v>
      </c>
      <c r="E33" s="20">
        <v>2425930</v>
      </c>
      <c r="F33" s="20">
        <v>2360016</v>
      </c>
      <c r="G33" s="20">
        <v>2310331</v>
      </c>
      <c r="H33" s="20">
        <v>2296392</v>
      </c>
      <c r="I33" s="20">
        <v>2222922</v>
      </c>
      <c r="K33" s="31">
        <f t="shared" si="33"/>
        <v>-7.4790375206217341E-3</v>
      </c>
      <c r="M33" s="31">
        <f t="shared" si="34"/>
        <v>0.63475940138700437</v>
      </c>
      <c r="N33" s="31">
        <f t="shared" si="34"/>
        <v>0.60464049896698702</v>
      </c>
      <c r="O33" s="31">
        <f t="shared" si="34"/>
        <v>0.59752485550983814</v>
      </c>
      <c r="P33" s="31">
        <f t="shared" si="34"/>
        <v>0.45344400878676305</v>
      </c>
      <c r="Q33" s="31">
        <f t="shared" si="34"/>
        <v>0.43314428950141176</v>
      </c>
      <c r="R33" s="31">
        <f t="shared" si="34"/>
        <v>0.394768084116632</v>
      </c>
      <c r="S33" s="31">
        <f t="shared" si="34"/>
        <v>0.36069731419542206</v>
      </c>
      <c r="U33" s="31">
        <f t="shared" si="35"/>
        <v>2.5928807552099364E-2</v>
      </c>
      <c r="V33" s="31">
        <f t="shared" si="35"/>
        <v>-1.5641845599008941E-2</v>
      </c>
      <c r="W33" s="31">
        <f t="shared" si="35"/>
        <v>-2.7170610858516131E-2</v>
      </c>
      <c r="X33" s="31">
        <f t="shared" si="35"/>
        <v>-2.1052823370689033E-2</v>
      </c>
      <c r="Y33" s="31">
        <f t="shared" si="35"/>
        <v>-6.0333346174206159E-3</v>
      </c>
      <c r="Z33" s="31">
        <f t="shared" si="35"/>
        <v>-3.1993666586541014E-2</v>
      </c>
    </row>
    <row r="34" spans="1:26" ht="15.75" customHeight="1">
      <c r="A34" s="36"/>
      <c r="B34" s="20" t="s">
        <v>40</v>
      </c>
      <c r="C34" s="20">
        <v>13213</v>
      </c>
      <c r="D34" s="20">
        <v>13131</v>
      </c>
      <c r="E34" s="20">
        <v>12990</v>
      </c>
      <c r="F34" s="20">
        <v>12851</v>
      </c>
      <c r="G34" s="20">
        <v>9301</v>
      </c>
      <c r="H34" s="20">
        <v>9227</v>
      </c>
      <c r="I34" s="20">
        <v>9154</v>
      </c>
      <c r="K34" s="31">
        <f t="shared" si="33"/>
        <v>-5.8089045940000417E-2</v>
      </c>
      <c r="M34" s="31">
        <f t="shared" si="34"/>
        <v>3.4914246984012061E-3</v>
      </c>
      <c r="N34" s="31">
        <f t="shared" si="34"/>
        <v>3.2215873586001367E-3</v>
      </c>
      <c r="O34" s="31">
        <f t="shared" si="34"/>
        <v>3.1995349713605905E-3</v>
      </c>
      <c r="P34" s="31">
        <f t="shared" si="34"/>
        <v>2.4691395977479358E-3</v>
      </c>
      <c r="Q34" s="31">
        <f t="shared" si="34"/>
        <v>1.7437653031763113E-3</v>
      </c>
      <c r="R34" s="31">
        <f t="shared" si="34"/>
        <v>1.5861948274267475E-3</v>
      </c>
      <c r="S34" s="31">
        <f t="shared" si="34"/>
        <v>1.4853527087972018E-3</v>
      </c>
      <c r="U34" s="31">
        <f t="shared" si="35"/>
        <v>-6.2060092333308114E-3</v>
      </c>
      <c r="V34" s="31">
        <f t="shared" si="35"/>
        <v>-1.0737948366461025E-2</v>
      </c>
      <c r="W34" s="31">
        <f t="shared" si="35"/>
        <v>-1.0700538876058485E-2</v>
      </c>
      <c r="X34" s="31">
        <f t="shared" si="35"/>
        <v>-0.27624309392265189</v>
      </c>
      <c r="Y34" s="31">
        <f t="shared" si="35"/>
        <v>-7.9561337490592354E-3</v>
      </c>
      <c r="Z34" s="31">
        <f t="shared" si="35"/>
        <v>-7.9115638885878248E-3</v>
      </c>
    </row>
    <row r="35" spans="1:26" ht="15.75" customHeight="1">
      <c r="A35" s="36"/>
      <c r="B35" s="20" t="s">
        <v>88</v>
      </c>
      <c r="C35" s="20">
        <v>635875</v>
      </c>
      <c r="D35" s="20">
        <v>645069</v>
      </c>
      <c r="E35" s="20">
        <v>554720</v>
      </c>
      <c r="F35" s="20">
        <v>536469</v>
      </c>
      <c r="G35" s="20">
        <v>521303</v>
      </c>
      <c r="H35" s="20">
        <v>513170</v>
      </c>
      <c r="I35" s="20">
        <v>496273</v>
      </c>
      <c r="K35" s="31">
        <f t="shared" si="33"/>
        <v>-3.5101603198886222E-2</v>
      </c>
      <c r="M35" s="31">
        <f t="shared" si="34"/>
        <v>0.16802464845953735</v>
      </c>
      <c r="N35" s="31">
        <f t="shared" si="34"/>
        <v>0.15826259506700416</v>
      </c>
      <c r="O35" s="31">
        <f t="shared" si="34"/>
        <v>0.13663171973157404</v>
      </c>
      <c r="P35" s="31">
        <f t="shared" si="34"/>
        <v>0.10307500201262448</v>
      </c>
      <c r="Q35" s="31">
        <f t="shared" si="34"/>
        <v>9.773466120220628E-2</v>
      </c>
      <c r="R35" s="31">
        <f t="shared" si="34"/>
        <v>8.8218012310673458E-2</v>
      </c>
      <c r="S35" s="31">
        <f t="shared" si="34"/>
        <v>8.0526594368900348E-2</v>
      </c>
      <c r="U35" s="31">
        <f t="shared" si="35"/>
        <v>1.4458816591311097E-2</v>
      </c>
      <c r="V35" s="31">
        <f t="shared" si="35"/>
        <v>-0.14006098572400782</v>
      </c>
      <c r="W35" s="31">
        <f t="shared" si="35"/>
        <v>-3.2901283530429759E-2</v>
      </c>
      <c r="X35" s="31">
        <f t="shared" si="35"/>
        <v>-2.8270039834547789E-2</v>
      </c>
      <c r="Y35" s="31">
        <f t="shared" si="35"/>
        <v>-1.5601291379485627E-2</v>
      </c>
      <c r="Z35" s="31">
        <f t="shared" si="35"/>
        <v>-3.2926710446830487E-2</v>
      </c>
    </row>
    <row r="36" spans="1:26" ht="15.75" customHeight="1">
      <c r="A36" s="36"/>
      <c r="B36" s="17" t="s">
        <v>44</v>
      </c>
      <c r="C36" s="260">
        <f t="shared" ref="C36:I36" si="36">+SUM(C31:C35)</f>
        <v>3075002</v>
      </c>
      <c r="D36" s="260">
        <f t="shared" si="36"/>
        <v>3149048</v>
      </c>
      <c r="E36" s="260">
        <f t="shared" si="36"/>
        <v>3023957</v>
      </c>
      <c r="F36" s="260">
        <f t="shared" si="36"/>
        <v>2942850</v>
      </c>
      <c r="G36" s="260">
        <f t="shared" si="36"/>
        <v>2876113</v>
      </c>
      <c r="H36" s="260">
        <f t="shared" si="36"/>
        <v>2848463</v>
      </c>
      <c r="I36" s="260">
        <f t="shared" si="36"/>
        <v>2734818</v>
      </c>
      <c r="J36" s="48"/>
      <c r="K36" s="156">
        <f t="shared" si="33"/>
        <v>-1.2673341703372087E-2</v>
      </c>
      <c r="L36" s="48"/>
      <c r="M36" s="156">
        <f t="shared" si="34"/>
        <v>0.81254355032415837</v>
      </c>
      <c r="N36" s="156">
        <f t="shared" si="34"/>
        <v>0.77259410771647574</v>
      </c>
      <c r="O36" s="156">
        <f t="shared" si="34"/>
        <v>0.74482341596540858</v>
      </c>
      <c r="P36" s="156">
        <f t="shared" si="34"/>
        <v>0.56542739594058922</v>
      </c>
      <c r="Q36" s="156">
        <f t="shared" si="34"/>
        <v>0.53921793972845178</v>
      </c>
      <c r="R36" s="156">
        <f t="shared" si="34"/>
        <v>0.48967348831868163</v>
      </c>
      <c r="S36" s="156">
        <f t="shared" si="34"/>
        <v>0.44375893864620342</v>
      </c>
      <c r="U36" s="156">
        <f t="shared" si="35"/>
        <v>2.4079984338221561E-2</v>
      </c>
      <c r="V36" s="156">
        <f t="shared" si="35"/>
        <v>-3.9723433875888836E-2</v>
      </c>
      <c r="W36" s="156">
        <f t="shared" si="35"/>
        <v>-2.6821479273680171E-2</v>
      </c>
      <c r="X36" s="156">
        <f t="shared" si="35"/>
        <v>-2.2677676402127145E-2</v>
      </c>
      <c r="Y36" s="156">
        <f t="shared" si="35"/>
        <v>-9.6136695602710986E-3</v>
      </c>
      <c r="Z36" s="156">
        <f t="shared" si="35"/>
        <v>-3.9896954954303454E-2</v>
      </c>
    </row>
    <row r="37" spans="1:26" ht="15.75" customHeight="1">
      <c r="A37" s="36"/>
      <c r="C37" s="45"/>
      <c r="D37" s="45"/>
      <c r="E37" s="45"/>
      <c r="F37" s="45"/>
      <c r="G37" s="45"/>
      <c r="H37" s="45"/>
      <c r="I37" s="45"/>
      <c r="K37" s="158"/>
      <c r="M37" s="158"/>
      <c r="N37" s="158"/>
      <c r="O37" s="158"/>
      <c r="P37" s="158"/>
      <c r="Q37" s="158"/>
      <c r="R37" s="158"/>
      <c r="S37" s="158"/>
      <c r="U37" s="158"/>
      <c r="V37" s="158"/>
      <c r="W37" s="158"/>
      <c r="X37" s="158"/>
      <c r="Y37" s="158"/>
      <c r="Z37" s="158"/>
    </row>
    <row r="38" spans="1:26" ht="15.75" customHeight="1">
      <c r="A38" s="36"/>
      <c r="B38" s="21" t="s">
        <v>45</v>
      </c>
      <c r="C38" s="22">
        <f t="shared" ref="C38:I38" si="37">+C36+C29</f>
        <v>3784415</v>
      </c>
      <c r="D38" s="22">
        <f t="shared" si="37"/>
        <v>4075941</v>
      </c>
      <c r="E38" s="22">
        <f t="shared" si="37"/>
        <v>4059965</v>
      </c>
      <c r="F38" s="22">
        <f t="shared" si="37"/>
        <v>5204647</v>
      </c>
      <c r="G38" s="21">
        <f t="shared" si="37"/>
        <v>5333860</v>
      </c>
      <c r="H38" s="22">
        <f t="shared" si="37"/>
        <v>5817066</v>
      </c>
      <c r="I38" s="22">
        <f t="shared" si="37"/>
        <v>6162846</v>
      </c>
      <c r="K38" s="123">
        <f>IFERROR((H38/C38)^(1/6)-1,"")</f>
        <v>7.4280120852622922E-2</v>
      </c>
      <c r="M38" s="123">
        <f t="shared" ref="M38:S38" si="38">IFERROR(C38/C$38,"")</f>
        <v>1</v>
      </c>
      <c r="N38" s="123">
        <f t="shared" si="38"/>
        <v>1</v>
      </c>
      <c r="O38" s="123">
        <f t="shared" si="38"/>
        <v>1</v>
      </c>
      <c r="P38" s="123">
        <f t="shared" si="38"/>
        <v>1</v>
      </c>
      <c r="Q38" s="123">
        <f t="shared" si="38"/>
        <v>1</v>
      </c>
      <c r="R38" s="123">
        <f t="shared" si="38"/>
        <v>1</v>
      </c>
      <c r="S38" s="123">
        <f t="shared" si="38"/>
        <v>1</v>
      </c>
      <c r="U38" s="123">
        <f t="shared" ref="U38:U53" si="39">IFERROR(D38/C38-1,"")</f>
        <v>7.7033306336646401E-2</v>
      </c>
      <c r="V38" s="123">
        <f t="shared" ref="V38:V53" si="40">IFERROR(E38/D38-1,"")</f>
        <v>-3.9195856858575961E-3</v>
      </c>
      <c r="W38" s="123">
        <f t="shared" ref="W38:W53" si="41">IFERROR(F38/E38-1,"")</f>
        <v>0.28194380986042988</v>
      </c>
      <c r="X38" s="123">
        <f t="shared" ref="X38:X53" si="42">IFERROR(G38/F38-1,"")</f>
        <v>2.48264675779164E-2</v>
      </c>
      <c r="Y38" s="123">
        <f t="shared" ref="Y38:Y53" si="43">IFERROR(H38/G38-1,"")</f>
        <v>9.0592179022321639E-2</v>
      </c>
      <c r="Z38" s="123">
        <f t="shared" ref="Z38:Z53" si="44">IFERROR(I38/H38-1,"")</f>
        <v>5.9442337425774427E-2</v>
      </c>
    </row>
    <row r="39" spans="1:26" ht="15.75" customHeight="1">
      <c r="A39" s="36"/>
      <c r="B39" s="21"/>
      <c r="C39" s="22"/>
      <c r="D39" s="22"/>
      <c r="E39" s="22"/>
      <c r="F39" s="22"/>
      <c r="G39" s="21"/>
      <c r="H39" s="22"/>
      <c r="I39" s="22"/>
      <c r="K39" s="123"/>
      <c r="M39" s="38"/>
      <c r="N39" s="38"/>
      <c r="O39" s="38"/>
      <c r="P39" s="38"/>
      <c r="Q39" s="38"/>
      <c r="R39" s="38"/>
      <c r="S39" s="38"/>
      <c r="U39" s="38" t="str">
        <f t="shared" si="39"/>
        <v/>
      </c>
      <c r="V39" s="38" t="str">
        <f t="shared" si="40"/>
        <v/>
      </c>
      <c r="W39" s="38" t="str">
        <f t="shared" si="41"/>
        <v/>
      </c>
      <c r="X39" s="38" t="str">
        <f t="shared" si="42"/>
        <v/>
      </c>
      <c r="Y39" s="38" t="str">
        <f t="shared" si="43"/>
        <v/>
      </c>
      <c r="Z39" s="38" t="str">
        <f t="shared" si="44"/>
        <v/>
      </c>
    </row>
    <row r="40" spans="1:26" ht="15.75" customHeight="1">
      <c r="A40" s="36"/>
      <c r="B40" s="20" t="s">
        <v>89</v>
      </c>
      <c r="C40" s="20">
        <v>125649</v>
      </c>
      <c r="D40" s="20">
        <v>133155</v>
      </c>
      <c r="E40" s="20">
        <v>295726</v>
      </c>
      <c r="F40" s="20">
        <v>28597</v>
      </c>
      <c r="G40" s="20">
        <v>23400</v>
      </c>
      <c r="H40" s="20">
        <v>27333</v>
      </c>
      <c r="I40" s="20">
        <v>17846</v>
      </c>
      <c r="K40" s="31">
        <f t="shared" ref="K40:K48" si="45">IFERROR((H40/C40)^(1/6)-1,"")</f>
        <v>-0.22448885388454098</v>
      </c>
      <c r="M40" s="31">
        <f t="shared" ref="M40:M48" si="46">IFERROR(C40/C$67,"")</f>
        <v>3.3201696959767893E-2</v>
      </c>
      <c r="N40" s="31">
        <f t="shared" ref="N40:N48" si="47">IFERROR(D40/D$67,"")</f>
        <v>3.2668529794714886E-2</v>
      </c>
      <c r="O40" s="31">
        <f t="shared" ref="O40:O48" si="48">IFERROR(E40/E$67,"")</f>
        <v>7.2839544183262661E-2</v>
      </c>
      <c r="P40" s="31">
        <f t="shared" ref="P40:P48" si="49">IFERROR(F40/F$67,"")</f>
        <v>5.4945128843512346E-3</v>
      </c>
      <c r="Q40" s="31">
        <f t="shared" ref="Q40:Q48" si="50">IFERROR(G40/G$67,"")</f>
        <v>4.3870667771557558E-3</v>
      </c>
      <c r="R40" s="31">
        <f t="shared" ref="R40:R48" si="51">IFERROR(H40/H$67,"")</f>
        <v>4.6987605091638983E-3</v>
      </c>
      <c r="S40" s="31">
        <f t="shared" ref="S40:S48" si="52">IFERROR(I40/I$67,"")</f>
        <v>2.8957400525666224E-3</v>
      </c>
      <c r="U40" s="31">
        <f t="shared" si="39"/>
        <v>5.9737841128858937E-2</v>
      </c>
      <c r="V40" s="31">
        <f t="shared" si="40"/>
        <v>1.2209154744470729</v>
      </c>
      <c r="W40" s="31">
        <f t="shared" si="41"/>
        <v>-0.90329899974976835</v>
      </c>
      <c r="X40" s="31">
        <f t="shared" si="42"/>
        <v>-0.18173234954715534</v>
      </c>
      <c r="Y40" s="31">
        <f t="shared" si="43"/>
        <v>0.16807692307692301</v>
      </c>
      <c r="Z40" s="31">
        <f t="shared" si="44"/>
        <v>-0.34708959865364208</v>
      </c>
    </row>
    <row r="41" spans="1:26" ht="15.75" customHeight="1">
      <c r="A41" s="36"/>
      <c r="B41" s="20" t="s">
        <v>90</v>
      </c>
      <c r="C41" s="20">
        <v>438516</v>
      </c>
      <c r="D41" s="20">
        <v>432559</v>
      </c>
      <c r="E41" s="20">
        <v>469184</v>
      </c>
      <c r="F41" s="20">
        <v>783534</v>
      </c>
      <c r="G41" s="20">
        <v>1014222</v>
      </c>
      <c r="H41" s="20">
        <v>1263698</v>
      </c>
      <c r="I41" s="20">
        <v>1328398</v>
      </c>
      <c r="K41" s="31">
        <f t="shared" si="45"/>
        <v>0.19291539230685428</v>
      </c>
      <c r="M41" s="31">
        <f t="shared" si="46"/>
        <v>0.11587418398880672</v>
      </c>
      <c r="N41" s="31">
        <f t="shared" si="47"/>
        <v>0.10612494145523696</v>
      </c>
      <c r="O41" s="31">
        <f t="shared" si="48"/>
        <v>0.11556355781392204</v>
      </c>
      <c r="P41" s="31">
        <f t="shared" si="49"/>
        <v>0.15054508019467988</v>
      </c>
      <c r="Q41" s="31">
        <f t="shared" si="50"/>
        <v>0.19014784790001987</v>
      </c>
      <c r="R41" s="31">
        <f t="shared" si="51"/>
        <v>0.21723975626200562</v>
      </c>
      <c r="S41" s="31">
        <f t="shared" si="52"/>
        <v>0.21554943933371043</v>
      </c>
      <c r="U41" s="31">
        <f t="shared" si="39"/>
        <v>-1.3584453018818055E-2</v>
      </c>
      <c r="V41" s="31">
        <f t="shared" si="40"/>
        <v>8.4670530494106E-2</v>
      </c>
      <c r="W41" s="31">
        <f t="shared" si="41"/>
        <v>0.66999300913927162</v>
      </c>
      <c r="X41" s="31">
        <f t="shared" si="42"/>
        <v>0.29441989754114051</v>
      </c>
      <c r="Y41" s="31">
        <f t="shared" si="43"/>
        <v>0.24597770507837535</v>
      </c>
      <c r="Z41" s="31">
        <f t="shared" si="44"/>
        <v>5.1198941519255303E-2</v>
      </c>
    </row>
    <row r="42" spans="1:26" ht="15.75" customHeight="1">
      <c r="A42" s="36"/>
      <c r="B42" s="20" t="s">
        <v>91</v>
      </c>
      <c r="C42" s="20">
        <v>529383</v>
      </c>
      <c r="D42" s="20">
        <v>621283</v>
      </c>
      <c r="E42" s="20">
        <v>598106</v>
      </c>
      <c r="F42" s="20">
        <v>664976</v>
      </c>
      <c r="G42" s="20">
        <v>652832</v>
      </c>
      <c r="H42" s="20">
        <v>653447</v>
      </c>
      <c r="I42" s="20">
        <v>537870</v>
      </c>
      <c r="K42" s="31">
        <f t="shared" si="45"/>
        <v>3.5714515590281604E-2</v>
      </c>
      <c r="M42" s="31">
        <f t="shared" si="46"/>
        <v>0.13988502846542994</v>
      </c>
      <c r="N42" s="31">
        <f t="shared" si="47"/>
        <v>0.15242688743531863</v>
      </c>
      <c r="O42" s="31">
        <f t="shared" si="48"/>
        <v>0.14731801875139316</v>
      </c>
      <c r="P42" s="31">
        <f t="shared" si="49"/>
        <v>0.12776582158213612</v>
      </c>
      <c r="Q42" s="31">
        <f t="shared" si="50"/>
        <v>0.1223939136010319</v>
      </c>
      <c r="R42" s="31">
        <f t="shared" si="51"/>
        <v>0.11233274643952811</v>
      </c>
      <c r="S42" s="31">
        <f t="shared" si="52"/>
        <v>8.7276235687213349E-2</v>
      </c>
      <c r="U42" s="31">
        <f t="shared" si="39"/>
        <v>0.17359832106433348</v>
      </c>
      <c r="V42" s="31">
        <f t="shared" si="40"/>
        <v>-3.7305060656737776E-2</v>
      </c>
      <c r="W42" s="31">
        <f t="shared" si="41"/>
        <v>0.11180292456521079</v>
      </c>
      <c r="X42" s="31">
        <f t="shared" si="42"/>
        <v>-1.8262313226341975E-2</v>
      </c>
      <c r="Y42" s="31">
        <f t="shared" si="43"/>
        <v>9.4204940934261572E-4</v>
      </c>
      <c r="Z42" s="31">
        <f t="shared" si="44"/>
        <v>-0.17687279917116461</v>
      </c>
    </row>
    <row r="43" spans="1:26" ht="15.75" customHeight="1">
      <c r="A43" s="36"/>
      <c r="B43" s="20" t="s">
        <v>92</v>
      </c>
      <c r="C43" s="20">
        <v>26010</v>
      </c>
      <c r="D43" s="20">
        <v>109631</v>
      </c>
      <c r="E43" s="20">
        <v>91962</v>
      </c>
      <c r="F43" s="20">
        <v>811108</v>
      </c>
      <c r="G43" s="20">
        <v>207039</v>
      </c>
      <c r="H43" s="20">
        <v>228283</v>
      </c>
      <c r="I43" s="20">
        <v>134670</v>
      </c>
      <c r="K43" s="31">
        <f t="shared" si="45"/>
        <v>0.43622407754735804</v>
      </c>
      <c r="M43" s="31">
        <f t="shared" si="46"/>
        <v>6.8729248774249121E-3</v>
      </c>
      <c r="N43" s="31">
        <f t="shared" si="47"/>
        <v>2.6897101798087852E-2</v>
      </c>
      <c r="O43" s="31">
        <f t="shared" si="48"/>
        <v>2.2650934182930148E-2</v>
      </c>
      <c r="P43" s="31">
        <f t="shared" si="49"/>
        <v>0.15584303796203661</v>
      </c>
      <c r="Q43" s="31">
        <f t="shared" si="50"/>
        <v>3.8815979422032076E-2</v>
      </c>
      <c r="R43" s="31">
        <f t="shared" si="51"/>
        <v>3.9243666824478184E-2</v>
      </c>
      <c r="S43" s="31">
        <f t="shared" si="52"/>
        <v>2.1851917117513563E-2</v>
      </c>
      <c r="U43" s="31">
        <f t="shared" si="39"/>
        <v>3.2149557862360627</v>
      </c>
      <c r="V43" s="31">
        <f t="shared" si="40"/>
        <v>-0.16116791783345952</v>
      </c>
      <c r="W43" s="31">
        <f t="shared" si="41"/>
        <v>7.8200343620190953</v>
      </c>
      <c r="X43" s="31">
        <f t="shared" si="42"/>
        <v>-0.74474545929765212</v>
      </c>
      <c r="Y43" s="31">
        <f t="shared" si="43"/>
        <v>0.10260868725216032</v>
      </c>
      <c r="Z43" s="31">
        <f t="shared" si="44"/>
        <v>-0.4100743375547018</v>
      </c>
    </row>
    <row r="44" spans="1:26" ht="15.75" customHeight="1">
      <c r="A44" s="36"/>
      <c r="B44" s="20" t="s">
        <v>93</v>
      </c>
      <c r="C44" s="20">
        <v>2342</v>
      </c>
      <c r="D44" s="20">
        <v>2524</v>
      </c>
      <c r="E44" s="20">
        <v>3917</v>
      </c>
      <c r="F44" s="20">
        <v>3999</v>
      </c>
      <c r="G44" s="20">
        <v>3772</v>
      </c>
      <c r="H44" s="20">
        <v>4458</v>
      </c>
      <c r="I44" s="20">
        <v>5259</v>
      </c>
      <c r="K44" s="31">
        <f t="shared" si="45"/>
        <v>0.11324869721440267</v>
      </c>
      <c r="M44" s="31">
        <f t="shared" si="46"/>
        <v>6.1885390476467306E-4</v>
      </c>
      <c r="N44" s="31">
        <f t="shared" si="47"/>
        <v>6.1924350720483933E-4</v>
      </c>
      <c r="O44" s="31">
        <f t="shared" si="48"/>
        <v>9.6478664224937903E-4</v>
      </c>
      <c r="P44" s="31">
        <f t="shared" si="49"/>
        <v>7.6835182097844486E-4</v>
      </c>
      <c r="Q44" s="31">
        <f t="shared" si="50"/>
        <v>7.0718016595861161E-4</v>
      </c>
      <c r="R44" s="31">
        <f t="shared" si="51"/>
        <v>7.6636572457661645E-4</v>
      </c>
      <c r="S44" s="31">
        <f t="shared" si="52"/>
        <v>8.5333951229675379E-4</v>
      </c>
      <c r="U44" s="31">
        <f t="shared" si="39"/>
        <v>7.7711357813834425E-2</v>
      </c>
      <c r="V44" s="31">
        <f t="shared" si="40"/>
        <v>0.55190174326465935</v>
      </c>
      <c r="W44" s="31">
        <f t="shared" si="41"/>
        <v>2.0934388562675599E-2</v>
      </c>
      <c r="X44" s="31">
        <f t="shared" si="42"/>
        <v>-5.676419104776198E-2</v>
      </c>
      <c r="Y44" s="31">
        <f t="shared" si="43"/>
        <v>0.18186638388123022</v>
      </c>
      <c r="Z44" s="31">
        <f t="shared" si="44"/>
        <v>0.17967698519515474</v>
      </c>
    </row>
    <row r="45" spans="1:26" ht="15.75" customHeight="1">
      <c r="A45" s="36"/>
      <c r="B45" s="20" t="s">
        <v>94</v>
      </c>
      <c r="C45" s="20">
        <v>11917</v>
      </c>
      <c r="D45" s="20">
        <v>10566</v>
      </c>
      <c r="E45" s="20">
        <v>248618</v>
      </c>
      <c r="F45" s="20">
        <v>247736</v>
      </c>
      <c r="G45" s="20">
        <v>2385</v>
      </c>
      <c r="H45" s="20">
        <v>24361</v>
      </c>
      <c r="I45" s="20">
        <v>172900</v>
      </c>
      <c r="K45" s="31">
        <f t="shared" si="45"/>
        <v>0.1265609557103462</v>
      </c>
      <c r="M45" s="31">
        <f t="shared" si="46"/>
        <v>3.148967541878996E-3</v>
      </c>
      <c r="N45" s="31">
        <f t="shared" si="47"/>
        <v>2.592284824534997E-3</v>
      </c>
      <c r="O45" s="31">
        <f t="shared" si="48"/>
        <v>6.1236488491895863E-2</v>
      </c>
      <c r="P45" s="31">
        <f t="shared" si="49"/>
        <v>4.7599001430836708E-2</v>
      </c>
      <c r="Q45" s="31">
        <f t="shared" si="50"/>
        <v>4.4714334459472125E-4</v>
      </c>
      <c r="R45" s="31">
        <f t="shared" si="51"/>
        <v>4.1878500261128201E-3</v>
      </c>
      <c r="S45" s="31">
        <f t="shared" si="52"/>
        <v>2.805521994221501E-2</v>
      </c>
      <c r="U45" s="31">
        <f t="shared" si="39"/>
        <v>-0.11336745825291605</v>
      </c>
      <c r="V45" s="31">
        <f t="shared" si="40"/>
        <v>22.530001892863904</v>
      </c>
      <c r="W45" s="31">
        <f t="shared" si="41"/>
        <v>-3.5476111946841637E-3</v>
      </c>
      <c r="X45" s="31">
        <f t="shared" si="42"/>
        <v>-0.99037281622372197</v>
      </c>
      <c r="Y45" s="31">
        <f t="shared" si="43"/>
        <v>9.2142557651991606</v>
      </c>
      <c r="Z45" s="31">
        <f t="shared" si="44"/>
        <v>6.0974097943434176</v>
      </c>
    </row>
    <row r="46" spans="1:26" ht="15.75" customHeight="1">
      <c r="A46" s="36"/>
      <c r="B46" s="20" t="s">
        <v>52</v>
      </c>
      <c r="C46" s="20">
        <v>46203</v>
      </c>
      <c r="D46" s="20">
        <v>73189</v>
      </c>
      <c r="E46" s="20">
        <v>56926</v>
      </c>
      <c r="F46" s="20">
        <v>207770</v>
      </c>
      <c r="G46" s="20">
        <v>466221</v>
      </c>
      <c r="H46" s="20">
        <v>704907</v>
      </c>
      <c r="I46" s="20">
        <v>478028</v>
      </c>
      <c r="K46" s="31">
        <f t="shared" si="45"/>
        <v>0.57486600325847736</v>
      </c>
      <c r="M46" s="31">
        <f t="shared" si="46"/>
        <v>1.2208756174996664E-2</v>
      </c>
      <c r="N46" s="31">
        <f t="shared" si="47"/>
        <v>1.7956344314110532E-2</v>
      </c>
      <c r="O46" s="31">
        <f t="shared" si="48"/>
        <v>1.4021303139312777E-2</v>
      </c>
      <c r="P46" s="31">
        <f t="shared" si="49"/>
        <v>3.9920094484794069E-2</v>
      </c>
      <c r="Q46" s="31">
        <f t="shared" si="50"/>
        <v>8.7407805979159564E-2</v>
      </c>
      <c r="R46" s="31">
        <f t="shared" si="51"/>
        <v>0.12117913051012315</v>
      </c>
      <c r="S46" s="31">
        <f t="shared" si="52"/>
        <v>7.756611150108246E-2</v>
      </c>
      <c r="U46" s="31">
        <f t="shared" si="39"/>
        <v>0.58407462718871073</v>
      </c>
      <c r="V46" s="31">
        <f t="shared" si="40"/>
        <v>-0.22220552268783555</v>
      </c>
      <c r="W46" s="31">
        <f t="shared" si="41"/>
        <v>2.6498260900115942</v>
      </c>
      <c r="X46" s="31">
        <f t="shared" si="42"/>
        <v>1.2439283823458633</v>
      </c>
      <c r="Y46" s="31">
        <f t="shared" si="43"/>
        <v>0.51195892076933469</v>
      </c>
      <c r="Z46" s="31">
        <f t="shared" si="44"/>
        <v>-0.32185664208186326</v>
      </c>
    </row>
    <row r="47" spans="1:26" ht="15.75" customHeight="1">
      <c r="A47" s="36"/>
      <c r="B47" s="20" t="s">
        <v>84</v>
      </c>
      <c r="C47" s="20">
        <v>0</v>
      </c>
      <c r="D47" s="20">
        <v>0</v>
      </c>
      <c r="E47" s="20">
        <v>13516</v>
      </c>
      <c r="F47" s="20">
        <v>10068</v>
      </c>
      <c r="G47" s="20">
        <v>0</v>
      </c>
      <c r="H47" s="20">
        <v>15918</v>
      </c>
      <c r="I47" s="20">
        <v>0</v>
      </c>
      <c r="K47" s="31" t="str">
        <f t="shared" si="45"/>
        <v/>
      </c>
      <c r="M47" s="31">
        <f t="shared" si="46"/>
        <v>0</v>
      </c>
      <c r="N47" s="31">
        <f t="shared" si="47"/>
        <v>0</v>
      </c>
      <c r="O47" s="31">
        <f t="shared" si="48"/>
        <v>3.3290927384841988E-3</v>
      </c>
      <c r="P47" s="31">
        <f t="shared" si="49"/>
        <v>1.9344251396876675E-3</v>
      </c>
      <c r="Q47" s="31">
        <f t="shared" si="50"/>
        <v>0</v>
      </c>
      <c r="R47" s="31">
        <f t="shared" si="51"/>
        <v>2.7364310461665728E-3</v>
      </c>
      <c r="S47" s="31">
        <f t="shared" si="52"/>
        <v>0</v>
      </c>
      <c r="U47" s="31" t="str">
        <f t="shared" si="39"/>
        <v/>
      </c>
      <c r="V47" s="31" t="str">
        <f t="shared" si="40"/>
        <v/>
      </c>
      <c r="W47" s="31">
        <f t="shared" si="41"/>
        <v>-0.25510506066883698</v>
      </c>
      <c r="X47" s="31">
        <f t="shared" si="42"/>
        <v>-1</v>
      </c>
      <c r="Y47" s="31" t="str">
        <f t="shared" si="43"/>
        <v/>
      </c>
      <c r="Z47" s="31">
        <f t="shared" si="44"/>
        <v>-1</v>
      </c>
    </row>
    <row r="48" spans="1:26" ht="15.75" customHeight="1">
      <c r="A48" s="36"/>
      <c r="B48" s="17" t="s">
        <v>54</v>
      </c>
      <c r="C48" s="260">
        <f t="shared" ref="C48:I48" si="53">+SUM(C40:C47)</f>
        <v>1180020</v>
      </c>
      <c r="D48" s="260">
        <f t="shared" si="53"/>
        <v>1382907</v>
      </c>
      <c r="E48" s="260">
        <f t="shared" si="53"/>
        <v>1777955</v>
      </c>
      <c r="F48" s="260">
        <f t="shared" si="53"/>
        <v>2757788</v>
      </c>
      <c r="G48" s="260">
        <f t="shared" si="53"/>
        <v>2369871</v>
      </c>
      <c r="H48" s="260">
        <f t="shared" si="53"/>
        <v>2922405</v>
      </c>
      <c r="I48" s="260">
        <f t="shared" si="53"/>
        <v>2674971</v>
      </c>
      <c r="K48" s="156">
        <f t="shared" si="45"/>
        <v>0.16316637492352037</v>
      </c>
      <c r="M48" s="156">
        <f t="shared" si="46"/>
        <v>0.3118104119130698</v>
      </c>
      <c r="N48" s="156">
        <f t="shared" si="47"/>
        <v>0.33928533312920867</v>
      </c>
      <c r="O48" s="156">
        <f t="shared" si="48"/>
        <v>0.43792372594345025</v>
      </c>
      <c r="P48" s="156">
        <f t="shared" si="49"/>
        <v>0.52987032549950075</v>
      </c>
      <c r="Q48" s="156">
        <f t="shared" si="50"/>
        <v>0.44430693718995251</v>
      </c>
      <c r="R48" s="156">
        <f t="shared" si="51"/>
        <v>0.50238470734215501</v>
      </c>
      <c r="S48" s="156">
        <f t="shared" si="52"/>
        <v>0.43404800314659819</v>
      </c>
      <c r="T48" s="41"/>
      <c r="U48" s="156">
        <f t="shared" si="39"/>
        <v>0.17193522143692475</v>
      </c>
      <c r="V48" s="156">
        <f t="shared" si="40"/>
        <v>0.28566490732927097</v>
      </c>
      <c r="W48" s="156">
        <f t="shared" si="41"/>
        <v>0.55110112460664085</v>
      </c>
      <c r="X48" s="156">
        <f t="shared" si="42"/>
        <v>-0.14066237143681826</v>
      </c>
      <c r="Y48" s="156">
        <f t="shared" si="43"/>
        <v>0.23314939927109957</v>
      </c>
      <c r="Z48" s="156">
        <f t="shared" si="44"/>
        <v>-8.4667936169011471E-2</v>
      </c>
    </row>
    <row r="49" spans="1:26" ht="15.75" customHeight="1">
      <c r="A49" s="36"/>
      <c r="C49" s="45"/>
      <c r="D49" s="45"/>
      <c r="E49" s="45"/>
      <c r="F49" s="45"/>
      <c r="G49" s="45"/>
      <c r="H49" s="45"/>
      <c r="I49" s="45"/>
      <c r="K49" s="158"/>
      <c r="M49" s="158"/>
      <c r="N49" s="158"/>
      <c r="O49" s="158"/>
      <c r="P49" s="158"/>
      <c r="Q49" s="158"/>
      <c r="R49" s="158"/>
      <c r="S49" s="158"/>
      <c r="U49" s="158" t="str">
        <f t="shared" si="39"/>
        <v/>
      </c>
      <c r="V49" s="158" t="str">
        <f t="shared" si="40"/>
        <v/>
      </c>
      <c r="W49" s="158" t="str">
        <f t="shared" si="41"/>
        <v/>
      </c>
      <c r="X49" s="158" t="str">
        <f t="shared" si="42"/>
        <v/>
      </c>
      <c r="Y49" s="158" t="str">
        <f t="shared" si="43"/>
        <v/>
      </c>
      <c r="Z49" s="158" t="str">
        <f t="shared" si="44"/>
        <v/>
      </c>
    </row>
    <row r="50" spans="1:26" ht="15.75" customHeight="1">
      <c r="A50" s="36"/>
      <c r="B50" s="20" t="s">
        <v>95</v>
      </c>
      <c r="C50" s="20">
        <v>365176</v>
      </c>
      <c r="D50" s="20">
        <v>377575</v>
      </c>
      <c r="E50" s="20">
        <v>118451</v>
      </c>
      <c r="F50" s="20">
        <v>93716</v>
      </c>
      <c r="G50" s="20">
        <v>70990</v>
      </c>
      <c r="H50" s="20">
        <v>63369</v>
      </c>
      <c r="I50" s="20">
        <v>52641</v>
      </c>
      <c r="K50" s="31">
        <f>IFERROR((H50/C50)^(1/6)-1,"")</f>
        <v>-0.25315736177843307</v>
      </c>
      <c r="M50" s="31">
        <f t="shared" ref="M50:S53" si="54">IFERROR(C50/C$67,"")</f>
        <v>9.6494702615860045E-2</v>
      </c>
      <c r="N50" s="31">
        <f t="shared" si="54"/>
        <v>9.2635050409218392E-2</v>
      </c>
      <c r="O50" s="31">
        <f t="shared" si="54"/>
        <v>2.9175374664559914E-2</v>
      </c>
      <c r="P50" s="31">
        <f t="shared" si="54"/>
        <v>1.8006216367795935E-2</v>
      </c>
      <c r="Q50" s="31">
        <f t="shared" si="54"/>
        <v>1.3309310705567826E-2</v>
      </c>
      <c r="R50" s="31">
        <f t="shared" si="54"/>
        <v>1.0893636070142577E-2</v>
      </c>
      <c r="S50" s="31">
        <f t="shared" si="54"/>
        <v>8.5416705204056694E-3</v>
      </c>
      <c r="U50" s="31">
        <f t="shared" si="39"/>
        <v>3.3953490919446994E-2</v>
      </c>
      <c r="V50" s="31">
        <f t="shared" si="40"/>
        <v>-0.68628484407071444</v>
      </c>
      <c r="W50" s="31">
        <f t="shared" si="41"/>
        <v>-0.20882052494280334</v>
      </c>
      <c r="X50" s="31">
        <f t="shared" si="42"/>
        <v>-0.24249861283025309</v>
      </c>
      <c r="Y50" s="31">
        <f t="shared" si="43"/>
        <v>-0.10735314833075082</v>
      </c>
      <c r="Z50" s="31">
        <f t="shared" si="44"/>
        <v>-0.16929413435591534</v>
      </c>
    </row>
    <row r="51" spans="1:26" ht="15.75" customHeight="1">
      <c r="A51" s="36"/>
      <c r="B51" s="20" t="s">
        <v>56</v>
      </c>
      <c r="C51" s="20">
        <v>210083</v>
      </c>
      <c r="D51" s="20">
        <v>217961</v>
      </c>
      <c r="E51" s="20">
        <v>201160</v>
      </c>
      <c r="F51" s="20">
        <v>218974</v>
      </c>
      <c r="G51" s="20">
        <v>211561</v>
      </c>
      <c r="H51" s="20">
        <v>190488</v>
      </c>
      <c r="I51" s="20">
        <v>190415</v>
      </c>
      <c r="K51" s="31">
        <f>IFERROR((H51/C51)^(1/6)-1,"")</f>
        <v>-1.6186482912376121E-2</v>
      </c>
      <c r="M51" s="31">
        <f t="shared" si="54"/>
        <v>5.5512675010536638E-2</v>
      </c>
      <c r="N51" s="31">
        <f t="shared" si="54"/>
        <v>5.3475013499950076E-2</v>
      </c>
      <c r="O51" s="31">
        <f t="shared" si="54"/>
        <v>4.9547225160808034E-2</v>
      </c>
      <c r="P51" s="31">
        <f t="shared" si="54"/>
        <v>4.2072786108260561E-2</v>
      </c>
      <c r="Q51" s="31">
        <f t="shared" si="54"/>
        <v>3.9663770702643111E-2</v>
      </c>
      <c r="R51" s="31">
        <f t="shared" si="54"/>
        <v>3.2746405146512003E-2</v>
      </c>
      <c r="S51" s="31">
        <f t="shared" si="54"/>
        <v>3.089725104278121E-2</v>
      </c>
      <c r="U51" s="31">
        <f t="shared" si="39"/>
        <v>3.7499464497365409E-2</v>
      </c>
      <c r="V51" s="31">
        <f t="shared" si="40"/>
        <v>-7.7082597345396686E-2</v>
      </c>
      <c r="W51" s="31">
        <f t="shared" si="41"/>
        <v>8.8556373036388969E-2</v>
      </c>
      <c r="X51" s="31">
        <f t="shared" si="42"/>
        <v>-3.3853334185793726E-2</v>
      </c>
      <c r="Y51" s="31">
        <f t="shared" si="43"/>
        <v>-9.960720548683355E-2</v>
      </c>
      <c r="Z51" s="31">
        <f t="shared" si="44"/>
        <v>-3.8322623997311123E-4</v>
      </c>
    </row>
    <row r="52" spans="1:26" ht="15.75" customHeight="1">
      <c r="A52" s="36"/>
      <c r="B52" s="20" t="s">
        <v>96</v>
      </c>
      <c r="C52" s="20">
        <v>171157</v>
      </c>
      <c r="D52" s="20">
        <v>170463</v>
      </c>
      <c r="E52" s="20">
        <v>186379</v>
      </c>
      <c r="F52" s="20">
        <v>196206</v>
      </c>
      <c r="G52" s="20">
        <v>456292</v>
      </c>
      <c r="H52" s="20">
        <v>491031</v>
      </c>
      <c r="I52" s="20">
        <v>337748</v>
      </c>
      <c r="K52" s="31">
        <f>IFERROR((H52/C52)^(1/6)-1,"")</f>
        <v>0.19202594345972446</v>
      </c>
      <c r="M52" s="31">
        <f t="shared" si="54"/>
        <v>4.522680519974686E-2</v>
      </c>
      <c r="N52" s="31">
        <f t="shared" si="54"/>
        <v>4.1821753553351236E-2</v>
      </c>
      <c r="O52" s="31">
        <f t="shared" si="54"/>
        <v>4.5906553381617823E-2</v>
      </c>
      <c r="P52" s="31">
        <f t="shared" si="54"/>
        <v>3.7698233905200489E-2</v>
      </c>
      <c r="Q52" s="31">
        <f t="shared" si="54"/>
        <v>8.554630230264762E-2</v>
      </c>
      <c r="R52" s="31">
        <f t="shared" si="54"/>
        <v>8.4412141791067874E-2</v>
      </c>
      <c r="S52" s="31">
        <f t="shared" si="54"/>
        <v>5.4803900665374404E-2</v>
      </c>
      <c r="U52" s="31">
        <f t="shared" si="39"/>
        <v>-4.0547567438082854E-3</v>
      </c>
      <c r="V52" s="31">
        <f t="shared" si="40"/>
        <v>9.3369235552583252E-2</v>
      </c>
      <c r="W52" s="31">
        <f t="shared" si="41"/>
        <v>5.2725897230911256E-2</v>
      </c>
      <c r="X52" s="31">
        <f t="shared" si="42"/>
        <v>1.3255761801372028</v>
      </c>
      <c r="Y52" s="31">
        <f t="shared" si="43"/>
        <v>7.6133265540487161E-2</v>
      </c>
      <c r="Z52" s="31">
        <f t="shared" si="44"/>
        <v>-0.31216562701743877</v>
      </c>
    </row>
    <row r="53" spans="1:26" ht="15.75" customHeight="1">
      <c r="A53" s="36"/>
      <c r="B53" s="17" t="s">
        <v>57</v>
      </c>
      <c r="C53" s="260">
        <f t="shared" ref="C53:I53" si="55">+SUM(C50:C52)</f>
        <v>746416</v>
      </c>
      <c r="D53" s="260">
        <f t="shared" si="55"/>
        <v>765999</v>
      </c>
      <c r="E53" s="260">
        <f t="shared" si="55"/>
        <v>505990</v>
      </c>
      <c r="F53" s="260">
        <f t="shared" si="55"/>
        <v>508896</v>
      </c>
      <c r="G53" s="260">
        <f t="shared" si="55"/>
        <v>738843</v>
      </c>
      <c r="H53" s="260">
        <f t="shared" si="55"/>
        <v>744888</v>
      </c>
      <c r="I53" s="260">
        <f t="shared" si="55"/>
        <v>580804</v>
      </c>
      <c r="K53" s="156">
        <f>IFERROR((H53/C53)^(1/6)-1,"")</f>
        <v>-3.4147735383882605E-4</v>
      </c>
      <c r="M53" s="156">
        <f t="shared" si="54"/>
        <v>0.19723418282614355</v>
      </c>
      <c r="N53" s="156">
        <f t="shared" si="54"/>
        <v>0.18793181746251969</v>
      </c>
      <c r="O53" s="156">
        <f t="shared" si="54"/>
        <v>0.12462915320698577</v>
      </c>
      <c r="P53" s="156">
        <f t="shared" si="54"/>
        <v>9.7777236381256974E-2</v>
      </c>
      <c r="Q53" s="156">
        <f t="shared" si="54"/>
        <v>0.13851938371085856</v>
      </c>
      <c r="R53" s="156">
        <f t="shared" si="54"/>
        <v>0.12805218300772245</v>
      </c>
      <c r="S53" s="156">
        <f t="shared" si="54"/>
        <v>9.4242822228561285E-2</v>
      </c>
      <c r="T53" s="41"/>
      <c r="U53" s="156">
        <f t="shared" si="39"/>
        <v>2.6236039956271107E-2</v>
      </c>
      <c r="V53" s="156">
        <f t="shared" si="40"/>
        <v>-0.33943777994488245</v>
      </c>
      <c r="W53" s="156">
        <f t="shared" si="41"/>
        <v>5.74319650585986E-3</v>
      </c>
      <c r="X53" s="156">
        <f t="shared" si="42"/>
        <v>0.45185460290511226</v>
      </c>
      <c r="Y53" s="156">
        <f t="shared" si="43"/>
        <v>8.1817111348418958E-3</v>
      </c>
      <c r="Z53" s="156">
        <f t="shared" si="44"/>
        <v>-0.22028009579963703</v>
      </c>
    </row>
    <row r="54" spans="1:26" ht="15.75" customHeight="1">
      <c r="A54" s="36"/>
      <c r="C54" s="45"/>
      <c r="D54" s="45"/>
      <c r="E54" s="45"/>
      <c r="F54" s="45"/>
      <c r="G54" s="45"/>
      <c r="H54" s="45"/>
      <c r="I54" s="45"/>
      <c r="K54" s="158"/>
      <c r="M54" s="158"/>
      <c r="N54" s="158"/>
      <c r="O54" s="158"/>
      <c r="P54" s="158"/>
      <c r="Q54" s="158"/>
      <c r="R54" s="158"/>
      <c r="S54" s="158"/>
      <c r="U54" s="158"/>
      <c r="V54" s="158"/>
      <c r="W54" s="158"/>
      <c r="X54" s="158"/>
      <c r="Y54" s="158"/>
      <c r="Z54" s="158"/>
    </row>
    <row r="55" spans="1:26" ht="15.75" customHeight="1">
      <c r="A55" s="36"/>
      <c r="B55" s="21" t="s">
        <v>58</v>
      </c>
      <c r="C55" s="22">
        <f t="shared" ref="C55:H55" si="56">+C48+C53</f>
        <v>1926436</v>
      </c>
      <c r="D55" s="22">
        <f t="shared" si="56"/>
        <v>2148906</v>
      </c>
      <c r="E55" s="22">
        <f t="shared" si="56"/>
        <v>2283945</v>
      </c>
      <c r="F55" s="22">
        <f t="shared" si="56"/>
        <v>3266684</v>
      </c>
      <c r="G55" s="21">
        <f t="shared" si="56"/>
        <v>3108714</v>
      </c>
      <c r="H55" s="22">
        <f t="shared" si="56"/>
        <v>3667293</v>
      </c>
      <c r="I55" s="22">
        <f>I48+I53</f>
        <v>3255775</v>
      </c>
      <c r="K55" s="123">
        <f>IFERROR((H55/C55)^(1/6)-1,"")</f>
        <v>0.11326486806158087</v>
      </c>
      <c r="M55" s="123">
        <f t="shared" ref="M55:S55" si="57">IFERROR(C55/C$67,"")</f>
        <v>0.50904459473921337</v>
      </c>
      <c r="N55" s="123">
        <f t="shared" si="57"/>
        <v>0.52721715059172836</v>
      </c>
      <c r="O55" s="123">
        <f t="shared" si="57"/>
        <v>0.56255287915043606</v>
      </c>
      <c r="P55" s="123">
        <f t="shared" si="57"/>
        <v>0.62764756188075776</v>
      </c>
      <c r="Q55" s="123">
        <f t="shared" si="57"/>
        <v>0.58282632090081099</v>
      </c>
      <c r="R55" s="123">
        <f t="shared" si="57"/>
        <v>0.63043689034987738</v>
      </c>
      <c r="S55" s="123">
        <f t="shared" si="57"/>
        <v>0.52829082537515948</v>
      </c>
      <c r="U55" s="123">
        <f t="shared" ref="U55:Z55" si="58">IFERROR(D55/C55-1,"")</f>
        <v>0.11548268408605322</v>
      </c>
      <c r="V55" s="123">
        <f t="shared" si="58"/>
        <v>6.2840812953195657E-2</v>
      </c>
      <c r="W55" s="123">
        <f t="shared" si="58"/>
        <v>0.43028137717852233</v>
      </c>
      <c r="X55" s="123">
        <f t="shared" si="58"/>
        <v>-4.8357906672331974E-2</v>
      </c>
      <c r="Y55" s="123">
        <f t="shared" si="58"/>
        <v>0.17968169474580153</v>
      </c>
      <c r="Z55" s="123">
        <f t="shared" si="58"/>
        <v>-0.112213013795189</v>
      </c>
    </row>
    <row r="56" spans="1:26" ht="15.75" customHeight="1">
      <c r="A56" s="36"/>
      <c r="C56" s="45"/>
      <c r="D56" s="45"/>
      <c r="E56" s="45"/>
      <c r="F56" s="45"/>
      <c r="G56" s="45"/>
      <c r="H56" s="45"/>
      <c r="I56" s="45"/>
      <c r="K56" s="158"/>
      <c r="M56" s="158"/>
      <c r="N56" s="158"/>
      <c r="O56" s="158"/>
      <c r="P56" s="158"/>
      <c r="Q56" s="158"/>
      <c r="R56" s="158"/>
      <c r="S56" s="158"/>
      <c r="U56" s="158"/>
      <c r="V56" s="158"/>
      <c r="W56" s="158"/>
      <c r="X56" s="158"/>
      <c r="Y56" s="158"/>
      <c r="Z56" s="158"/>
    </row>
    <row r="57" spans="1:26" ht="15.75" customHeight="1">
      <c r="A57" s="36"/>
      <c r="B57" s="20" t="s">
        <v>97</v>
      </c>
      <c r="C57" s="20">
        <v>780722</v>
      </c>
      <c r="D57" s="20">
        <v>780722</v>
      </c>
      <c r="E57" s="20">
        <v>780722</v>
      </c>
      <c r="F57" s="20">
        <v>780722</v>
      </c>
      <c r="G57" s="20">
        <v>780722</v>
      </c>
      <c r="H57" s="20">
        <v>780722</v>
      </c>
      <c r="I57" s="20">
        <v>780722</v>
      </c>
      <c r="K57" s="31">
        <f t="shared" ref="K57:K65" si="59">IFERROR((H57/C57)^(1/6)-1,"")</f>
        <v>0</v>
      </c>
      <c r="M57" s="31">
        <f t="shared" ref="M57:M65" si="60">IFERROR(C57/C$67,"")</f>
        <v>0.20629925629192358</v>
      </c>
      <c r="N57" s="31">
        <f t="shared" ref="N57:N65" si="61">IFERROR(D57/D$67,"")</f>
        <v>0.19154398947384174</v>
      </c>
      <c r="O57" s="31">
        <f t="shared" ref="O57:O65" si="62">IFERROR(E57/E$67,"")</f>
        <v>0.19229771685223887</v>
      </c>
      <c r="P57" s="31">
        <f t="shared" ref="P57:P65" si="63">IFERROR(F57/F$67,"")</f>
        <v>0.15000479379293158</v>
      </c>
      <c r="Q57" s="31">
        <f t="shared" ref="Q57:Q65" si="64">IFERROR(G57/G$67,"")</f>
        <v>0.14637092087156392</v>
      </c>
      <c r="R57" s="31">
        <f t="shared" ref="R57:R65" si="65">IFERROR(H57/H$67,"")</f>
        <v>0.13421233315901865</v>
      </c>
      <c r="S57" s="31">
        <f t="shared" ref="S57:S65" si="66">IFERROR(I57/I$67,"")</f>
        <v>0.12668205566064769</v>
      </c>
      <c r="U57" s="31">
        <f t="shared" ref="U57:U65" si="67">IFERROR(D57/C57-1,"")</f>
        <v>0</v>
      </c>
      <c r="V57" s="31">
        <f t="shared" ref="V57:V65" si="68">IFERROR(E57/D57-1,"")</f>
        <v>0</v>
      </c>
      <c r="W57" s="31">
        <f t="shared" ref="W57:W65" si="69">IFERROR(F57/E57-1,"")</f>
        <v>0</v>
      </c>
      <c r="X57" s="31">
        <f t="shared" ref="X57:X65" si="70">IFERROR(G57/F57-1,"")</f>
        <v>0</v>
      </c>
      <c r="Y57" s="31">
        <f t="shared" ref="Y57:Y65" si="71">IFERROR(H57/G57-1,"")</f>
        <v>0</v>
      </c>
      <c r="Z57" s="31">
        <f t="shared" ref="Z57:Z65" si="72">IFERROR(I57/H57-1,"")</f>
        <v>0</v>
      </c>
    </row>
    <row r="58" spans="1:26" ht="15.75" customHeight="1">
      <c r="A58" s="36"/>
      <c r="B58" s="20" t="s">
        <v>60</v>
      </c>
      <c r="C58" s="20">
        <v>47367</v>
      </c>
      <c r="D58" s="20">
        <v>51902</v>
      </c>
      <c r="E58" s="20">
        <v>64685</v>
      </c>
      <c r="F58" s="20">
        <v>64685</v>
      </c>
      <c r="G58" s="20">
        <v>64685</v>
      </c>
      <c r="H58" s="20">
        <v>64685</v>
      </c>
      <c r="I58" s="20">
        <v>64685</v>
      </c>
      <c r="K58" s="31">
        <f t="shared" si="59"/>
        <v>5.3306143302363607E-2</v>
      </c>
      <c r="M58" s="31">
        <f t="shared" si="60"/>
        <v>1.2516333435947168E-2</v>
      </c>
      <c r="N58" s="31">
        <f t="shared" si="61"/>
        <v>1.2733746636666233E-2</v>
      </c>
      <c r="O58" s="31">
        <f t="shared" si="62"/>
        <v>1.593240335815703E-2</v>
      </c>
      <c r="P58" s="31">
        <f t="shared" si="63"/>
        <v>1.2428316464113704E-2</v>
      </c>
      <c r="Q58" s="31">
        <f t="shared" si="64"/>
        <v>1.2127239935056414E-2</v>
      </c>
      <c r="R58" s="31">
        <f t="shared" si="65"/>
        <v>1.1119866956984845E-2</v>
      </c>
      <c r="S58" s="31">
        <f t="shared" si="66"/>
        <v>1.0495962417363666E-2</v>
      </c>
      <c r="U58" s="31">
        <f t="shared" si="67"/>
        <v>9.5741761141723059E-2</v>
      </c>
      <c r="V58" s="31">
        <f t="shared" si="68"/>
        <v>0.24629108704866876</v>
      </c>
      <c r="W58" s="31">
        <f t="shared" si="69"/>
        <v>0</v>
      </c>
      <c r="X58" s="31">
        <f t="shared" si="70"/>
        <v>0</v>
      </c>
      <c r="Y58" s="31">
        <f t="shared" si="71"/>
        <v>0</v>
      </c>
      <c r="Z58" s="31">
        <f t="shared" si="72"/>
        <v>0</v>
      </c>
    </row>
    <row r="59" spans="1:26" ht="15.75" customHeight="1">
      <c r="A59" s="36"/>
      <c r="B59" s="20" t="s">
        <v>61</v>
      </c>
      <c r="C59" s="20">
        <v>569515</v>
      </c>
      <c r="D59" s="20">
        <v>569515</v>
      </c>
      <c r="E59" s="20">
        <v>569515</v>
      </c>
      <c r="F59" s="20">
        <v>569515</v>
      </c>
      <c r="G59" s="20">
        <v>569515</v>
      </c>
      <c r="H59" s="20">
        <v>569515</v>
      </c>
      <c r="I59" s="20">
        <v>569515</v>
      </c>
      <c r="K59" s="31">
        <f t="shared" si="59"/>
        <v>0</v>
      </c>
      <c r="M59" s="31">
        <f t="shared" si="60"/>
        <v>0.15048957368576121</v>
      </c>
      <c r="N59" s="31">
        <f t="shared" si="61"/>
        <v>0.13972601664253728</v>
      </c>
      <c r="O59" s="31">
        <f t="shared" si="62"/>
        <v>0.14027583981635311</v>
      </c>
      <c r="P59" s="31">
        <f t="shared" si="63"/>
        <v>0.10942432791311303</v>
      </c>
      <c r="Q59" s="31">
        <f t="shared" si="64"/>
        <v>0.10677351861503677</v>
      </c>
      <c r="R59" s="31">
        <f t="shared" si="65"/>
        <v>9.7904166808490747E-2</v>
      </c>
      <c r="S59" s="31">
        <f t="shared" si="66"/>
        <v>9.2411038666226616E-2</v>
      </c>
      <c r="U59" s="31">
        <f t="shared" si="67"/>
        <v>0</v>
      </c>
      <c r="V59" s="31">
        <f t="shared" si="68"/>
        <v>0</v>
      </c>
      <c r="W59" s="31">
        <f t="shared" si="69"/>
        <v>0</v>
      </c>
      <c r="X59" s="31">
        <f t="shared" si="70"/>
        <v>0</v>
      </c>
      <c r="Y59" s="31">
        <f t="shared" si="71"/>
        <v>0</v>
      </c>
      <c r="Z59" s="31">
        <f t="shared" si="72"/>
        <v>0</v>
      </c>
    </row>
    <row r="60" spans="1:26" ht="15.75" customHeight="1">
      <c r="A60" s="36"/>
      <c r="B60" s="20" t="s">
        <v>62</v>
      </c>
      <c r="C60" s="20">
        <v>-1737</v>
      </c>
      <c r="D60" s="20">
        <v>-1737</v>
      </c>
      <c r="E60" s="20">
        <v>-1737</v>
      </c>
      <c r="F60" s="20">
        <v>-1737</v>
      </c>
      <c r="G60" s="20">
        <v>-1737</v>
      </c>
      <c r="H60" s="20">
        <v>-1737</v>
      </c>
      <c r="I60" s="20">
        <v>-1737</v>
      </c>
      <c r="K60" s="31">
        <f t="shared" si="59"/>
        <v>0</v>
      </c>
      <c r="M60" s="31">
        <f t="shared" si="60"/>
        <v>-4.5898771672768447E-4</v>
      </c>
      <c r="N60" s="31">
        <f t="shared" si="61"/>
        <v>-4.2615925991077889E-4</v>
      </c>
      <c r="O60" s="31">
        <f t="shared" si="62"/>
        <v>-4.2783620055837922E-4</v>
      </c>
      <c r="P60" s="31">
        <f t="shared" si="63"/>
        <v>-3.3374021331321796E-4</v>
      </c>
      <c r="Q60" s="31">
        <f t="shared" si="64"/>
        <v>-3.2565534153502341E-4</v>
      </c>
      <c r="R60" s="31">
        <f t="shared" si="65"/>
        <v>-2.986041416755457E-4</v>
      </c>
      <c r="S60" s="31">
        <f t="shared" si="66"/>
        <v>-2.8185030098107269E-4</v>
      </c>
      <c r="U60" s="31">
        <f t="shared" si="67"/>
        <v>0</v>
      </c>
      <c r="V60" s="31">
        <f t="shared" si="68"/>
        <v>0</v>
      </c>
      <c r="W60" s="31">
        <f t="shared" si="69"/>
        <v>0</v>
      </c>
      <c r="X60" s="31">
        <f t="shared" si="70"/>
        <v>0</v>
      </c>
      <c r="Y60" s="31">
        <f t="shared" si="71"/>
        <v>0</v>
      </c>
      <c r="Z60" s="31">
        <f t="shared" si="72"/>
        <v>0</v>
      </c>
    </row>
    <row r="61" spans="1:26" ht="15.75" customHeight="1">
      <c r="A61" s="36"/>
      <c r="B61" s="20" t="s">
        <v>98</v>
      </c>
      <c r="C61" s="20">
        <v>243919</v>
      </c>
      <c r="D61" s="20">
        <v>244184</v>
      </c>
      <c r="E61" s="20">
        <v>243900</v>
      </c>
      <c r="F61" s="20">
        <v>243967</v>
      </c>
      <c r="G61" s="20">
        <v>244686</v>
      </c>
      <c r="H61" s="20">
        <v>243782</v>
      </c>
      <c r="I61" s="20">
        <v>243782</v>
      </c>
      <c r="K61" s="31">
        <f t="shared" si="59"/>
        <v>-9.3632225274586922E-5</v>
      </c>
      <c r="M61" s="31">
        <f t="shared" si="60"/>
        <v>6.4453554908750751E-2</v>
      </c>
      <c r="N61" s="31">
        <f t="shared" si="61"/>
        <v>5.9908619874527134E-2</v>
      </c>
      <c r="O61" s="31">
        <f t="shared" si="62"/>
        <v>6.0074409508456356E-2</v>
      </c>
      <c r="P61" s="31">
        <f t="shared" si="63"/>
        <v>4.687484088738391E-2</v>
      </c>
      <c r="Q61" s="31">
        <f t="shared" si="64"/>
        <v>4.5874094933125352E-2</v>
      </c>
      <c r="R61" s="31">
        <f t="shared" si="65"/>
        <v>4.1908068431748928E-2</v>
      </c>
      <c r="S61" s="31">
        <f t="shared" si="66"/>
        <v>3.9556724279659103E-2</v>
      </c>
      <c r="U61" s="31">
        <f t="shared" si="67"/>
        <v>1.0864262316587769E-3</v>
      </c>
      <c r="V61" s="31">
        <f t="shared" si="68"/>
        <v>-1.1630573665760702E-3</v>
      </c>
      <c r="W61" s="31">
        <f t="shared" si="69"/>
        <v>2.7470274702756647E-4</v>
      </c>
      <c r="X61" s="31">
        <f t="shared" si="70"/>
        <v>2.9471198973631818E-3</v>
      </c>
      <c r="Y61" s="31">
        <f t="shared" si="71"/>
        <v>-3.6945309498704892E-3</v>
      </c>
      <c r="Z61" s="31">
        <f t="shared" si="72"/>
        <v>0</v>
      </c>
    </row>
    <row r="62" spans="1:26" ht="15.75" customHeight="1">
      <c r="A62" s="36"/>
      <c r="B62" s="20" t="s">
        <v>65</v>
      </c>
      <c r="C62" s="20">
        <v>16053</v>
      </c>
      <c r="D62" s="20">
        <v>12798</v>
      </c>
      <c r="E62" s="20">
        <v>-3310</v>
      </c>
      <c r="F62" s="20">
        <v>492</v>
      </c>
      <c r="G62" s="20">
        <v>44820</v>
      </c>
      <c r="H62" s="20">
        <v>-10548</v>
      </c>
      <c r="I62" s="20">
        <v>17735</v>
      </c>
      <c r="K62" s="31" t="str">
        <f t="shared" si="59"/>
        <v/>
      </c>
      <c r="M62" s="31">
        <f t="shared" si="60"/>
        <v>4.2418709364591359E-3</v>
      </c>
      <c r="N62" s="31">
        <f t="shared" si="61"/>
        <v>3.1398884331250133E-3</v>
      </c>
      <c r="O62" s="31">
        <f t="shared" si="62"/>
        <v>-8.1527796421890339E-4</v>
      </c>
      <c r="P62" s="31">
        <f t="shared" si="63"/>
        <v>9.4530906707025465E-5</v>
      </c>
      <c r="Q62" s="31">
        <f t="shared" si="64"/>
        <v>8.4029202116291009E-3</v>
      </c>
      <c r="R62" s="31">
        <f t="shared" si="65"/>
        <v>-1.8132852541126402E-3</v>
      </c>
      <c r="S62" s="31">
        <f t="shared" si="66"/>
        <v>2.8777288934365712E-3</v>
      </c>
      <c r="U62" s="31">
        <f t="shared" si="67"/>
        <v>-0.20276583816109139</v>
      </c>
      <c r="V62" s="31">
        <f t="shared" si="68"/>
        <v>-1.2586341615877481</v>
      </c>
      <c r="W62" s="31">
        <f t="shared" si="69"/>
        <v>-1.1486404833836859</v>
      </c>
      <c r="X62" s="31">
        <f t="shared" si="70"/>
        <v>90.097560975609753</v>
      </c>
      <c r="Y62" s="31">
        <f t="shared" si="71"/>
        <v>-1.2353413654618475</v>
      </c>
      <c r="Z62" s="31">
        <f t="shared" si="72"/>
        <v>-2.6813613955252178</v>
      </c>
    </row>
    <row r="63" spans="1:26" ht="15.75" customHeight="1">
      <c r="A63" s="36"/>
      <c r="B63" s="20" t="s">
        <v>99</v>
      </c>
      <c r="C63" s="20">
        <v>188895</v>
      </c>
      <c r="D63" s="20">
        <v>256522</v>
      </c>
      <c r="E63" s="20">
        <v>105835</v>
      </c>
      <c r="F63" s="20">
        <v>264364</v>
      </c>
      <c r="G63" s="20">
        <v>501316</v>
      </c>
      <c r="H63" s="20">
        <v>482728</v>
      </c>
      <c r="I63" s="20">
        <v>1202396</v>
      </c>
      <c r="K63" s="31">
        <f t="shared" si="59"/>
        <v>0.1692669420015509</v>
      </c>
      <c r="M63" s="31">
        <f t="shared" si="60"/>
        <v>4.9913923288011489E-2</v>
      </c>
      <c r="N63" s="31">
        <f t="shared" si="61"/>
        <v>6.293565093312195E-2</v>
      </c>
      <c r="O63" s="31">
        <f t="shared" si="62"/>
        <v>2.6067958713929799E-2</v>
      </c>
      <c r="P63" s="31">
        <f t="shared" si="63"/>
        <v>5.0793838659951386E-2</v>
      </c>
      <c r="Q63" s="31">
        <f t="shared" si="64"/>
        <v>9.3987468737462179E-2</v>
      </c>
      <c r="R63" s="31">
        <f t="shared" si="65"/>
        <v>8.2984789926743144E-2</v>
      </c>
      <c r="S63" s="31">
        <f t="shared" si="66"/>
        <v>0.19510401525528953</v>
      </c>
      <c r="U63" s="31">
        <f t="shared" si="67"/>
        <v>0.35801371132110438</v>
      </c>
      <c r="V63" s="31">
        <f t="shared" si="68"/>
        <v>-0.58742330092545669</v>
      </c>
      <c r="W63" s="31">
        <f t="shared" si="69"/>
        <v>1.4978882222327208</v>
      </c>
      <c r="X63" s="31">
        <f t="shared" si="70"/>
        <v>0.89630963368688632</v>
      </c>
      <c r="Y63" s="31">
        <f t="shared" si="71"/>
        <v>-3.7078409625864728E-2</v>
      </c>
      <c r="Z63" s="31">
        <f t="shared" si="72"/>
        <v>1.4908354187037007</v>
      </c>
    </row>
    <row r="64" spans="1:26" ht="15.75" customHeight="1">
      <c r="A64" s="36"/>
      <c r="B64" s="20" t="s">
        <v>66</v>
      </c>
      <c r="C64" s="20">
        <v>13245</v>
      </c>
      <c r="D64" s="20">
        <v>13129</v>
      </c>
      <c r="E64" s="20">
        <v>16410</v>
      </c>
      <c r="F64" s="20">
        <v>15955</v>
      </c>
      <c r="G64" s="20">
        <v>21139</v>
      </c>
      <c r="H64" s="20">
        <v>20626</v>
      </c>
      <c r="I64" s="20">
        <v>29973</v>
      </c>
      <c r="K64" s="31">
        <f t="shared" si="59"/>
        <v>7.6615203547786725E-2</v>
      </c>
      <c r="M64" s="31">
        <f t="shared" si="60"/>
        <v>3.4998804306610137E-3</v>
      </c>
      <c r="N64" s="31">
        <f t="shared" si="61"/>
        <v>3.221096674363049E-3</v>
      </c>
      <c r="O64" s="31">
        <f t="shared" si="62"/>
        <v>4.0419067652061038E-3</v>
      </c>
      <c r="P64" s="31">
        <f t="shared" si="63"/>
        <v>3.0655297083548604E-3</v>
      </c>
      <c r="Q64" s="31">
        <f t="shared" si="64"/>
        <v>3.9631711368502357E-3</v>
      </c>
      <c r="R64" s="31">
        <f t="shared" si="65"/>
        <v>3.5457737629244709E-3</v>
      </c>
      <c r="S64" s="31">
        <f t="shared" si="66"/>
        <v>4.8634997531984414E-3</v>
      </c>
      <c r="U64" s="31">
        <f t="shared" si="67"/>
        <v>-8.7580218950547017E-3</v>
      </c>
      <c r="V64" s="31">
        <f t="shared" si="68"/>
        <v>0.24990479092086226</v>
      </c>
      <c r="W64" s="31">
        <f t="shared" si="69"/>
        <v>-2.7726995734308368E-2</v>
      </c>
      <c r="X64" s="31">
        <f t="shared" si="70"/>
        <v>0.32491382011908487</v>
      </c>
      <c r="Y64" s="31">
        <f t="shared" si="71"/>
        <v>-2.4267940772978891E-2</v>
      </c>
      <c r="Z64" s="31">
        <f t="shared" si="72"/>
        <v>0.45316590710753424</v>
      </c>
    </row>
    <row r="65" spans="1:26" ht="15.75" customHeight="1">
      <c r="A65" s="36"/>
      <c r="B65" s="21" t="s">
        <v>67</v>
      </c>
      <c r="C65" s="22">
        <f t="shared" ref="C65:I65" si="73">SUM(C57:C64)</f>
        <v>1857979</v>
      </c>
      <c r="D65" s="22">
        <f t="shared" si="73"/>
        <v>1927035</v>
      </c>
      <c r="E65" s="22">
        <f t="shared" si="73"/>
        <v>1776020</v>
      </c>
      <c r="F65" s="22">
        <f t="shared" si="73"/>
        <v>1937963</v>
      </c>
      <c r="G65" s="21">
        <f t="shared" si="73"/>
        <v>2225146</v>
      </c>
      <c r="H65" s="22">
        <f t="shared" si="73"/>
        <v>2149773</v>
      </c>
      <c r="I65" s="22">
        <f t="shared" si="73"/>
        <v>2907071</v>
      </c>
      <c r="K65" s="123">
        <f t="shared" si="59"/>
        <v>2.4610102978137594E-2</v>
      </c>
      <c r="M65" s="123">
        <f t="shared" si="60"/>
        <v>0.49095540526078668</v>
      </c>
      <c r="N65" s="123">
        <f t="shared" si="61"/>
        <v>0.47278284940827159</v>
      </c>
      <c r="O65" s="123">
        <f t="shared" si="62"/>
        <v>0.437447120849564</v>
      </c>
      <c r="P65" s="123">
        <f t="shared" si="63"/>
        <v>0.37235243811924229</v>
      </c>
      <c r="Q65" s="123">
        <f t="shared" si="64"/>
        <v>0.41717367909918895</v>
      </c>
      <c r="R65" s="123">
        <f t="shared" si="65"/>
        <v>0.36956310965012257</v>
      </c>
      <c r="S65" s="123">
        <f t="shared" si="66"/>
        <v>0.47170917462484052</v>
      </c>
      <c r="T65" s="41"/>
      <c r="U65" s="123">
        <f t="shared" si="67"/>
        <v>3.7167266153169676E-2</v>
      </c>
      <c r="V65" s="123">
        <f t="shared" si="68"/>
        <v>-7.8366506057233054E-2</v>
      </c>
      <c r="W65" s="123">
        <f t="shared" si="69"/>
        <v>9.1183094784968555E-2</v>
      </c>
      <c r="X65" s="123">
        <f t="shared" si="70"/>
        <v>0.14818807170209136</v>
      </c>
      <c r="Y65" s="123">
        <f t="shared" si="71"/>
        <v>-3.387328292165992E-2</v>
      </c>
      <c r="Z65" s="123">
        <f t="shared" si="72"/>
        <v>0.3522688209406295</v>
      </c>
    </row>
    <row r="66" spans="1:26" ht="15.75" customHeight="1">
      <c r="A66" s="36"/>
      <c r="C66" s="45"/>
      <c r="D66" s="45"/>
      <c r="E66" s="45"/>
      <c r="F66" s="45"/>
      <c r="G66" s="45"/>
      <c r="H66" s="45"/>
      <c r="I66" s="45"/>
      <c r="K66" s="158"/>
      <c r="M66" s="158"/>
      <c r="N66" s="158"/>
      <c r="O66" s="158"/>
      <c r="P66" s="158"/>
      <c r="Q66" s="158"/>
      <c r="R66" s="158"/>
      <c r="S66" s="158"/>
      <c r="U66" s="158"/>
      <c r="V66" s="158"/>
      <c r="W66" s="158"/>
      <c r="X66" s="158"/>
      <c r="Y66" s="158"/>
      <c r="Z66" s="158"/>
    </row>
    <row r="67" spans="1:26" ht="15.75" customHeight="1">
      <c r="A67" s="36"/>
      <c r="B67" s="21" t="s">
        <v>68</v>
      </c>
      <c r="C67" s="22">
        <f t="shared" ref="C67:I67" si="74">+C65+C55</f>
        <v>3784415</v>
      </c>
      <c r="D67" s="22">
        <f t="shared" si="74"/>
        <v>4075941</v>
      </c>
      <c r="E67" s="22">
        <f t="shared" si="74"/>
        <v>4059965</v>
      </c>
      <c r="F67" s="22">
        <f t="shared" si="74"/>
        <v>5204647</v>
      </c>
      <c r="G67" s="21">
        <f t="shared" si="74"/>
        <v>5333860</v>
      </c>
      <c r="H67" s="22">
        <f t="shared" si="74"/>
        <v>5817066</v>
      </c>
      <c r="I67" s="22">
        <f t="shared" si="74"/>
        <v>6162846</v>
      </c>
      <c r="K67" s="123">
        <f>IFERROR((H67/C67)^(1/6)-1,"")</f>
        <v>7.4280120852622922E-2</v>
      </c>
      <c r="M67" s="123">
        <f t="shared" ref="M67:S67" si="75">IFERROR(C67/C$67,"")</f>
        <v>1</v>
      </c>
      <c r="N67" s="123">
        <f t="shared" si="75"/>
        <v>1</v>
      </c>
      <c r="O67" s="123">
        <f t="shared" si="75"/>
        <v>1</v>
      </c>
      <c r="P67" s="123">
        <f t="shared" si="75"/>
        <v>1</v>
      </c>
      <c r="Q67" s="123">
        <f t="shared" si="75"/>
        <v>1</v>
      </c>
      <c r="R67" s="123">
        <f t="shared" si="75"/>
        <v>1</v>
      </c>
      <c r="S67" s="123">
        <f t="shared" si="75"/>
        <v>1</v>
      </c>
      <c r="U67" s="123">
        <f t="shared" ref="U67:Z67" si="76">IFERROR(D67/C67-1,"")</f>
        <v>7.7033306336646401E-2</v>
      </c>
      <c r="V67" s="123">
        <f t="shared" si="76"/>
        <v>-3.9195856858575961E-3</v>
      </c>
      <c r="W67" s="123">
        <f t="shared" si="76"/>
        <v>0.28194380986042988</v>
      </c>
      <c r="X67" s="123">
        <f t="shared" si="76"/>
        <v>2.48264675779164E-2</v>
      </c>
      <c r="Y67" s="123">
        <f t="shared" si="76"/>
        <v>9.0592179022321639E-2</v>
      </c>
      <c r="Z67" s="123">
        <f t="shared" si="76"/>
        <v>5.9442337425774427E-2</v>
      </c>
    </row>
    <row r="68" spans="1:26" ht="15.75" customHeight="1">
      <c r="A68" s="36"/>
      <c r="C68" s="50"/>
      <c r="D68" s="50"/>
      <c r="E68" s="50"/>
      <c r="F68" s="50"/>
      <c r="G68" s="50"/>
      <c r="H68" s="50"/>
      <c r="I68" s="50"/>
      <c r="K68" s="166"/>
    </row>
    <row r="69" spans="1:26" ht="15.75" customHeight="1">
      <c r="A69" s="36"/>
      <c r="B69" s="67" t="s">
        <v>69</v>
      </c>
      <c r="C69" s="122">
        <f t="shared" ref="C69:I69" si="77">+C67-C38</f>
        <v>0</v>
      </c>
      <c r="D69" s="122">
        <f t="shared" si="77"/>
        <v>0</v>
      </c>
      <c r="E69" s="122">
        <f t="shared" si="77"/>
        <v>0</v>
      </c>
      <c r="F69" s="122">
        <f t="shared" si="77"/>
        <v>0</v>
      </c>
      <c r="G69" s="122">
        <f t="shared" si="77"/>
        <v>0</v>
      </c>
      <c r="H69" s="122">
        <f t="shared" si="77"/>
        <v>0</v>
      </c>
      <c r="I69" s="122">
        <f t="shared" si="77"/>
        <v>0</v>
      </c>
      <c r="K69" s="166"/>
    </row>
    <row r="70" spans="1:26" ht="15.75" customHeight="1">
      <c r="A70" s="36"/>
      <c r="C70" s="52"/>
      <c r="D70" s="52"/>
      <c r="E70" s="52"/>
      <c r="F70" s="52"/>
      <c r="G70" s="52"/>
      <c r="H70" s="52"/>
      <c r="I70" s="52"/>
      <c r="K70" s="166"/>
    </row>
    <row r="71" spans="1:26" ht="15.75" customHeight="1">
      <c r="A71" s="36" t="s">
        <v>75</v>
      </c>
      <c r="B71" s="53" t="s">
        <v>100</v>
      </c>
      <c r="C71" s="54"/>
      <c r="D71" s="54"/>
      <c r="E71" s="127"/>
      <c r="F71" s="127"/>
      <c r="G71" s="84">
        <f>G75/F75-1</f>
        <v>6.4051060043898822E-2</v>
      </c>
      <c r="H71" s="84">
        <f>H75/G75-1</f>
        <v>6.8476108385354451E-2</v>
      </c>
      <c r="I71" s="84">
        <f>I72/H72-1</f>
        <v>-0.24551839160112998</v>
      </c>
      <c r="K71" s="166"/>
      <c r="M71"/>
      <c r="N71"/>
      <c r="O71"/>
      <c r="P71"/>
      <c r="Q71"/>
      <c r="R71"/>
      <c r="S71"/>
      <c r="T71"/>
      <c r="U71"/>
      <c r="V71"/>
      <c r="W71"/>
      <c r="X71"/>
      <c r="Y71"/>
      <c r="Z71"/>
    </row>
    <row r="72" spans="1:26" ht="15.75" customHeight="1">
      <c r="A72" s="36"/>
      <c r="B72" s="20" t="s">
        <v>70</v>
      </c>
      <c r="C72" s="20">
        <v>4118552</v>
      </c>
      <c r="D72" s="20">
        <v>4390645</v>
      </c>
      <c r="E72" s="24">
        <v>4564005</v>
      </c>
      <c r="F72" s="24">
        <v>4959108</v>
      </c>
      <c r="G72" s="24">
        <v>5279948</v>
      </c>
      <c r="H72" s="24">
        <v>5662476</v>
      </c>
      <c r="I72" s="24">
        <v>4272234</v>
      </c>
      <c r="J72" s="452"/>
      <c r="K72" s="30">
        <f>IFERROR((H72/C72)^(1/6)-1,"")</f>
        <v>5.4492843746837272E-2</v>
      </c>
      <c r="M72" s="30">
        <f t="shared" ref="M72:S75" si="78">C72/C$75</f>
        <v>0.98683288986115991</v>
      </c>
      <c r="N72" s="30">
        <f t="shared" si="78"/>
        <v>0.97918194787547619</v>
      </c>
      <c r="O72" s="30">
        <f t="shared" si="78"/>
        <v>0.98486792232154086</v>
      </c>
      <c r="P72" s="30">
        <f t="shared" si="78"/>
        <v>0.98747493284062215</v>
      </c>
      <c r="Q72" s="30">
        <f t="shared" si="78"/>
        <v>0.98807449705951378</v>
      </c>
      <c r="R72" s="30">
        <f t="shared" si="78"/>
        <v>0.99174861653765556</v>
      </c>
      <c r="S72" s="30">
        <f t="shared" si="78"/>
        <v>0.99014750582015854</v>
      </c>
      <c r="T72"/>
      <c r="U72" s="30">
        <f t="shared" ref="U72:Z75" si="79">IFERROR(D72/C72-1,"")</f>
        <v>6.6065209325996133E-2</v>
      </c>
      <c r="V72" s="30">
        <f t="shared" si="79"/>
        <v>3.9483948258171697E-2</v>
      </c>
      <c r="W72" s="30">
        <f t="shared" si="79"/>
        <v>8.656936177764929E-2</v>
      </c>
      <c r="X72" s="30">
        <f t="shared" si="79"/>
        <v>6.4697118917353746E-2</v>
      </c>
      <c r="Y72" s="30">
        <f t="shared" si="79"/>
        <v>7.2449198363317313E-2</v>
      </c>
      <c r="Z72" s="30">
        <f t="shared" si="79"/>
        <v>-0.24551839160112998</v>
      </c>
    </row>
    <row r="73" spans="1:26" ht="15.75" customHeight="1">
      <c r="A73" s="36"/>
      <c r="B73" s="20" t="s">
        <v>71</v>
      </c>
      <c r="C73" s="20">
        <v>44485</v>
      </c>
      <c r="D73" s="20">
        <v>81725</v>
      </c>
      <c r="E73" s="125">
        <v>58446</v>
      </c>
      <c r="F73" s="125">
        <v>36778</v>
      </c>
      <c r="G73" s="125">
        <v>53283</v>
      </c>
      <c r="H73" s="125">
        <v>37502</v>
      </c>
      <c r="I73" s="125">
        <v>34512</v>
      </c>
      <c r="K73" s="126">
        <f>IFERROR((H73/C73)^(1/6)-1,"")</f>
        <v>-2.8058470793270729E-2</v>
      </c>
      <c r="M73" s="126">
        <f t="shared" si="78"/>
        <v>1.0658906602484003E-2</v>
      </c>
      <c r="N73" s="126">
        <f t="shared" si="78"/>
        <v>1.822594281480814E-2</v>
      </c>
      <c r="O73" s="126">
        <f t="shared" si="78"/>
        <v>1.261207877467373E-2</v>
      </c>
      <c r="P73" s="126">
        <f t="shared" si="78"/>
        <v>7.3233640162731692E-3</v>
      </c>
      <c r="Q73" s="126">
        <f t="shared" si="78"/>
        <v>9.9712295323404841E-3</v>
      </c>
      <c r="R73" s="126">
        <f t="shared" si="78"/>
        <v>6.5682497581261556E-3</v>
      </c>
      <c r="S73" s="126">
        <f t="shared" si="78"/>
        <v>7.9986186900964026E-3</v>
      </c>
      <c r="T73"/>
      <c r="U73" s="126">
        <f t="shared" si="79"/>
        <v>0.83713611329661686</v>
      </c>
      <c r="V73" s="126">
        <f t="shared" si="79"/>
        <v>-0.28484551850718876</v>
      </c>
      <c r="W73" s="126">
        <f t="shared" si="79"/>
        <v>-0.37073537966670089</v>
      </c>
      <c r="X73" s="126">
        <f t="shared" si="79"/>
        <v>0.4487737234216107</v>
      </c>
      <c r="Y73" s="126">
        <f t="shared" si="79"/>
        <v>-0.29617326351744455</v>
      </c>
      <c r="Z73" s="126">
        <f t="shared" si="79"/>
        <v>-7.9729081115673783E-2</v>
      </c>
    </row>
    <row r="74" spans="1:26" ht="15.75" customHeight="1">
      <c r="A74" s="36"/>
      <c r="B74" s="20" t="s">
        <v>72</v>
      </c>
      <c r="C74" s="20">
        <v>10468</v>
      </c>
      <c r="D74" s="20">
        <v>11623</v>
      </c>
      <c r="E74" s="20">
        <v>11678</v>
      </c>
      <c r="F74" s="20">
        <v>26123</v>
      </c>
      <c r="G74" s="20">
        <v>10443</v>
      </c>
      <c r="H74" s="20">
        <v>9610</v>
      </c>
      <c r="I74" s="20">
        <v>7999</v>
      </c>
      <c r="K74" s="31">
        <f>IFERROR((H74/C74)^(1/6)-1,"")</f>
        <v>-1.4152032009996707E-2</v>
      </c>
      <c r="M74" s="126">
        <f t="shared" si="78"/>
        <v>2.5082035363561323E-3</v>
      </c>
      <c r="N74" s="126">
        <f t="shared" si="78"/>
        <v>2.5921093097156932E-3</v>
      </c>
      <c r="O74" s="126">
        <f t="shared" si="78"/>
        <v>2.5199989037853715E-3</v>
      </c>
      <c r="P74" s="126">
        <f t="shared" si="78"/>
        <v>5.201703143104682E-3</v>
      </c>
      <c r="Q74" s="126">
        <f t="shared" si="78"/>
        <v>1.9542734081457814E-3</v>
      </c>
      <c r="R74" s="126">
        <f t="shared" si="78"/>
        <v>1.6831337042182378E-3</v>
      </c>
      <c r="S74" s="126">
        <f t="shared" si="78"/>
        <v>1.8538754897450486E-3</v>
      </c>
      <c r="T74"/>
      <c r="U74" s="126">
        <f t="shared" si="79"/>
        <v>0.11033626289644638</v>
      </c>
      <c r="V74" s="126">
        <f t="shared" si="79"/>
        <v>4.731996902692881E-3</v>
      </c>
      <c r="W74" s="126">
        <f t="shared" si="79"/>
        <v>1.2369412570645659</v>
      </c>
      <c r="X74" s="126">
        <f t="shared" si="79"/>
        <v>-0.60023733874363594</v>
      </c>
      <c r="Y74" s="126">
        <f t="shared" si="79"/>
        <v>-7.9766350665517627E-2</v>
      </c>
      <c r="Z74" s="126">
        <f t="shared" si="79"/>
        <v>-0.16763787721123824</v>
      </c>
    </row>
    <row r="75" spans="1:26" ht="15.75" customHeight="1">
      <c r="A75" s="36"/>
      <c r="B75" s="21" t="s">
        <v>73</v>
      </c>
      <c r="C75" s="22">
        <f t="shared" ref="C75:I75" si="80">+SUM(C72:C74)</f>
        <v>4173505</v>
      </c>
      <c r="D75" s="22">
        <f t="shared" si="80"/>
        <v>4483993</v>
      </c>
      <c r="E75" s="22">
        <f t="shared" si="80"/>
        <v>4634129</v>
      </c>
      <c r="F75" s="22">
        <f t="shared" si="80"/>
        <v>5022009</v>
      </c>
      <c r="G75" s="21">
        <f t="shared" si="80"/>
        <v>5343674</v>
      </c>
      <c r="H75" s="22">
        <f t="shared" si="80"/>
        <v>5709588</v>
      </c>
      <c r="I75" s="22">
        <f t="shared" si="80"/>
        <v>4314745</v>
      </c>
      <c r="K75" s="123">
        <f>IFERROR((H75/C75)^(1/6)-1,"")</f>
        <v>5.3619918131785127E-2</v>
      </c>
      <c r="M75" s="123">
        <f t="shared" si="78"/>
        <v>1</v>
      </c>
      <c r="N75" s="123">
        <f t="shared" si="78"/>
        <v>1</v>
      </c>
      <c r="O75" s="123">
        <f t="shared" si="78"/>
        <v>1</v>
      </c>
      <c r="P75" s="123">
        <f t="shared" si="78"/>
        <v>1</v>
      </c>
      <c r="Q75" s="123">
        <f t="shared" si="78"/>
        <v>1</v>
      </c>
      <c r="R75" s="123">
        <f t="shared" si="78"/>
        <v>1</v>
      </c>
      <c r="S75" s="123">
        <f t="shared" si="78"/>
        <v>1</v>
      </c>
      <c r="T75"/>
      <c r="U75" s="123">
        <f t="shared" si="79"/>
        <v>7.439502288843558E-2</v>
      </c>
      <c r="V75" s="123">
        <f t="shared" si="79"/>
        <v>3.3482657087109624E-2</v>
      </c>
      <c r="W75" s="123">
        <f t="shared" si="79"/>
        <v>8.3700734269589905E-2</v>
      </c>
      <c r="X75" s="123">
        <f t="shared" si="79"/>
        <v>6.4051060043898822E-2</v>
      </c>
      <c r="Y75" s="123">
        <f t="shared" si="79"/>
        <v>6.8476108385354451E-2</v>
      </c>
      <c r="Z75" s="123">
        <f t="shared" si="79"/>
        <v>-0.24429836268396243</v>
      </c>
    </row>
    <row r="76" spans="1:26" ht="15.75" customHeight="1">
      <c r="A76" s="36"/>
      <c r="C76" s="43"/>
      <c r="D76" s="43"/>
      <c r="E76" s="43"/>
      <c r="F76" s="43"/>
      <c r="G76" s="43"/>
      <c r="H76" s="43"/>
      <c r="I76" s="43"/>
      <c r="K76" s="159"/>
    </row>
    <row r="77" spans="1:26" ht="15.75" customHeight="1">
      <c r="A77" s="36" t="s">
        <v>75</v>
      </c>
      <c r="B77" s="53" t="s">
        <v>101</v>
      </c>
      <c r="C77" s="54"/>
      <c r="D77" s="54"/>
      <c r="E77" s="54"/>
      <c r="F77" s="54"/>
      <c r="G77" s="54"/>
      <c r="H77" s="127"/>
      <c r="I77" s="51"/>
      <c r="K77" s="141"/>
    </row>
    <row r="78" spans="1:26" ht="15.75" customHeight="1">
      <c r="A78" s="36"/>
      <c r="B78" s="130" t="s">
        <v>102</v>
      </c>
      <c r="C78" s="130">
        <v>1809359</v>
      </c>
      <c r="D78" s="130">
        <v>1937803</v>
      </c>
      <c r="E78" s="130">
        <v>2026466</v>
      </c>
      <c r="F78" s="130">
        <v>2286775</v>
      </c>
      <c r="G78" s="130">
        <v>2480988</v>
      </c>
      <c r="H78" s="137">
        <v>2613825</v>
      </c>
      <c r="I78" s="137">
        <f>R78*$I$83</f>
        <v>1991706.1634565869</v>
      </c>
      <c r="J78" s="60"/>
      <c r="K78" s="30">
        <f t="shared" ref="K78:K83" si="81">IFERROR((H78/C78)^(1/6)-1,"")</f>
        <v>6.3225279004774926E-2</v>
      </c>
      <c r="L78" s="60"/>
      <c r="M78" s="27">
        <f t="shared" ref="M78:S83" si="82">IFERROR(C78/C$83,"")</f>
        <v>0.43931814065200425</v>
      </c>
      <c r="N78" s="27">
        <f t="shared" si="82"/>
        <v>0.44134813905474024</v>
      </c>
      <c r="O78" s="27">
        <f t="shared" si="82"/>
        <v>0.4440104688754723</v>
      </c>
      <c r="P78" s="27">
        <f t="shared" si="82"/>
        <v>0.46112627512851101</v>
      </c>
      <c r="Q78" s="27">
        <f t="shared" si="82"/>
        <v>0.46988871860101655</v>
      </c>
      <c r="R78" s="27">
        <f t="shared" si="82"/>
        <v>0.46160460547647353</v>
      </c>
      <c r="S78" s="27">
        <f t="shared" si="82"/>
        <v>0.46160460547647353</v>
      </c>
      <c r="U78" s="27">
        <f t="shared" ref="U78:Z83" si="83">IFERROR(D78/C78-1,"")</f>
        <v>7.0988676100210091E-2</v>
      </c>
      <c r="V78" s="27">
        <f t="shared" si="83"/>
        <v>4.5754392990412285E-2</v>
      </c>
      <c r="W78" s="27">
        <f t="shared" si="83"/>
        <v>0.12845465949095614</v>
      </c>
      <c r="X78" s="27">
        <f t="shared" si="83"/>
        <v>8.4928775240240117E-2</v>
      </c>
      <c r="Y78" s="27">
        <f t="shared" si="83"/>
        <v>5.3541976019231052E-2</v>
      </c>
      <c r="Z78" s="27">
        <f t="shared" si="83"/>
        <v>-0.23801089841263789</v>
      </c>
    </row>
    <row r="79" spans="1:26" ht="15.75" customHeight="1">
      <c r="A79" s="36"/>
      <c r="B79" s="130" t="s">
        <v>103</v>
      </c>
      <c r="C79" s="130">
        <v>990242</v>
      </c>
      <c r="D79" s="130">
        <v>1078639</v>
      </c>
      <c r="E79" s="130">
        <v>1077388</v>
      </c>
      <c r="F79" s="130">
        <v>1127134</v>
      </c>
      <c r="G79" s="130">
        <v>1187939</v>
      </c>
      <c r="H79" s="130">
        <v>1219262</v>
      </c>
      <c r="I79" s="130">
        <f>R79*$I$83</f>
        <v>929064.35597961035</v>
      </c>
      <c r="J79" s="43"/>
      <c r="K79" s="126">
        <f t="shared" si="81"/>
        <v>3.5283476781263534E-2</v>
      </c>
      <c r="L79" s="43"/>
      <c r="M79" s="133">
        <f t="shared" si="82"/>
        <v>0.24043391844046538</v>
      </c>
      <c r="N79" s="133">
        <f t="shared" si="82"/>
        <v>0.24566754998411394</v>
      </c>
      <c r="O79" s="133">
        <f t="shared" si="82"/>
        <v>0.23606196750441771</v>
      </c>
      <c r="P79" s="133">
        <f t="shared" si="82"/>
        <v>0.22728563281945061</v>
      </c>
      <c r="Q79" s="133">
        <f t="shared" si="82"/>
        <v>0.22499066278683047</v>
      </c>
      <c r="R79" s="133">
        <f t="shared" si="82"/>
        <v>0.2153231201333127</v>
      </c>
      <c r="S79" s="133">
        <f t="shared" si="82"/>
        <v>0.2153231201333127</v>
      </c>
      <c r="U79" s="133">
        <f t="shared" si="83"/>
        <v>8.9268077904189003E-2</v>
      </c>
      <c r="V79" s="133">
        <f t="shared" si="83"/>
        <v>-1.1597948896711063E-3</v>
      </c>
      <c r="W79" s="133">
        <f t="shared" si="83"/>
        <v>4.6172780836615912E-2</v>
      </c>
      <c r="X79" s="133">
        <f t="shared" si="83"/>
        <v>5.3946558261928068E-2</v>
      </c>
      <c r="Y79" s="133">
        <f t="shared" si="83"/>
        <v>2.6367515503742167E-2</v>
      </c>
      <c r="Z79" s="133">
        <f t="shared" si="83"/>
        <v>-0.23801089841263789</v>
      </c>
    </row>
    <row r="80" spans="1:26" ht="15.75" customHeight="1">
      <c r="A80" s="36"/>
      <c r="B80" s="130" t="s">
        <v>104</v>
      </c>
      <c r="C80" s="130">
        <v>742304</v>
      </c>
      <c r="D80" s="130">
        <v>748864</v>
      </c>
      <c r="E80" s="130">
        <v>790580</v>
      </c>
      <c r="F80" s="130">
        <v>818603</v>
      </c>
      <c r="G80" s="130">
        <v>823996</v>
      </c>
      <c r="H80" s="130">
        <v>921296</v>
      </c>
      <c r="I80" s="130">
        <f>R80*$I$83</f>
        <v>702017.51133603044</v>
      </c>
      <c r="J80" s="43"/>
      <c r="K80" s="126">
        <f t="shared" si="81"/>
        <v>3.6659735970227647E-2</v>
      </c>
      <c r="L80" s="43"/>
      <c r="M80" s="133">
        <f t="shared" si="82"/>
        <v>0.18023378062537362</v>
      </c>
      <c r="N80" s="133">
        <f t="shared" si="82"/>
        <v>0.17055899531845548</v>
      </c>
      <c r="O80" s="133">
        <f t="shared" si="82"/>
        <v>0.17322066912722489</v>
      </c>
      <c r="P80" s="133">
        <f t="shared" si="82"/>
        <v>0.16507061350549332</v>
      </c>
      <c r="Q80" s="133">
        <f t="shared" si="82"/>
        <v>0.15606138545303855</v>
      </c>
      <c r="R80" s="133">
        <f t="shared" si="82"/>
        <v>0.16270196995095432</v>
      </c>
      <c r="S80" s="133">
        <f t="shared" si="82"/>
        <v>0.16270196995095432</v>
      </c>
      <c r="U80" s="133">
        <f t="shared" si="83"/>
        <v>8.8373496572833332E-3</v>
      </c>
      <c r="V80" s="133">
        <f t="shared" si="83"/>
        <v>5.5705708913768026E-2</v>
      </c>
      <c r="W80" s="133">
        <f t="shared" si="83"/>
        <v>3.5446128159072998E-2</v>
      </c>
      <c r="X80" s="133">
        <f t="shared" si="83"/>
        <v>6.5880530611297505E-3</v>
      </c>
      <c r="Y80" s="133">
        <f t="shared" si="83"/>
        <v>0.11808309749076451</v>
      </c>
      <c r="Z80" s="133">
        <f t="shared" si="83"/>
        <v>-0.23801089841263778</v>
      </c>
    </row>
    <row r="81" spans="1:26" ht="15.75" customHeight="1">
      <c r="A81" s="36"/>
      <c r="B81" s="130" t="s">
        <v>105</v>
      </c>
      <c r="C81" s="130">
        <v>552426</v>
      </c>
      <c r="D81" s="130">
        <v>597557</v>
      </c>
      <c r="E81" s="130">
        <v>654794</v>
      </c>
      <c r="F81" s="130">
        <v>696554</v>
      </c>
      <c r="G81" s="130">
        <v>752590</v>
      </c>
      <c r="H81" s="130">
        <v>838923</v>
      </c>
      <c r="I81" s="130">
        <f>R81*$I$83</f>
        <v>639250.18307097454</v>
      </c>
      <c r="J81" s="43"/>
      <c r="K81" s="126">
        <f t="shared" si="81"/>
        <v>7.2114900020949335E-2</v>
      </c>
      <c r="L81" s="43"/>
      <c r="M81" s="133">
        <f t="shared" si="82"/>
        <v>0.13413079613709833</v>
      </c>
      <c r="N81" s="133">
        <f t="shared" si="82"/>
        <v>0.13609777151193048</v>
      </c>
      <c r="O81" s="133">
        <f t="shared" si="82"/>
        <v>0.14346916797856268</v>
      </c>
      <c r="P81" s="133">
        <f t="shared" si="82"/>
        <v>0.1404595342549507</v>
      </c>
      <c r="Q81" s="133">
        <f t="shared" si="82"/>
        <v>0.14253738862579707</v>
      </c>
      <c r="R81" s="133">
        <f t="shared" si="82"/>
        <v>0.14815480012630516</v>
      </c>
      <c r="S81" s="133">
        <f t="shared" si="82"/>
        <v>0.14815480012630516</v>
      </c>
      <c r="U81" s="133">
        <f t="shared" si="83"/>
        <v>8.1696009963325489E-2</v>
      </c>
      <c r="V81" s="133">
        <f t="shared" si="83"/>
        <v>9.5785004610438929E-2</v>
      </c>
      <c r="W81" s="133">
        <f t="shared" si="83"/>
        <v>6.3775782917986357E-2</v>
      </c>
      <c r="X81" s="133">
        <f t="shared" si="83"/>
        <v>8.0447459924140929E-2</v>
      </c>
      <c r="Y81" s="133">
        <f t="shared" si="83"/>
        <v>0.11471451919371778</v>
      </c>
      <c r="Z81" s="133">
        <f t="shared" si="83"/>
        <v>-0.23801089841263789</v>
      </c>
    </row>
    <row r="82" spans="1:26" ht="15.75" customHeight="1">
      <c r="A82" s="36"/>
      <c r="B82" s="130" t="s">
        <v>106</v>
      </c>
      <c r="C82" s="130">
        <v>24231</v>
      </c>
      <c r="D82" s="130">
        <v>27782</v>
      </c>
      <c r="E82" s="130">
        <v>14777</v>
      </c>
      <c r="F82" s="130">
        <v>30042</v>
      </c>
      <c r="G82" s="130">
        <v>34435</v>
      </c>
      <c r="H82" s="130">
        <v>69170</v>
      </c>
      <c r="I82" s="145">
        <f>R82*$I$83</f>
        <v>52706.786156797833</v>
      </c>
      <c r="J82" s="43"/>
      <c r="K82" s="126">
        <f t="shared" si="81"/>
        <v>0.19103467751101189</v>
      </c>
      <c r="L82" s="43"/>
      <c r="M82" s="133">
        <f t="shared" si="82"/>
        <v>5.883364145058397E-3</v>
      </c>
      <c r="N82" s="133">
        <f t="shared" si="82"/>
        <v>6.3275441307598318E-3</v>
      </c>
      <c r="O82" s="133">
        <f t="shared" si="82"/>
        <v>3.2377265143223987E-3</v>
      </c>
      <c r="P82" s="133">
        <f t="shared" si="82"/>
        <v>6.0579442915943754E-3</v>
      </c>
      <c r="Q82" s="133">
        <f t="shared" si="82"/>
        <v>6.5218445333173735E-3</v>
      </c>
      <c r="R82" s="133">
        <f t="shared" si="82"/>
        <v>1.2215504312954262E-2</v>
      </c>
      <c r="S82" s="133">
        <f t="shared" si="82"/>
        <v>1.2215504312954262E-2</v>
      </c>
      <c r="U82" s="133">
        <f t="shared" si="83"/>
        <v>0.1465478106557716</v>
      </c>
      <c r="V82" s="133">
        <f t="shared" si="83"/>
        <v>-0.46810884745518677</v>
      </c>
      <c r="W82" s="133">
        <f t="shared" si="83"/>
        <v>1.0330242945117414</v>
      </c>
      <c r="X82" s="133">
        <f t="shared" si="83"/>
        <v>0.14622861327474879</v>
      </c>
      <c r="Y82" s="133">
        <f t="shared" si="83"/>
        <v>1.0087120662117033</v>
      </c>
      <c r="Z82" s="133">
        <f t="shared" si="83"/>
        <v>-0.23801089841263801</v>
      </c>
    </row>
    <row r="83" spans="1:26" ht="15.75" customHeight="1">
      <c r="A83" s="36"/>
      <c r="B83" s="21" t="s">
        <v>73</v>
      </c>
      <c r="C83" s="22">
        <f t="shared" ref="C83:H83" si="84">+SUM(C78:C82)</f>
        <v>4118562</v>
      </c>
      <c r="D83" s="22">
        <f t="shared" si="84"/>
        <v>4390645</v>
      </c>
      <c r="E83" s="22">
        <f t="shared" si="84"/>
        <v>4564005</v>
      </c>
      <c r="F83" s="22">
        <f t="shared" si="84"/>
        <v>4959108</v>
      </c>
      <c r="G83" s="135">
        <f t="shared" si="84"/>
        <v>5279948</v>
      </c>
      <c r="H83" s="22">
        <f t="shared" si="84"/>
        <v>5662476</v>
      </c>
      <c r="I83" s="378">
        <f>+I4</f>
        <v>4314745</v>
      </c>
      <c r="K83" s="123">
        <f t="shared" si="81"/>
        <v>5.4492417022691475E-2</v>
      </c>
      <c r="M83" s="114">
        <f t="shared" si="82"/>
        <v>1</v>
      </c>
      <c r="N83" s="114">
        <f t="shared" si="82"/>
        <v>1</v>
      </c>
      <c r="O83" s="114">
        <f t="shared" si="82"/>
        <v>1</v>
      </c>
      <c r="P83" s="114">
        <f t="shared" si="82"/>
        <v>1</v>
      </c>
      <c r="Q83" s="114">
        <f t="shared" si="82"/>
        <v>1</v>
      </c>
      <c r="R83" s="114">
        <f t="shared" si="82"/>
        <v>1</v>
      </c>
      <c r="S83" s="114">
        <f t="shared" si="82"/>
        <v>1</v>
      </c>
      <c r="U83" s="114">
        <f t="shared" si="83"/>
        <v>6.6062620885639189E-2</v>
      </c>
      <c r="V83" s="114">
        <f t="shared" si="83"/>
        <v>3.9483948258171697E-2</v>
      </c>
      <c r="W83" s="114">
        <f t="shared" si="83"/>
        <v>8.656936177764929E-2</v>
      </c>
      <c r="X83" s="114">
        <f t="shared" si="83"/>
        <v>6.4697118917353746E-2</v>
      </c>
      <c r="Y83" s="114">
        <f t="shared" si="83"/>
        <v>7.2449198363317313E-2</v>
      </c>
      <c r="Z83" s="114">
        <f t="shared" si="83"/>
        <v>-0.23801089841263789</v>
      </c>
    </row>
    <row r="84" spans="1:26" ht="15.75" customHeight="1">
      <c r="A84" s="36"/>
      <c r="C84" s="43"/>
      <c r="D84" s="43"/>
      <c r="F84" s="43"/>
      <c r="G84" s="43"/>
      <c r="H84" s="43"/>
      <c r="I84" s="43"/>
      <c r="K84" s="159"/>
    </row>
    <row r="85" spans="1:26" ht="15.75" customHeight="1">
      <c r="A85" s="36"/>
      <c r="B85" s="41" t="s">
        <v>107</v>
      </c>
      <c r="C85" s="43"/>
      <c r="D85" s="43"/>
      <c r="E85" s="43"/>
      <c r="F85" s="43"/>
      <c r="G85" s="43">
        <v>5.7000000000000002E-2</v>
      </c>
      <c r="H85" s="43">
        <v>7.6999999999999999E-2</v>
      </c>
      <c r="I85" s="43">
        <v>7.6999999999999999E-2</v>
      </c>
      <c r="J85" s="64" t="s">
        <v>108</v>
      </c>
      <c r="K85" s="159"/>
      <c r="L85" s="64"/>
      <c r="M85" s="64"/>
    </row>
    <row r="86" spans="1:26" ht="15.75" customHeight="1">
      <c r="A86" s="36"/>
      <c r="B86" s="136" t="s">
        <v>109</v>
      </c>
      <c r="C86" s="137">
        <v>3293200</v>
      </c>
      <c r="D86" s="137">
        <v>3495800</v>
      </c>
      <c r="E86" s="137">
        <v>3595000</v>
      </c>
      <c r="F86" s="137">
        <v>3939000</v>
      </c>
      <c r="G86" s="137">
        <f>F86*(1+G85)</f>
        <v>4163522.9999999995</v>
      </c>
      <c r="H86" s="137">
        <f>G86*(1+H85)</f>
        <v>4484114.2709999997</v>
      </c>
      <c r="I86" s="137">
        <f>H86*(1+$I$71)</f>
        <v>3383181.7474284065</v>
      </c>
      <c r="J86" s="161">
        <f>(H86/C86)^(1/6)-1</f>
        <v>5.2793255622582524E-2</v>
      </c>
      <c r="K86" s="30">
        <f>IFERROR((H86/C86)^(1/6)-1,"")</f>
        <v>5.2793255622582524E-2</v>
      </c>
      <c r="L86" s="6"/>
      <c r="M86" s="27">
        <f t="shared" ref="M86:S90" si="85">IFERROR(C86/C$94,"")</f>
        <v>0.79960141331225154</v>
      </c>
      <c r="N86" s="27">
        <f t="shared" si="85"/>
        <v>0.79619281449536461</v>
      </c>
      <c r="O86" s="27">
        <f t="shared" si="85"/>
        <v>0.78768537720708021</v>
      </c>
      <c r="P86" s="27">
        <f t="shared" si="85"/>
        <v>0.79429607098695976</v>
      </c>
      <c r="Q86" s="27">
        <f t="shared" si="85"/>
        <v>0.78855378878731375</v>
      </c>
      <c r="R86" s="27">
        <f t="shared" si="85"/>
        <v>0.79189991639699664</v>
      </c>
      <c r="S86" s="27">
        <f t="shared" si="85"/>
        <v>0.79189991639699664</v>
      </c>
      <c r="U86" s="27">
        <f t="shared" ref="U86:Z92" si="86">IFERROR(D86/C86-1,"")</f>
        <v>6.1520709340459057E-2</v>
      </c>
      <c r="V86" s="27">
        <f t="shared" si="86"/>
        <v>2.8376909434178144E-2</v>
      </c>
      <c r="W86" s="27">
        <f t="shared" si="86"/>
        <v>9.5688456189151561E-2</v>
      </c>
      <c r="X86" s="27">
        <f t="shared" si="86"/>
        <v>5.699999999999994E-2</v>
      </c>
      <c r="Y86" s="27">
        <f t="shared" si="86"/>
        <v>7.6999999999999957E-2</v>
      </c>
      <c r="Z86" s="27">
        <f t="shared" si="86"/>
        <v>-0.24551839160112998</v>
      </c>
    </row>
    <row r="87" spans="1:26" ht="15.75" customHeight="1">
      <c r="A87" s="36"/>
      <c r="B87" s="128" t="s">
        <v>110</v>
      </c>
      <c r="C87" s="130">
        <v>165200</v>
      </c>
      <c r="D87" s="130">
        <v>161600</v>
      </c>
      <c r="E87" s="130">
        <v>165100</v>
      </c>
      <c r="F87" s="130">
        <v>170500</v>
      </c>
      <c r="G87" s="130">
        <f>F87*(1-8.4%)</f>
        <v>156178</v>
      </c>
      <c r="H87" s="130">
        <f>G87*(1+2.6%)</f>
        <v>160238.628</v>
      </c>
      <c r="I87" s="130">
        <f>H87*(1+$I$71)</f>
        <v>120897.09778106821</v>
      </c>
      <c r="J87" s="161">
        <f>(H87/C87)^(1/6)-1</f>
        <v>-5.069229854220092E-3</v>
      </c>
      <c r="K87" s="126">
        <f>IFERROR((H87/C87)^(1/6)-1,"")</f>
        <v>-5.069229854220092E-3</v>
      </c>
      <c r="L87" s="6"/>
      <c r="M87" s="133">
        <f t="shared" si="85"/>
        <v>4.0111184707635111E-2</v>
      </c>
      <c r="N87" s="133">
        <f t="shared" si="85"/>
        <v>3.6805526295111538E-2</v>
      </c>
      <c r="O87" s="133">
        <f t="shared" si="85"/>
        <v>3.6174368783557426E-2</v>
      </c>
      <c r="P87" s="133">
        <f t="shared" si="85"/>
        <v>3.438118306760006E-2</v>
      </c>
      <c r="Q87" s="133">
        <f t="shared" si="85"/>
        <v>2.9579457979510403E-2</v>
      </c>
      <c r="R87" s="133">
        <f t="shared" si="85"/>
        <v>2.8298332390282979E-2</v>
      </c>
      <c r="S87" s="133">
        <f t="shared" si="85"/>
        <v>2.8298332390282979E-2</v>
      </c>
      <c r="U87" s="133">
        <f t="shared" si="86"/>
        <v>-2.1791767554479424E-2</v>
      </c>
      <c r="V87" s="133">
        <f t="shared" si="86"/>
        <v>2.1658415841584233E-2</v>
      </c>
      <c r="W87" s="133">
        <f t="shared" si="86"/>
        <v>3.2707450030284635E-2</v>
      </c>
      <c r="X87" s="133">
        <f t="shared" si="86"/>
        <v>-8.3999999999999964E-2</v>
      </c>
      <c r="Y87" s="133">
        <f t="shared" si="86"/>
        <v>2.6000000000000023E-2</v>
      </c>
      <c r="Z87" s="133">
        <f t="shared" si="86"/>
        <v>-0.24551839160112998</v>
      </c>
    </row>
    <row r="88" spans="1:26" ht="15.75" customHeight="1">
      <c r="A88" s="36"/>
      <c r="B88" s="128" t="s">
        <v>111</v>
      </c>
      <c r="C88" s="130">
        <v>118300</v>
      </c>
      <c r="D88" s="130">
        <v>143900</v>
      </c>
      <c r="E88" s="130">
        <v>163400</v>
      </c>
      <c r="F88" s="130">
        <v>162000</v>
      </c>
      <c r="G88" s="130">
        <f>F88*(1+4.5%)</f>
        <v>169290</v>
      </c>
      <c r="H88" s="130">
        <f>G88*(1-4.4%)</f>
        <v>161841.24</v>
      </c>
      <c r="I88" s="130">
        <f>H88*(1+$I$71)</f>
        <v>122106.23906046753</v>
      </c>
      <c r="J88" s="112">
        <f>(H88/C88)^(1/6)-1</f>
        <v>5.3620168740254437E-2</v>
      </c>
      <c r="K88" s="126">
        <f>IFERROR((H88/C88)^(1/6)-1,"")</f>
        <v>5.3620168740254437E-2</v>
      </c>
      <c r="L88" s="65"/>
      <c r="M88" s="133">
        <f t="shared" si="85"/>
        <v>2.872368735419633E-2</v>
      </c>
      <c r="N88" s="133">
        <f t="shared" si="85"/>
        <v>3.2774227932342512E-2</v>
      </c>
      <c r="O88" s="133">
        <f t="shared" si="85"/>
        <v>3.5801888911164648E-2</v>
      </c>
      <c r="P88" s="133">
        <f t="shared" si="85"/>
        <v>3.2667165143408852E-2</v>
      </c>
      <c r="Q88" s="133">
        <f t="shared" si="85"/>
        <v>3.2062815770155309E-2</v>
      </c>
      <c r="R88" s="133">
        <f t="shared" si="85"/>
        <v>2.8581355576606415E-2</v>
      </c>
      <c r="S88" s="133">
        <f t="shared" si="85"/>
        <v>2.8581355576606415E-2</v>
      </c>
      <c r="U88" s="133">
        <f t="shared" si="86"/>
        <v>0.21639898562975479</v>
      </c>
      <c r="V88" s="133">
        <f t="shared" si="86"/>
        <v>0.13551077136900624</v>
      </c>
      <c r="W88" s="133">
        <f t="shared" si="86"/>
        <v>-8.5679314565483278E-3</v>
      </c>
      <c r="X88" s="133">
        <f t="shared" si="86"/>
        <v>4.4999999999999929E-2</v>
      </c>
      <c r="Y88" s="133">
        <f t="shared" si="86"/>
        <v>-4.4000000000000039E-2</v>
      </c>
      <c r="Z88" s="133">
        <f t="shared" si="86"/>
        <v>-0.24551839160112998</v>
      </c>
    </row>
    <row r="89" spans="1:26" ht="15.75" customHeight="1">
      <c r="A89" s="36"/>
      <c r="B89" s="128" t="s">
        <v>112</v>
      </c>
      <c r="C89" s="130">
        <v>39100</v>
      </c>
      <c r="D89" s="130">
        <v>45100</v>
      </c>
      <c r="E89" s="130">
        <v>41900</v>
      </c>
      <c r="F89" s="130">
        <v>32200</v>
      </c>
      <c r="G89" s="130">
        <f>F89*(1-25%)</f>
        <v>24150</v>
      </c>
      <c r="H89" s="130">
        <f>G89*(1-22%)</f>
        <v>18837</v>
      </c>
      <c r="I89" s="130">
        <f>H89*(1+$I$71)</f>
        <v>14212.170057409514</v>
      </c>
      <c r="J89" s="112">
        <f>(H89/C89)^(1/6)-1</f>
        <v>-0.11460072220376016</v>
      </c>
      <c r="K89" s="126">
        <f>IFERROR((H89/C89)^(1/6)-1,"")</f>
        <v>-0.11460072220376016</v>
      </c>
      <c r="L89" s="65"/>
      <c r="M89" s="133">
        <f t="shared" si="85"/>
        <v>9.4936278575577047E-3</v>
      </c>
      <c r="N89" s="133">
        <f t="shared" si="85"/>
        <v>1.0271839331123332E-2</v>
      </c>
      <c r="O89" s="133">
        <f t="shared" si="85"/>
        <v>9.1805333254455241E-3</v>
      </c>
      <c r="P89" s="133">
        <f t="shared" si="85"/>
        <v>6.4931031951713895E-3</v>
      </c>
      <c r="Q89" s="133">
        <f t="shared" si="85"/>
        <v>4.5739086824339937E-3</v>
      </c>
      <c r="R89" s="133">
        <f t="shared" si="85"/>
        <v>3.3266366162081748E-3</v>
      </c>
      <c r="S89" s="133">
        <f t="shared" si="85"/>
        <v>3.3266366162081743E-3</v>
      </c>
      <c r="U89" s="133">
        <f t="shared" si="86"/>
        <v>0.15345268542199486</v>
      </c>
      <c r="V89" s="133">
        <f t="shared" si="86"/>
        <v>-7.0953436807095316E-2</v>
      </c>
      <c r="W89" s="133">
        <f t="shared" si="86"/>
        <v>-0.23150357995226734</v>
      </c>
      <c r="X89" s="133">
        <f t="shared" si="86"/>
        <v>-0.25</v>
      </c>
      <c r="Y89" s="133">
        <f t="shared" si="86"/>
        <v>-0.21999999999999997</v>
      </c>
      <c r="Z89" s="133">
        <f t="shared" si="86"/>
        <v>-0.24551839160112998</v>
      </c>
    </row>
    <row r="90" spans="1:26" ht="15.75" customHeight="1">
      <c r="A90" s="36"/>
      <c r="B90" s="135" t="s">
        <v>244</v>
      </c>
      <c r="C90" s="135">
        <f>SUM(C86:C89)</f>
        <v>3615800</v>
      </c>
      <c r="D90" s="135">
        <f t="shared" ref="D90:I90" si="87">SUM(D86:D89)</f>
        <v>3846400</v>
      </c>
      <c r="E90" s="135">
        <f t="shared" si="87"/>
        <v>3965400</v>
      </c>
      <c r="F90" s="135">
        <f t="shared" si="87"/>
        <v>4303700</v>
      </c>
      <c r="G90" s="135">
        <f t="shared" si="87"/>
        <v>4513141</v>
      </c>
      <c r="H90" s="135">
        <f t="shared" si="87"/>
        <v>4825031.1389999995</v>
      </c>
      <c r="I90" s="135">
        <f t="shared" si="87"/>
        <v>3640397.2543273517</v>
      </c>
      <c r="J90" s="35"/>
      <c r="K90" s="123">
        <f>IFERROR((H90/C90)^(1/6)-1,"")</f>
        <v>4.9258799361074468E-2</v>
      </c>
      <c r="L90" s="35"/>
      <c r="M90" s="114">
        <f t="shared" si="85"/>
        <v>0.8779299132316406</v>
      </c>
      <c r="N90" s="114">
        <f t="shared" si="85"/>
        <v>0.87604440805394201</v>
      </c>
      <c r="O90" s="114">
        <f t="shared" si="85"/>
        <v>0.8688421682272478</v>
      </c>
      <c r="P90" s="114">
        <f t="shared" si="85"/>
        <v>0.86783752239314005</v>
      </c>
      <c r="Q90" s="114">
        <f t="shared" si="85"/>
        <v>0.85476997121941356</v>
      </c>
      <c r="R90" s="114">
        <f t="shared" si="85"/>
        <v>0.85210624098009413</v>
      </c>
      <c r="S90" s="114">
        <f t="shared" si="85"/>
        <v>0.85210624098009413</v>
      </c>
      <c r="U90" s="114">
        <f t="shared" si="86"/>
        <v>6.3775651308147552E-2</v>
      </c>
      <c r="V90" s="114">
        <f t="shared" si="86"/>
        <v>3.0938019966722186E-2</v>
      </c>
      <c r="W90" s="114">
        <f t="shared" si="86"/>
        <v>8.5312957078730989E-2</v>
      </c>
      <c r="X90" s="114">
        <f t="shared" si="86"/>
        <v>4.8665334479633726E-2</v>
      </c>
      <c r="Y90" s="114">
        <f t="shared" si="86"/>
        <v>6.9107111654610254E-2</v>
      </c>
      <c r="Z90" s="114">
        <f t="shared" si="86"/>
        <v>-0.24551839160112987</v>
      </c>
    </row>
    <row r="91" spans="1:26" ht="15.75" customHeight="1">
      <c r="A91" s="36"/>
      <c r="C91" s="66"/>
      <c r="D91" s="66"/>
      <c r="E91" s="66"/>
      <c r="F91" s="66"/>
      <c r="G91" s="66"/>
      <c r="H91" s="66"/>
      <c r="I91" s="66"/>
      <c r="J91" s="35"/>
      <c r="K91" s="159"/>
      <c r="L91" s="35"/>
      <c r="M91" s="35"/>
      <c r="U91" s="40" t="str">
        <f t="shared" si="86"/>
        <v/>
      </c>
      <c r="V91" s="40" t="str">
        <f t="shared" si="86"/>
        <v/>
      </c>
      <c r="W91" s="40" t="str">
        <f t="shared" si="86"/>
        <v/>
      </c>
      <c r="X91" s="40" t="str">
        <f t="shared" si="86"/>
        <v/>
      </c>
      <c r="Y91" s="40" t="str">
        <f t="shared" si="86"/>
        <v/>
      </c>
      <c r="Z91" s="40" t="str">
        <f t="shared" si="86"/>
        <v/>
      </c>
    </row>
    <row r="92" spans="1:26" ht="15.75" customHeight="1">
      <c r="A92" s="36"/>
      <c r="B92" s="135" t="s">
        <v>113</v>
      </c>
      <c r="C92" s="135">
        <f>C94-C90</f>
        <v>502752</v>
      </c>
      <c r="D92" s="135">
        <f t="shared" ref="D92:I92" si="88">D94-D90</f>
        <v>544245</v>
      </c>
      <c r="E92" s="135">
        <f t="shared" si="88"/>
        <v>598605</v>
      </c>
      <c r="F92" s="135">
        <f t="shared" si="88"/>
        <v>655408</v>
      </c>
      <c r="G92" s="135">
        <f t="shared" si="88"/>
        <v>766807</v>
      </c>
      <c r="H92" s="135">
        <f t="shared" si="88"/>
        <v>837444.8610000005</v>
      </c>
      <c r="I92" s="135">
        <f t="shared" si="88"/>
        <v>631836.74567264831</v>
      </c>
      <c r="J92" s="68">
        <f>(H92/C92)^(1/6)-1</f>
        <v>8.8763958235965168E-2</v>
      </c>
      <c r="K92" s="123">
        <f>IFERROR((I92/C92)^(1/7)-1,"")</f>
        <v>3.3186504212323831E-2</v>
      </c>
      <c r="L92" s="68"/>
      <c r="M92" s="114">
        <f t="shared" ref="M92:S92" si="89">IFERROR(C92/C$94,"")</f>
        <v>0.12207008676835937</v>
      </c>
      <c r="N92" s="114">
        <f t="shared" si="89"/>
        <v>0.12395559194605804</v>
      </c>
      <c r="O92" s="114">
        <f t="shared" si="89"/>
        <v>0.13115783177275223</v>
      </c>
      <c r="P92" s="114">
        <f t="shared" si="89"/>
        <v>0.13216247760685995</v>
      </c>
      <c r="Q92" s="114">
        <f t="shared" si="89"/>
        <v>0.14523002878058647</v>
      </c>
      <c r="R92" s="114">
        <f t="shared" si="89"/>
        <v>0.14789375901990587</v>
      </c>
      <c r="S92" s="114">
        <f t="shared" si="89"/>
        <v>0.14789375901990581</v>
      </c>
      <c r="U92" s="114">
        <f t="shared" si="86"/>
        <v>8.2531745274011747E-2</v>
      </c>
      <c r="V92" s="114">
        <f t="shared" si="86"/>
        <v>9.9881487197861274E-2</v>
      </c>
      <c r="W92" s="114">
        <f t="shared" si="86"/>
        <v>9.4892291243808602E-2</v>
      </c>
      <c r="X92" s="114">
        <f t="shared" si="86"/>
        <v>0.16996893538070945</v>
      </c>
      <c r="Y92" s="114">
        <f t="shared" si="86"/>
        <v>9.2119478565011237E-2</v>
      </c>
      <c r="Z92" s="114">
        <f t="shared" si="86"/>
        <v>-0.2455183916011302</v>
      </c>
    </row>
    <row r="93" spans="1:26" ht="15.75" customHeight="1">
      <c r="A93" s="36"/>
      <c r="C93" s="452"/>
      <c r="D93" s="452">
        <f t="shared" ref="D93:H93" si="90">D92/C92-1</f>
        <v>8.2531745274011747E-2</v>
      </c>
      <c r="E93" s="452">
        <f t="shared" si="90"/>
        <v>9.9881487197861274E-2</v>
      </c>
      <c r="F93" s="452">
        <f t="shared" si="90"/>
        <v>9.4892291243808602E-2</v>
      </c>
      <c r="G93" s="452">
        <f t="shared" si="90"/>
        <v>0.16996893538070945</v>
      </c>
      <c r="H93" s="452">
        <f t="shared" si="90"/>
        <v>9.2119478565011237E-2</v>
      </c>
      <c r="I93" s="452">
        <f>I92/H92-1</f>
        <v>-0.2455183916011302</v>
      </c>
      <c r="J93" s="68"/>
      <c r="K93" s="159"/>
      <c r="L93" s="68"/>
      <c r="M93" s="68"/>
    </row>
    <row r="94" spans="1:26" ht="15.75" customHeight="1">
      <c r="A94" s="36"/>
      <c r="B94" s="135" t="s">
        <v>249</v>
      </c>
      <c r="C94" s="135">
        <f t="shared" ref="C94:I94" si="91">C72</f>
        <v>4118552</v>
      </c>
      <c r="D94" s="135">
        <f t="shared" si="91"/>
        <v>4390645</v>
      </c>
      <c r="E94" s="135">
        <f t="shared" si="91"/>
        <v>4564005</v>
      </c>
      <c r="F94" s="135">
        <f t="shared" si="91"/>
        <v>4959108</v>
      </c>
      <c r="G94" s="135">
        <f t="shared" si="91"/>
        <v>5279948</v>
      </c>
      <c r="H94" s="135">
        <f t="shared" si="91"/>
        <v>5662476</v>
      </c>
      <c r="I94" s="135">
        <f t="shared" si="91"/>
        <v>4272234</v>
      </c>
      <c r="J94" s="68"/>
      <c r="K94" s="123">
        <f>IFERROR((H94/C94)^(1/6)-1,"")</f>
        <v>5.4492843746837272E-2</v>
      </c>
      <c r="L94" s="68"/>
      <c r="M94" s="114">
        <f t="shared" ref="M94:S94" si="92">IFERROR(C94/C$94,"")</f>
        <v>1</v>
      </c>
      <c r="N94" s="114">
        <f t="shared" si="92"/>
        <v>1</v>
      </c>
      <c r="O94" s="114">
        <f t="shared" si="92"/>
        <v>1</v>
      </c>
      <c r="P94" s="114">
        <f t="shared" si="92"/>
        <v>1</v>
      </c>
      <c r="Q94" s="114">
        <f t="shared" si="92"/>
        <v>1</v>
      </c>
      <c r="R94" s="114">
        <f t="shared" si="92"/>
        <v>1</v>
      </c>
      <c r="S94" s="114">
        <f t="shared" si="92"/>
        <v>1</v>
      </c>
      <c r="U94" s="114">
        <f t="shared" ref="U94:U102" si="93">IFERROR(D94/C94-1,"")</f>
        <v>6.6065209325996133E-2</v>
      </c>
      <c r="V94" s="114">
        <f t="shared" ref="V94:V102" si="94">IFERROR(E94/D94-1,"")</f>
        <v>3.9483948258171697E-2</v>
      </c>
      <c r="W94" s="114">
        <f t="shared" ref="W94:W102" si="95">IFERROR(F94/E94-1,"")</f>
        <v>8.656936177764929E-2</v>
      </c>
      <c r="X94" s="114">
        <f t="shared" ref="X94:X102" si="96">IFERROR(G94/F94-1,"")</f>
        <v>6.4697118917353746E-2</v>
      </c>
      <c r="Y94" s="114">
        <f t="shared" ref="Y94:Y102" si="97">IFERROR(H94/G94-1,"")</f>
        <v>7.2449198363317313E-2</v>
      </c>
      <c r="Z94" s="114">
        <f t="shared" ref="Z94:Z102" si="98">IFERROR(I94/H94-1,"")</f>
        <v>-0.24551839160112998</v>
      </c>
    </row>
    <row r="95" spans="1:26" ht="15.75" customHeight="1">
      <c r="A95" s="36"/>
      <c r="C95" s="66"/>
      <c r="D95" s="66"/>
      <c r="E95" s="66"/>
      <c r="F95" s="66"/>
      <c r="G95" s="66"/>
      <c r="H95" s="66"/>
      <c r="I95" s="66"/>
      <c r="J95" s="68"/>
      <c r="K95" s="159"/>
      <c r="L95" s="68"/>
      <c r="M95" s="68"/>
      <c r="U95" s="40" t="str">
        <f t="shared" si="93"/>
        <v/>
      </c>
      <c r="V95" s="40" t="str">
        <f t="shared" si="94"/>
        <v/>
      </c>
      <c r="W95" s="40" t="str">
        <f t="shared" si="95"/>
        <v/>
      </c>
      <c r="X95" s="40" t="str">
        <f t="shared" si="96"/>
        <v/>
      </c>
      <c r="Y95" s="40" t="str">
        <f t="shared" si="97"/>
        <v/>
      </c>
      <c r="Z95" s="40" t="str">
        <f t="shared" si="98"/>
        <v/>
      </c>
    </row>
    <row r="96" spans="1:26" ht="15.75" customHeight="1">
      <c r="A96" s="36" t="s">
        <v>75</v>
      </c>
      <c r="B96" s="53" t="s">
        <v>114</v>
      </c>
      <c r="C96" s="63"/>
      <c r="D96" s="63"/>
      <c r="E96" s="63"/>
      <c r="F96" s="63"/>
      <c r="G96" s="59"/>
      <c r="H96" s="63"/>
      <c r="I96" s="316"/>
      <c r="J96" s="35"/>
      <c r="K96" s="167"/>
      <c r="L96" s="35"/>
      <c r="M96" s="35"/>
      <c r="N96"/>
      <c r="O96"/>
      <c r="P96"/>
      <c r="Q96"/>
      <c r="R96"/>
      <c r="S96"/>
      <c r="T96"/>
      <c r="U96" t="str">
        <f t="shared" si="93"/>
        <v/>
      </c>
      <c r="V96" t="str">
        <f t="shared" si="94"/>
        <v/>
      </c>
      <c r="W96" t="str">
        <f t="shared" si="95"/>
        <v/>
      </c>
      <c r="X96" t="str">
        <f t="shared" si="96"/>
        <v/>
      </c>
      <c r="Y96" t="str">
        <f t="shared" si="97"/>
        <v/>
      </c>
      <c r="Z96" t="str">
        <f t="shared" si="98"/>
        <v/>
      </c>
    </row>
    <row r="97" spans="1:26" ht="15.75" customHeight="1">
      <c r="A97" s="36"/>
      <c r="B97" s="128" t="s">
        <v>109</v>
      </c>
      <c r="C97" s="130">
        <v>11892</v>
      </c>
      <c r="D97" s="130">
        <v>12080</v>
      </c>
      <c r="E97" s="130">
        <v>12277</v>
      </c>
      <c r="F97" s="130">
        <v>12627</v>
      </c>
      <c r="G97" s="130">
        <f>H97*1.01</f>
        <v>12575.51</v>
      </c>
      <c r="H97" s="130">
        <v>12451</v>
      </c>
      <c r="I97" s="128">
        <f>H97*(1+$I$71)</f>
        <v>9394.0505061743297</v>
      </c>
      <c r="J97" s="69">
        <f>(H97/C97)^(1/6)-1</f>
        <v>7.6852201740174042E-3</v>
      </c>
      <c r="K97" s="126">
        <f>IFERROR((H97/C97)^(1/6)-1,"")</f>
        <v>7.6852201740174042E-3</v>
      </c>
      <c r="L97" s="366"/>
      <c r="M97" s="27">
        <f t="shared" ref="M97:S97" si="99">IFERROR(C97/C$102,"")</f>
        <v>0.74825394827911662</v>
      </c>
      <c r="N97" s="27">
        <f t="shared" si="99"/>
        <v>0.73627110379715976</v>
      </c>
      <c r="O97" s="27">
        <f t="shared" si="99"/>
        <v>0.72916790402090637</v>
      </c>
      <c r="P97" s="27">
        <f t="shared" si="99"/>
        <v>0.73682674913928925</v>
      </c>
      <c r="Q97" s="27">
        <f t="shared" si="99"/>
        <v>0.82981963785038249</v>
      </c>
      <c r="R97" s="27">
        <f t="shared" si="99"/>
        <v>0.83614263649184073</v>
      </c>
      <c r="S97" s="27">
        <f t="shared" si="99"/>
        <v>0.83614263649184062</v>
      </c>
      <c r="T97"/>
      <c r="U97" s="27">
        <f t="shared" si="93"/>
        <v>1.5808947191389144E-2</v>
      </c>
      <c r="V97" s="27">
        <f t="shared" si="94"/>
        <v>1.6307947019867486E-2</v>
      </c>
      <c r="W97" s="27">
        <f t="shared" si="95"/>
        <v>2.8508593304553242E-2</v>
      </c>
      <c r="X97" s="27">
        <f t="shared" si="96"/>
        <v>-4.0777698582402655E-3</v>
      </c>
      <c r="Y97" s="27">
        <f t="shared" si="97"/>
        <v>-9.9009900990099098E-3</v>
      </c>
      <c r="Z97" s="27">
        <f t="shared" si="98"/>
        <v>-0.24551839160113009</v>
      </c>
    </row>
    <row r="98" spans="1:26" ht="15.75" customHeight="1">
      <c r="A98" s="36"/>
      <c r="B98" s="128" t="s">
        <v>115</v>
      </c>
      <c r="C98" s="130">
        <v>1450</v>
      </c>
      <c r="D98" s="130">
        <v>1511</v>
      </c>
      <c r="E98" s="130">
        <v>1671</v>
      </c>
      <c r="F98" s="130">
        <v>1742</v>
      </c>
      <c r="G98" s="130"/>
      <c r="H98" s="130"/>
      <c r="I98" s="130"/>
      <c r="J98" s="69"/>
      <c r="K98" s="126">
        <f t="shared" ref="K98:K102" si="100">IFERROR((H98/C98)^(1/6)-1,"")</f>
        <v>-1</v>
      </c>
      <c r="M98" s="133">
        <f t="shared" ref="M98:P102" si="101">IFERROR(C98/C$102,"")</f>
        <v>9.1235134965078971E-2</v>
      </c>
      <c r="N98" s="133">
        <f t="shared" si="101"/>
        <v>9.2094837569330165E-2</v>
      </c>
      <c r="O98" s="133">
        <f t="shared" si="101"/>
        <v>9.9245708855496828E-2</v>
      </c>
      <c r="P98" s="133">
        <f t="shared" si="101"/>
        <v>0.10165139756083329</v>
      </c>
      <c r="Q98" s="133"/>
      <c r="R98" s="133"/>
      <c r="S98" s="133"/>
      <c r="T98"/>
      <c r="U98" s="133">
        <f t="shared" si="93"/>
        <v>4.2068965517241486E-2</v>
      </c>
      <c r="V98" s="133">
        <f t="shared" si="94"/>
        <v>0.10589013898080735</v>
      </c>
      <c r="W98" s="133">
        <f t="shared" si="95"/>
        <v>4.2489527229204072E-2</v>
      </c>
      <c r="X98" s="133">
        <f t="shared" si="96"/>
        <v>-1</v>
      </c>
      <c r="Y98" s="133" t="str">
        <f t="shared" si="97"/>
        <v/>
      </c>
      <c r="Z98" s="133" t="str">
        <f t="shared" si="98"/>
        <v/>
      </c>
    </row>
    <row r="99" spans="1:26" ht="15.75" customHeight="1">
      <c r="A99" s="36"/>
      <c r="B99" s="128" t="s">
        <v>110</v>
      </c>
      <c r="C99" s="130">
        <v>1254</v>
      </c>
      <c r="D99" s="130">
        <v>1274</v>
      </c>
      <c r="E99" s="130">
        <v>1215</v>
      </c>
      <c r="F99" s="130">
        <v>1176</v>
      </c>
      <c r="G99" s="130">
        <v>1076</v>
      </c>
      <c r="H99" s="130">
        <v>1039</v>
      </c>
      <c r="I99" s="130">
        <f>H99*(1+$I$71)</f>
        <v>783.906391126426</v>
      </c>
      <c r="J99" s="69">
        <f>(H99/C99)^(1/6)-1</f>
        <v>-3.0860409945172362E-2</v>
      </c>
      <c r="K99" s="126">
        <f t="shared" si="100"/>
        <v>-3.0860409945172362E-2</v>
      </c>
      <c r="L99" s="69"/>
      <c r="M99" s="133">
        <f t="shared" si="101"/>
        <v>7.8902661549109673E-2</v>
      </c>
      <c r="N99" s="133">
        <f t="shared" si="101"/>
        <v>7.7649783628938873E-2</v>
      </c>
      <c r="O99" s="133">
        <f t="shared" si="101"/>
        <v>7.2162499257587456E-2</v>
      </c>
      <c r="P99" s="133">
        <f t="shared" si="101"/>
        <v>6.8623446344167588E-2</v>
      </c>
      <c r="Q99" s="133">
        <f t="shared" ref="Q99:S102" si="102">IFERROR(G99/G$102,"")</f>
        <v>7.1001965751449569E-2</v>
      </c>
      <c r="R99" s="133">
        <f t="shared" si="102"/>
        <v>6.9773688805318645E-2</v>
      </c>
      <c r="S99" s="133">
        <f t="shared" si="102"/>
        <v>6.9773688805318645E-2</v>
      </c>
      <c r="T99"/>
      <c r="U99" s="133">
        <f t="shared" si="93"/>
        <v>1.5948963317384379E-2</v>
      </c>
      <c r="V99" s="133">
        <f t="shared" si="94"/>
        <v>-4.6310832025117765E-2</v>
      </c>
      <c r="W99" s="133">
        <f t="shared" si="95"/>
        <v>-3.2098765432098775E-2</v>
      </c>
      <c r="X99" s="133">
        <f t="shared" si="96"/>
        <v>-8.503401360544216E-2</v>
      </c>
      <c r="Y99" s="133">
        <f t="shared" si="97"/>
        <v>-3.4386617100371719E-2</v>
      </c>
      <c r="Z99" s="133">
        <f t="shared" si="98"/>
        <v>-0.24551839160112998</v>
      </c>
    </row>
    <row r="100" spans="1:26" ht="15.75" customHeight="1">
      <c r="A100" s="36"/>
      <c r="B100" s="128" t="s">
        <v>111</v>
      </c>
      <c r="C100" s="130">
        <v>1108</v>
      </c>
      <c r="D100" s="130">
        <v>1325</v>
      </c>
      <c r="E100" s="130">
        <v>1475</v>
      </c>
      <c r="F100" s="130">
        <v>1439</v>
      </c>
      <c r="G100" s="130">
        <v>1371</v>
      </c>
      <c r="H100" s="130">
        <v>1287</v>
      </c>
      <c r="I100" s="130">
        <f>H100*(1+$I$71)</f>
        <v>971.01783000934574</v>
      </c>
      <c r="J100" s="69">
        <f>(H100/C100)^(1/6)-1</f>
        <v>2.5273654251128042E-2</v>
      </c>
      <c r="K100" s="126">
        <f t="shared" si="100"/>
        <v>2.5273654251128042E-2</v>
      </c>
      <c r="L100" s="69"/>
      <c r="M100" s="133">
        <f t="shared" si="101"/>
        <v>6.9716227269867231E-2</v>
      </c>
      <c r="N100" s="133">
        <f t="shared" si="101"/>
        <v>8.0758212957883824E-2</v>
      </c>
      <c r="O100" s="133">
        <f t="shared" si="101"/>
        <v>8.7604680168676133E-2</v>
      </c>
      <c r="P100" s="133">
        <f t="shared" si="101"/>
        <v>8.3970356538483976E-2</v>
      </c>
      <c r="Q100" s="133">
        <f t="shared" si="102"/>
        <v>9.0468118071781928E-2</v>
      </c>
      <c r="R100" s="133">
        <f t="shared" si="102"/>
        <v>8.6428043784836484E-2</v>
      </c>
      <c r="S100" s="133">
        <f t="shared" si="102"/>
        <v>8.6428043784836484E-2</v>
      </c>
      <c r="T100"/>
      <c r="U100" s="133">
        <f t="shared" si="93"/>
        <v>0.19584837545126343</v>
      </c>
      <c r="V100" s="133">
        <f t="shared" si="94"/>
        <v>0.1132075471698113</v>
      </c>
      <c r="W100" s="133">
        <f t="shared" si="95"/>
        <v>-2.4406779661016897E-2</v>
      </c>
      <c r="X100" s="133">
        <f t="shared" si="96"/>
        <v>-4.7255038220986756E-2</v>
      </c>
      <c r="Y100" s="133">
        <f t="shared" si="97"/>
        <v>-6.1269146608315062E-2</v>
      </c>
      <c r="Z100" s="133">
        <f t="shared" si="98"/>
        <v>-0.24551839160112998</v>
      </c>
    </row>
    <row r="101" spans="1:26" ht="15.75" customHeight="1">
      <c r="A101" s="36"/>
      <c r="B101" s="128" t="s">
        <v>112</v>
      </c>
      <c r="C101" s="130">
        <v>189</v>
      </c>
      <c r="D101" s="130">
        <v>217</v>
      </c>
      <c r="E101" s="130">
        <v>199</v>
      </c>
      <c r="F101" s="130">
        <v>153</v>
      </c>
      <c r="G101" s="130">
        <v>132</v>
      </c>
      <c r="H101" s="130">
        <v>114</v>
      </c>
      <c r="I101" s="130">
        <f>H101*(1+$I$71)</f>
        <v>86.010903357471179</v>
      </c>
      <c r="J101" s="69">
        <f>(H101/C101)^(1/6)-1</f>
        <v>-8.0806013383604935E-2</v>
      </c>
      <c r="K101" s="126">
        <f t="shared" si="100"/>
        <v>-8.0806013383604935E-2</v>
      </c>
      <c r="L101" s="69"/>
      <c r="M101" s="133">
        <f t="shared" si="101"/>
        <v>1.1892027936827533E-2</v>
      </c>
      <c r="N101" s="133">
        <f t="shared" si="101"/>
        <v>1.322606204668739E-2</v>
      </c>
      <c r="O101" s="133">
        <f t="shared" si="101"/>
        <v>1.1819207697333254E-2</v>
      </c>
      <c r="P101" s="133">
        <f t="shared" si="101"/>
        <v>8.9280504172258857E-3</v>
      </c>
      <c r="Q101" s="133">
        <f t="shared" si="102"/>
        <v>8.7102783263860069E-3</v>
      </c>
      <c r="R101" s="133">
        <f t="shared" si="102"/>
        <v>7.6556309180041632E-3</v>
      </c>
      <c r="S101" s="133">
        <f t="shared" si="102"/>
        <v>7.6556309180041632E-3</v>
      </c>
      <c r="T101"/>
      <c r="U101" s="133">
        <f t="shared" si="93"/>
        <v>0.14814814814814814</v>
      </c>
      <c r="V101" s="133">
        <f t="shared" si="94"/>
        <v>-8.2949308755760343E-2</v>
      </c>
      <c r="W101" s="133">
        <f t="shared" si="95"/>
        <v>-0.23115577889447236</v>
      </c>
      <c r="X101" s="133">
        <f t="shared" si="96"/>
        <v>-0.13725490196078427</v>
      </c>
      <c r="Y101" s="133">
        <f t="shared" si="97"/>
        <v>-0.13636363636363635</v>
      </c>
      <c r="Z101" s="133">
        <f t="shared" si="98"/>
        <v>-0.24551839160112998</v>
      </c>
    </row>
    <row r="102" spans="1:26" ht="15.75" customHeight="1">
      <c r="A102" s="36"/>
      <c r="B102" s="135" t="s">
        <v>73</v>
      </c>
      <c r="C102" s="135">
        <f t="shared" ref="C102:I102" si="103">SUM(C97:C101)</f>
        <v>15893</v>
      </c>
      <c r="D102" s="135">
        <f t="shared" si="103"/>
        <v>16407</v>
      </c>
      <c r="E102" s="135">
        <f t="shared" si="103"/>
        <v>16837</v>
      </c>
      <c r="F102" s="135">
        <f t="shared" si="103"/>
        <v>17137</v>
      </c>
      <c r="G102" s="135">
        <f t="shared" si="103"/>
        <v>15154.51</v>
      </c>
      <c r="H102" s="135">
        <f t="shared" si="103"/>
        <v>14891</v>
      </c>
      <c r="I102" s="135">
        <f t="shared" si="103"/>
        <v>11234.985630667574</v>
      </c>
      <c r="J102" s="69"/>
      <c r="K102" s="123">
        <f t="shared" si="100"/>
        <v>-1.0794938101833407E-2</v>
      </c>
      <c r="L102" s="69"/>
      <c r="M102" s="114">
        <f t="shared" si="101"/>
        <v>1</v>
      </c>
      <c r="N102" s="114">
        <f t="shared" si="101"/>
        <v>1</v>
      </c>
      <c r="O102" s="114">
        <f t="shared" si="101"/>
        <v>1</v>
      </c>
      <c r="P102" s="114">
        <f t="shared" si="101"/>
        <v>1</v>
      </c>
      <c r="Q102" s="114">
        <f t="shared" si="102"/>
        <v>1</v>
      </c>
      <c r="R102" s="114">
        <f t="shared" si="102"/>
        <v>1</v>
      </c>
      <c r="S102" s="114">
        <f t="shared" si="102"/>
        <v>1</v>
      </c>
      <c r="T102"/>
      <c r="U102" s="114">
        <f t="shared" si="93"/>
        <v>3.2341282325552223E-2</v>
      </c>
      <c r="V102" s="114">
        <f t="shared" si="94"/>
        <v>2.620832571463394E-2</v>
      </c>
      <c r="W102" s="114">
        <f t="shared" si="95"/>
        <v>1.7817901051256246E-2</v>
      </c>
      <c r="X102" s="114">
        <f t="shared" si="96"/>
        <v>-0.11568477563167412</v>
      </c>
      <c r="Y102" s="114">
        <f t="shared" si="97"/>
        <v>-1.738822304383314E-2</v>
      </c>
      <c r="Z102" s="114">
        <f t="shared" si="98"/>
        <v>-0.24551839160112998</v>
      </c>
    </row>
    <row r="103" spans="1:26" ht="15.75" customHeight="1">
      <c r="A103" s="36"/>
      <c r="C103" s="71"/>
      <c r="D103" s="71"/>
      <c r="E103" s="71"/>
      <c r="F103" s="71"/>
      <c r="G103" s="71"/>
      <c r="H103" s="71"/>
      <c r="I103" s="71"/>
      <c r="J103" s="56"/>
      <c r="K103" s="159"/>
      <c r="L103" s="56"/>
      <c r="M103" s="56"/>
    </row>
    <row r="104" spans="1:26" ht="15.75" customHeight="1">
      <c r="A104" s="36"/>
      <c r="B104" s="41" t="s">
        <v>116</v>
      </c>
      <c r="C104" s="71"/>
      <c r="D104" s="71"/>
      <c r="E104" s="71"/>
      <c r="F104" s="71"/>
      <c r="G104" s="71"/>
      <c r="H104" s="71"/>
      <c r="I104" s="71"/>
      <c r="J104" s="36"/>
      <c r="K104" s="159"/>
      <c r="L104" s="36"/>
      <c r="M104" s="36"/>
    </row>
    <row r="105" spans="1:26" ht="15.75" customHeight="1">
      <c r="A105" s="36"/>
      <c r="B105" s="138" t="s">
        <v>109</v>
      </c>
      <c r="C105" s="138">
        <f t="shared" ref="C105:I105" si="104">C86/(C97*100)</f>
        <v>2.7692566431214263</v>
      </c>
      <c r="D105" s="138">
        <f t="shared" si="104"/>
        <v>2.8938741721854306</v>
      </c>
      <c r="E105" s="138">
        <f t="shared" si="104"/>
        <v>2.9282397979962531</v>
      </c>
      <c r="F105" s="138">
        <f t="shared" si="104"/>
        <v>3.1195058208600619</v>
      </c>
      <c r="G105" s="138">
        <f t="shared" si="104"/>
        <v>3.310818408159987</v>
      </c>
      <c r="H105" s="138">
        <f t="shared" si="104"/>
        <v>3.6014089398441889</v>
      </c>
      <c r="I105" s="138">
        <f t="shared" si="104"/>
        <v>3.6014089398441897</v>
      </c>
      <c r="J105" s="72">
        <f>(I105/C105)^(1/6)-1</f>
        <v>4.4764014143995778E-2</v>
      </c>
      <c r="K105" s="30">
        <f>IFERROR((I105/C105)^(1/7)-1,"")</f>
        <v>3.8248515611102984E-2</v>
      </c>
      <c r="L105" s="72"/>
      <c r="M105" s="72"/>
      <c r="U105" s="27">
        <f t="shared" ref="U105:Y108" si="105">IFERROR(D105/C105-1,"")</f>
        <v>4.5000353930193748E-2</v>
      </c>
      <c r="V105" s="27">
        <f t="shared" si="105"/>
        <v>1.1875300640618258E-2</v>
      </c>
      <c r="W105" s="27">
        <f t="shared" si="105"/>
        <v>6.5317745833073149E-2</v>
      </c>
      <c r="X105" s="27">
        <f t="shared" si="105"/>
        <v>6.132785071937441E-2</v>
      </c>
      <c r="Y105" s="27">
        <f t="shared" si="105"/>
        <v>8.7769999999999904E-2</v>
      </c>
      <c r="Z105"/>
    </row>
    <row r="106" spans="1:26" ht="15.75" customHeight="1">
      <c r="A106" s="36"/>
      <c r="B106" s="139" t="s">
        <v>110</v>
      </c>
      <c r="C106" s="139">
        <f t="shared" ref="C106:I108" si="106">C87/(C99*100)</f>
        <v>1.3173843700159489</v>
      </c>
      <c r="D106" s="139">
        <f t="shared" si="106"/>
        <v>1.2684458398744114</v>
      </c>
      <c r="E106" s="139">
        <f t="shared" si="106"/>
        <v>1.3588477366255145</v>
      </c>
      <c r="F106" s="139">
        <f t="shared" si="106"/>
        <v>1.4498299319727892</v>
      </c>
      <c r="G106" s="139">
        <f t="shared" si="106"/>
        <v>1.4514684014869887</v>
      </c>
      <c r="H106" s="139">
        <f t="shared" si="106"/>
        <v>1.5422389605389797</v>
      </c>
      <c r="I106" s="139">
        <f t="shared" si="106"/>
        <v>1.5422389605389797</v>
      </c>
      <c r="J106" s="72">
        <f>(I106/C106)^(1/6)-1</f>
        <v>2.6612451246051272E-2</v>
      </c>
      <c r="K106" s="126">
        <f>IFERROR((I106/C106)^(1/7)-1,"")</f>
        <v>2.2767745360185776E-2</v>
      </c>
      <c r="L106" s="72"/>
      <c r="M106" s="72"/>
      <c r="U106" s="133">
        <f t="shared" si="105"/>
        <v>-3.7148254720029028E-2</v>
      </c>
      <c r="V106" s="133">
        <f t="shared" si="105"/>
        <v>7.1269812166401714E-2</v>
      </c>
      <c r="W106" s="133">
        <f t="shared" si="105"/>
        <v>6.6955401179248142E-2</v>
      </c>
      <c r="X106" s="133">
        <f t="shared" si="105"/>
        <v>1.1301115241635351E-3</v>
      </c>
      <c r="Y106" s="133">
        <f t="shared" si="105"/>
        <v>6.2537054860442698E-2</v>
      </c>
      <c r="Z106"/>
    </row>
    <row r="107" spans="1:26" ht="15.75" customHeight="1">
      <c r="A107" s="36"/>
      <c r="B107" s="139" t="s">
        <v>111</v>
      </c>
      <c r="C107" s="139">
        <f t="shared" si="106"/>
        <v>1.0676895306859207</v>
      </c>
      <c r="D107" s="139">
        <f t="shared" si="106"/>
        <v>1.0860377358490565</v>
      </c>
      <c r="E107" s="139">
        <f t="shared" si="106"/>
        <v>1.1077966101694916</v>
      </c>
      <c r="F107" s="139">
        <f t="shared" si="106"/>
        <v>1.1257817929117442</v>
      </c>
      <c r="G107" s="139">
        <f t="shared" si="106"/>
        <v>1.2347921225382932</v>
      </c>
      <c r="H107" s="139">
        <f t="shared" si="106"/>
        <v>1.2575076923076922</v>
      </c>
      <c r="I107" s="139">
        <f t="shared" si="106"/>
        <v>1.2575076923076922</v>
      </c>
      <c r="J107" s="72">
        <f>(I107/C107)^(1/6)-1</f>
        <v>2.7647754696116467E-2</v>
      </c>
      <c r="K107" s="126">
        <f>IFERROR((I107/C107)^(1/7)-1,"")</f>
        <v>2.3651761298096652E-2</v>
      </c>
      <c r="L107" s="72"/>
      <c r="M107" s="72"/>
      <c r="U107" s="133">
        <f t="shared" si="105"/>
        <v>1.71849630775609E-2</v>
      </c>
      <c r="V107" s="133">
        <f t="shared" si="105"/>
        <v>2.0035099704361681E-2</v>
      </c>
      <c r="W107" s="133">
        <f t="shared" si="105"/>
        <v>1.6235094580674847E-2</v>
      </c>
      <c r="X107" s="133">
        <f t="shared" si="105"/>
        <v>9.6830780452224596E-2</v>
      </c>
      <c r="Y107" s="133">
        <f t="shared" si="105"/>
        <v>1.8396270396270342E-2</v>
      </c>
      <c r="Z107"/>
    </row>
    <row r="108" spans="1:26" ht="15.75" customHeight="1">
      <c r="A108" s="36"/>
      <c r="B108" s="140" t="s">
        <v>112</v>
      </c>
      <c r="C108" s="140">
        <f t="shared" si="106"/>
        <v>2.0687830687830688</v>
      </c>
      <c r="D108" s="140">
        <f t="shared" si="106"/>
        <v>2.0783410138248848</v>
      </c>
      <c r="E108" s="140">
        <f t="shared" si="106"/>
        <v>2.1055276381909547</v>
      </c>
      <c r="F108" s="140">
        <f t="shared" si="106"/>
        <v>2.1045751633986929</v>
      </c>
      <c r="G108" s="140">
        <f t="shared" si="106"/>
        <v>1.8295454545454546</v>
      </c>
      <c r="H108" s="140">
        <f t="shared" si="106"/>
        <v>1.6523684210526315</v>
      </c>
      <c r="I108" s="140">
        <f t="shared" si="106"/>
        <v>1.6523684210526315</v>
      </c>
      <c r="J108" s="72">
        <f>(I108/C108)^(1/6)-1</f>
        <v>-3.6765589540631693E-2</v>
      </c>
      <c r="K108" s="32">
        <f>IFERROR((I108/C108)^(1/7)-1,"")</f>
        <v>-3.1597302600835375E-2</v>
      </c>
      <c r="L108" s="72"/>
      <c r="M108" s="72"/>
      <c r="U108" s="29">
        <f t="shared" si="105"/>
        <v>4.6200808514149649E-3</v>
      </c>
      <c r="V108" s="29">
        <f t="shared" si="105"/>
        <v>1.3080925692765311E-2</v>
      </c>
      <c r="W108" s="29">
        <f t="shared" si="105"/>
        <v>-4.5236869608611396E-4</v>
      </c>
      <c r="X108" s="29">
        <f t="shared" si="105"/>
        <v>-0.13068181818181823</v>
      </c>
      <c r="Y108" s="29">
        <f t="shared" si="105"/>
        <v>-9.6842105263157952E-2</v>
      </c>
      <c r="Z108"/>
    </row>
    <row r="109" spans="1:26" ht="15.75" customHeight="1">
      <c r="A109" s="36"/>
      <c r="C109" s="71"/>
      <c r="D109" s="71"/>
      <c r="E109" s="71"/>
      <c r="F109" s="71"/>
      <c r="G109" s="71"/>
      <c r="H109" s="71"/>
      <c r="I109" s="71"/>
      <c r="J109" s="43"/>
      <c r="K109" s="159"/>
      <c r="L109" s="43"/>
      <c r="M109" s="43"/>
    </row>
    <row r="110" spans="1:26" ht="15.75" customHeight="1">
      <c r="A110" s="36" t="s">
        <v>75</v>
      </c>
      <c r="B110" s="124" t="s">
        <v>117</v>
      </c>
      <c r="C110" s="127"/>
      <c r="D110" s="127"/>
      <c r="E110" s="127"/>
      <c r="F110" s="127"/>
      <c r="G110" s="127"/>
      <c r="H110" s="127"/>
      <c r="I110" s="51"/>
      <c r="K110" s="141"/>
    </row>
    <row r="111" spans="1:26" ht="15.75" customHeight="1">
      <c r="A111" s="36"/>
      <c r="B111" s="138" t="s">
        <v>118</v>
      </c>
      <c r="C111" s="137">
        <v>10250</v>
      </c>
      <c r="D111" s="137">
        <v>-3558</v>
      </c>
      <c r="E111" s="137">
        <v>-9924</v>
      </c>
      <c r="F111" s="137">
        <v>4429</v>
      </c>
      <c r="G111" s="137">
        <v>-9992</v>
      </c>
      <c r="H111" s="137">
        <v>13059</v>
      </c>
      <c r="I111" s="137">
        <v>-10043</v>
      </c>
      <c r="K111" s="30">
        <f>IFERROR((I111/C111)^(1/7)-1,"")</f>
        <v>-1.9970896958592457</v>
      </c>
      <c r="M111" s="30">
        <f t="shared" ref="M111:M123" si="107">C111/C$123</f>
        <v>8.5913101203118694E-3</v>
      </c>
      <c r="N111" s="30">
        <f t="shared" ref="N111:N123" si="108">D111/D$123</f>
        <v>-2.7749981866580144E-3</v>
      </c>
      <c r="O111" s="30">
        <f t="shared" ref="O111:O123" si="109">E111/E$123</f>
        <v>-7.5018028818896925E-3</v>
      </c>
      <c r="P111" s="30">
        <f t="shared" ref="P111:P123" si="110">F111/F$123</f>
        <v>3.2553705528984853E-3</v>
      </c>
      <c r="Q111" s="30">
        <f t="shared" ref="Q111:Q123" si="111">G111/G$123</f>
        <v>-7.3058559447820018E-3</v>
      </c>
      <c r="R111" s="30">
        <f t="shared" ref="R111:R123" si="112">H111/H$123</f>
        <v>8.7227593282560231E-3</v>
      </c>
      <c r="S111" s="30">
        <f t="shared" ref="S111:S122" si="113">AVERAGE(M111:R111)</f>
        <v>4.9779716468944483E-4</v>
      </c>
      <c r="U111" s="30">
        <f t="shared" ref="U111:U123" si="114">IFERROR(D111/C111-1,"")</f>
        <v>-1.3471219512195121</v>
      </c>
      <c r="V111" s="30">
        <f t="shared" ref="V111:V123" si="115">IFERROR(E111/D111-1,"")</f>
        <v>1.7892074198988195</v>
      </c>
      <c r="W111" s="30">
        <f t="shared" ref="W111:W123" si="116">IFERROR(F111/E111-1,"")</f>
        <v>-1.446291817815397</v>
      </c>
      <c r="X111" s="30">
        <f t="shared" ref="X111:X123" si="117">IFERROR(G111/F111-1,"")</f>
        <v>-3.2560397380898625</v>
      </c>
      <c r="Y111" s="30">
        <f t="shared" ref="Y111:Y123" si="118">IFERROR(H111/G111-1,"")</f>
        <v>-2.3069455564451564</v>
      </c>
      <c r="Z111" s="30">
        <f t="shared" ref="Z111:Z123" si="119">IFERROR(I111/H111-1,"")</f>
        <v>-1.7690481660157746</v>
      </c>
    </row>
    <row r="112" spans="1:26" ht="15.75" customHeight="1">
      <c r="A112" s="36"/>
      <c r="B112" s="139" t="s">
        <v>119</v>
      </c>
      <c r="C112" s="130">
        <v>757519</v>
      </c>
      <c r="D112" s="130">
        <v>783660</v>
      </c>
      <c r="E112" s="130">
        <v>820280</v>
      </c>
      <c r="F112" s="130">
        <v>749923</v>
      </c>
      <c r="G112" s="130">
        <v>734926</v>
      </c>
      <c r="H112" s="130">
        <v>697483</v>
      </c>
      <c r="I112" s="130">
        <v>554758</v>
      </c>
      <c r="K112" s="126">
        <f t="shared" ref="K112:K122" si="120">IFERROR((I112/C112)^(1/7)-1,"")</f>
        <v>-4.3526673167184948E-2</v>
      </c>
      <c r="M112" s="126">
        <f t="shared" si="107"/>
        <v>0.63493469766131971</v>
      </c>
      <c r="N112" s="126">
        <f t="shared" si="108"/>
        <v>0.61120153989781334</v>
      </c>
      <c r="O112" s="126">
        <f t="shared" si="109"/>
        <v>0.62007042200286955</v>
      </c>
      <c r="P112" s="126">
        <f t="shared" si="110"/>
        <v>0.55120281127597437</v>
      </c>
      <c r="Q112" s="126">
        <f t="shared" si="111"/>
        <v>0.53735623359436124</v>
      </c>
      <c r="R112" s="126">
        <f t="shared" si="112"/>
        <v>0.46588378471169273</v>
      </c>
      <c r="S112" s="126">
        <f t="shared" si="113"/>
        <v>0.57010824819067185</v>
      </c>
      <c r="U112" s="126">
        <f t="shared" si="114"/>
        <v>3.4508705392207961E-2</v>
      </c>
      <c r="V112" s="126">
        <f t="shared" si="115"/>
        <v>4.6729448995737943E-2</v>
      </c>
      <c r="W112" s="126">
        <f t="shared" si="116"/>
        <v>-8.5771931535573165E-2</v>
      </c>
      <c r="X112" s="126">
        <f t="shared" si="117"/>
        <v>-1.999805313345504E-2</v>
      </c>
      <c r="Y112" s="126">
        <f t="shared" si="118"/>
        <v>-5.094798660001143E-2</v>
      </c>
      <c r="Z112" s="126">
        <f t="shared" si="119"/>
        <v>-0.20462864327876096</v>
      </c>
    </row>
    <row r="113" spans="1:26" ht="15.75" customHeight="1">
      <c r="A113" s="36"/>
      <c r="B113" s="139" t="s">
        <v>120</v>
      </c>
      <c r="C113" s="130">
        <v>8752</v>
      </c>
      <c r="D113" s="130">
        <v>14420</v>
      </c>
      <c r="E113" s="130">
        <v>17702</v>
      </c>
      <c r="F113" s="130">
        <v>111523</v>
      </c>
      <c r="G113" s="130">
        <v>163708</v>
      </c>
      <c r="H113" s="130">
        <v>241501</v>
      </c>
      <c r="I113" s="130">
        <v>229239</v>
      </c>
      <c r="K113" s="126">
        <f t="shared" si="120"/>
        <v>0.59440010302986113</v>
      </c>
      <c r="M113" s="126">
        <f t="shared" si="107"/>
        <v>7.3357215778506804E-3</v>
      </c>
      <c r="N113" s="126">
        <f t="shared" si="108"/>
        <v>1.1246619969535855E-2</v>
      </c>
      <c r="O113" s="126">
        <f t="shared" si="109"/>
        <v>1.338139002571658E-2</v>
      </c>
      <c r="P113" s="126">
        <f t="shared" si="110"/>
        <v>8.1970803831767386E-2</v>
      </c>
      <c r="Q113" s="126">
        <f t="shared" si="111"/>
        <v>0.11969846527305564</v>
      </c>
      <c r="R113" s="126">
        <f t="shared" si="112"/>
        <v>0.16131059809580808</v>
      </c>
      <c r="S113" s="126">
        <f t="shared" si="113"/>
        <v>6.5823933128955694E-2</v>
      </c>
      <c r="U113" s="126">
        <f t="shared" si="114"/>
        <v>0.64762340036563071</v>
      </c>
      <c r="V113" s="126">
        <f t="shared" si="115"/>
        <v>0.22760055478502084</v>
      </c>
      <c r="W113" s="126">
        <f t="shared" si="116"/>
        <v>5.3000225963168006</v>
      </c>
      <c r="X113" s="126">
        <f t="shared" si="117"/>
        <v>0.4679303820736529</v>
      </c>
      <c r="Y113" s="126">
        <f t="shared" si="118"/>
        <v>0.47519363745204868</v>
      </c>
      <c r="Z113" s="126">
        <f t="shared" si="119"/>
        <v>-5.0774116877362774E-2</v>
      </c>
    </row>
    <row r="114" spans="1:26" ht="15.75" customHeight="1">
      <c r="A114" s="36"/>
      <c r="B114" s="139" t="s">
        <v>121</v>
      </c>
      <c r="C114" s="130">
        <v>228575</v>
      </c>
      <c r="D114" s="130">
        <v>246010</v>
      </c>
      <c r="E114" s="130">
        <v>251437</v>
      </c>
      <c r="F114" s="130">
        <v>244831</v>
      </c>
      <c r="G114" s="130">
        <v>244621</v>
      </c>
      <c r="H114" s="130">
        <v>222562</v>
      </c>
      <c r="I114" s="130">
        <v>208402</v>
      </c>
      <c r="K114" s="126">
        <f t="shared" si="120"/>
        <v>-1.3112624436979359E-2</v>
      </c>
      <c r="M114" s="126">
        <f t="shared" si="107"/>
        <v>0.19158621568295467</v>
      </c>
      <c r="N114" s="126">
        <f t="shared" si="108"/>
        <v>0.19187108035405795</v>
      </c>
      <c r="O114" s="126">
        <f t="shared" si="109"/>
        <v>0.19006759484217034</v>
      </c>
      <c r="P114" s="126">
        <f t="shared" si="110"/>
        <v>0.17995385591255114</v>
      </c>
      <c r="Q114" s="126">
        <f t="shared" si="111"/>
        <v>0.17885966644000381</v>
      </c>
      <c r="R114" s="126">
        <f t="shared" si="112"/>
        <v>0.14866029264226333</v>
      </c>
      <c r="S114" s="126">
        <f t="shared" si="113"/>
        <v>0.18016645097900019</v>
      </c>
      <c r="U114" s="126">
        <f t="shared" si="114"/>
        <v>7.627693317291917E-2</v>
      </c>
      <c r="V114" s="126">
        <f t="shared" si="115"/>
        <v>2.2060078858582965E-2</v>
      </c>
      <c r="W114" s="126">
        <f t="shared" si="116"/>
        <v>-2.6272982894323449E-2</v>
      </c>
      <c r="X114" s="126">
        <f t="shared" si="117"/>
        <v>-8.5773451891302255E-4</v>
      </c>
      <c r="Y114" s="126">
        <f t="shared" si="118"/>
        <v>-9.0176231803483775E-2</v>
      </c>
      <c r="Z114" s="126">
        <f t="shared" si="119"/>
        <v>-6.362272085980536E-2</v>
      </c>
    </row>
    <row r="115" spans="1:26" ht="15.75" customHeight="1">
      <c r="A115" s="36"/>
      <c r="B115" s="139" t="s">
        <v>122</v>
      </c>
      <c r="C115" s="130">
        <v>115802</v>
      </c>
      <c r="D115" s="130">
        <v>147909</v>
      </c>
      <c r="E115" s="130">
        <v>118347</v>
      </c>
      <c r="F115" s="130">
        <v>119814</v>
      </c>
      <c r="G115" s="130">
        <v>131312</v>
      </c>
      <c r="H115" s="130">
        <v>141317</v>
      </c>
      <c r="I115" s="130">
        <v>142946</v>
      </c>
      <c r="K115" s="126">
        <f t="shared" si="120"/>
        <v>3.0540668893098921E-2</v>
      </c>
      <c r="M115" s="126">
        <f t="shared" si="107"/>
        <v>9.7062526297790733E-2</v>
      </c>
      <c r="N115" s="126">
        <f t="shared" si="108"/>
        <v>0.11535896761956163</v>
      </c>
      <c r="O115" s="126">
        <f t="shared" si="109"/>
        <v>8.9461493920092644E-2</v>
      </c>
      <c r="P115" s="126">
        <f t="shared" si="110"/>
        <v>8.8064792825689575E-2</v>
      </c>
      <c r="Q115" s="126">
        <f t="shared" si="111"/>
        <v>9.6011464753924552E-2</v>
      </c>
      <c r="R115" s="126">
        <f t="shared" si="112"/>
        <v>9.4392693161126917E-2</v>
      </c>
      <c r="S115" s="126">
        <f t="shared" si="113"/>
        <v>9.6725323096364349E-2</v>
      </c>
      <c r="U115" s="126">
        <f t="shared" si="114"/>
        <v>0.27725773302706336</v>
      </c>
      <c r="V115" s="126">
        <f t="shared" si="115"/>
        <v>-0.19986613390665886</v>
      </c>
      <c r="W115" s="126">
        <f t="shared" si="116"/>
        <v>1.239575147659E-2</v>
      </c>
      <c r="X115" s="126">
        <f t="shared" si="117"/>
        <v>9.596541305690498E-2</v>
      </c>
      <c r="Y115" s="126">
        <f t="shared" si="118"/>
        <v>7.6192579505300451E-2</v>
      </c>
      <c r="Z115" s="126">
        <f t="shared" si="119"/>
        <v>1.152727555778843E-2</v>
      </c>
    </row>
    <row r="116" spans="1:26" ht="15.75" customHeight="1">
      <c r="A116" s="36"/>
      <c r="B116" s="139" t="s">
        <v>123</v>
      </c>
      <c r="C116" s="130">
        <v>5878</v>
      </c>
      <c r="D116" s="130">
        <v>5656</v>
      </c>
      <c r="E116" s="130">
        <v>6076</v>
      </c>
      <c r="F116" s="130">
        <v>5255</v>
      </c>
      <c r="G116" s="130">
        <v>5003</v>
      </c>
      <c r="H116" s="130">
        <v>4857</v>
      </c>
      <c r="I116" s="130">
        <v>3998</v>
      </c>
      <c r="K116" s="126">
        <f t="shared" si="120"/>
        <v>-5.3571954736532978E-2</v>
      </c>
      <c r="M116" s="126">
        <f t="shared" si="107"/>
        <v>4.926802037774943E-3</v>
      </c>
      <c r="N116" s="126">
        <f t="shared" si="108"/>
        <v>4.4112955997014421E-3</v>
      </c>
      <c r="O116" s="126">
        <f t="shared" si="109"/>
        <v>4.5930022481219038E-3</v>
      </c>
      <c r="P116" s="126">
        <f t="shared" si="110"/>
        <v>3.8624909134074375E-3</v>
      </c>
      <c r="Q116" s="126">
        <f t="shared" si="111"/>
        <v>3.6580461661073213E-3</v>
      </c>
      <c r="R116" s="126">
        <f t="shared" si="112"/>
        <v>3.2442332534910407E-3</v>
      </c>
      <c r="S116" s="126">
        <f t="shared" si="113"/>
        <v>4.1159783697673471E-3</v>
      </c>
      <c r="U116" s="126">
        <f t="shared" si="114"/>
        <v>-3.776794828172847E-2</v>
      </c>
      <c r="V116" s="126">
        <f t="shared" si="115"/>
        <v>7.4257425742574323E-2</v>
      </c>
      <c r="W116" s="126">
        <f t="shared" si="116"/>
        <v>-0.13512179065174457</v>
      </c>
      <c r="X116" s="126">
        <f t="shared" si="117"/>
        <v>-4.7954329210275981E-2</v>
      </c>
      <c r="Y116" s="126">
        <f t="shared" si="118"/>
        <v>-2.9182490505696546E-2</v>
      </c>
      <c r="Z116" s="126">
        <f t="shared" si="119"/>
        <v>-0.17685814288655544</v>
      </c>
    </row>
    <row r="117" spans="1:26" ht="15.75" customHeight="1">
      <c r="A117" s="36"/>
      <c r="B117" s="139" t="s">
        <v>124</v>
      </c>
      <c r="C117" s="130">
        <v>174015</v>
      </c>
      <c r="D117" s="130">
        <v>189000</v>
      </c>
      <c r="E117" s="130">
        <v>206043</v>
      </c>
      <c r="F117" s="130">
        <v>201859</v>
      </c>
      <c r="G117" s="130">
        <v>198151</v>
      </c>
      <c r="H117" s="130">
        <v>206793</v>
      </c>
      <c r="I117" s="130">
        <v>209425</v>
      </c>
      <c r="K117" s="126">
        <f t="shared" si="120"/>
        <v>2.681378672206125E-2</v>
      </c>
      <c r="M117" s="126">
        <f t="shared" si="107"/>
        <v>0.14585530054498241</v>
      </c>
      <c r="N117" s="126">
        <f t="shared" si="108"/>
        <v>0.14740715494051848</v>
      </c>
      <c r="O117" s="126">
        <f t="shared" si="109"/>
        <v>0.15575312083768619</v>
      </c>
      <c r="P117" s="126">
        <f t="shared" si="110"/>
        <v>0.14836889691522587</v>
      </c>
      <c r="Q117" s="126">
        <f t="shared" si="111"/>
        <v>0.144882171868945</v>
      </c>
      <c r="R117" s="126">
        <f t="shared" si="112"/>
        <v>0.13812738875626371</v>
      </c>
      <c r="S117" s="126">
        <f t="shared" si="113"/>
        <v>0.14673233897727031</v>
      </c>
      <c r="U117" s="126">
        <f t="shared" si="114"/>
        <v>8.6113266097750163E-2</v>
      </c>
      <c r="V117" s="126">
        <f t="shared" si="115"/>
        <v>9.017460317460313E-2</v>
      </c>
      <c r="W117" s="126">
        <f t="shared" si="116"/>
        <v>-2.0306440888552379E-2</v>
      </c>
      <c r="X117" s="126">
        <f t="shared" si="117"/>
        <v>-1.8369257749221046E-2</v>
      </c>
      <c r="Y117" s="126">
        <f t="shared" si="118"/>
        <v>4.3613204071642375E-2</v>
      </c>
      <c r="Z117" s="126">
        <f t="shared" si="119"/>
        <v>1.272770354895969E-2</v>
      </c>
    </row>
    <row r="118" spans="1:26" ht="15.75" customHeight="1">
      <c r="A118" s="36"/>
      <c r="B118" s="139" t="s">
        <v>125</v>
      </c>
      <c r="C118" s="130">
        <v>6046</v>
      </c>
      <c r="D118" s="130">
        <v>3846</v>
      </c>
      <c r="E118" s="130">
        <v>3057</v>
      </c>
      <c r="F118" s="130">
        <v>2295</v>
      </c>
      <c r="G118" s="130">
        <v>2091</v>
      </c>
      <c r="H118" s="130">
        <v>3567</v>
      </c>
      <c r="I118" s="130">
        <v>6603</v>
      </c>
      <c r="J118" s="452"/>
      <c r="K118" s="126">
        <f t="shared" si="120"/>
        <v>1.2669181890297088E-2</v>
      </c>
      <c r="M118" s="126">
        <f t="shared" si="107"/>
        <v>5.0676157060883468E-3</v>
      </c>
      <c r="N118" s="126">
        <f t="shared" si="108"/>
        <v>2.9996186132340429E-3</v>
      </c>
      <c r="O118" s="126">
        <f t="shared" si="109"/>
        <v>2.3108637051528404E-3</v>
      </c>
      <c r="P118" s="126">
        <f t="shared" si="110"/>
        <v>1.6868537861598608E-3</v>
      </c>
      <c r="Q118" s="126">
        <f t="shared" si="111"/>
        <v>1.528877580118011E-3</v>
      </c>
      <c r="R118" s="126">
        <f t="shared" si="112"/>
        <v>2.3825777260042293E-3</v>
      </c>
      <c r="S118" s="126">
        <f t="shared" si="113"/>
        <v>2.6627345194595552E-3</v>
      </c>
      <c r="U118" s="126">
        <f t="shared" si="114"/>
        <v>-0.36387694343367516</v>
      </c>
      <c r="V118" s="126">
        <f t="shared" si="115"/>
        <v>-0.20514820592823713</v>
      </c>
      <c r="W118" s="126">
        <f t="shared" si="116"/>
        <v>-0.24926398429833174</v>
      </c>
      <c r="X118" s="126">
        <f t="shared" si="117"/>
        <v>-8.8888888888888906E-2</v>
      </c>
      <c r="Y118" s="126">
        <f t="shared" si="118"/>
        <v>0.70588235294117641</v>
      </c>
      <c r="Z118" s="126">
        <f t="shared" si="119"/>
        <v>0.85113540790580311</v>
      </c>
    </row>
    <row r="119" spans="1:26" ht="15.75" customHeight="1">
      <c r="A119" s="36"/>
      <c r="B119" s="139" t="s">
        <v>126</v>
      </c>
      <c r="C119" s="130">
        <v>1860</v>
      </c>
      <c r="D119" s="130">
        <v>1054</v>
      </c>
      <c r="E119" s="130">
        <v>472</v>
      </c>
      <c r="F119" s="130">
        <v>59</v>
      </c>
      <c r="G119" s="130">
        <v>6</v>
      </c>
      <c r="H119" s="130">
        <v>6</v>
      </c>
      <c r="I119" s="130">
        <v>6</v>
      </c>
      <c r="K119" s="126">
        <f t="shared" si="120"/>
        <v>-0.55935262572631261</v>
      </c>
      <c r="M119" s="126">
        <f t="shared" si="107"/>
        <v>1.5590084706126903E-3</v>
      </c>
      <c r="N119" s="126">
        <f t="shared" si="108"/>
        <v>8.2204836670532531E-4</v>
      </c>
      <c r="O119" s="126">
        <f t="shared" si="109"/>
        <v>3.5679675133534208E-4</v>
      </c>
      <c r="P119" s="126">
        <f t="shared" si="110"/>
        <v>4.3365740036353719E-5</v>
      </c>
      <c r="Q119" s="126">
        <f t="shared" si="111"/>
        <v>4.387023185417535E-6</v>
      </c>
      <c r="R119" s="126">
        <f t="shared" si="112"/>
        <v>4.0077001278456344E-6</v>
      </c>
      <c r="S119" s="126">
        <f t="shared" si="113"/>
        <v>4.6493567533382909E-4</v>
      </c>
      <c r="U119" s="126">
        <f t="shared" si="114"/>
        <v>-0.43333333333333335</v>
      </c>
      <c r="V119" s="126">
        <f t="shared" si="115"/>
        <v>-0.55218216318785585</v>
      </c>
      <c r="W119" s="126">
        <f t="shared" si="116"/>
        <v>-0.875</v>
      </c>
      <c r="X119" s="126">
        <f t="shared" si="117"/>
        <v>-0.89830508474576276</v>
      </c>
      <c r="Y119" s="126">
        <f t="shared" si="118"/>
        <v>0</v>
      </c>
      <c r="Z119" s="126">
        <f t="shared" si="119"/>
        <v>0</v>
      </c>
    </row>
    <row r="120" spans="1:26" ht="15.75" customHeight="1">
      <c r="A120" s="36"/>
      <c r="B120" s="139" t="s">
        <v>127</v>
      </c>
      <c r="C120" s="130">
        <v>0</v>
      </c>
      <c r="D120" s="130">
        <v>0</v>
      </c>
      <c r="E120" s="130">
        <v>0</v>
      </c>
      <c r="F120" s="130">
        <v>0</v>
      </c>
      <c r="G120" s="130">
        <v>0</v>
      </c>
      <c r="H120" s="130">
        <v>0</v>
      </c>
      <c r="I120" s="130">
        <f>-S120*I$5</f>
        <v>0</v>
      </c>
      <c r="K120" s="126" t="str">
        <f t="shared" si="120"/>
        <v/>
      </c>
      <c r="M120" s="126">
        <f t="shared" si="107"/>
        <v>0</v>
      </c>
      <c r="N120" s="126">
        <f t="shared" si="108"/>
        <v>0</v>
      </c>
      <c r="O120" s="126">
        <f t="shared" si="109"/>
        <v>0</v>
      </c>
      <c r="P120" s="126">
        <f t="shared" si="110"/>
        <v>0</v>
      </c>
      <c r="Q120" s="126">
        <f t="shared" si="111"/>
        <v>0</v>
      </c>
      <c r="R120" s="126">
        <f t="shared" si="112"/>
        <v>0</v>
      </c>
      <c r="S120" s="126">
        <f t="shared" si="113"/>
        <v>0</v>
      </c>
      <c r="U120" s="126" t="str">
        <f t="shared" si="114"/>
        <v/>
      </c>
      <c r="V120" s="126" t="str">
        <f t="shared" si="115"/>
        <v/>
      </c>
      <c r="W120" s="126" t="str">
        <f t="shared" si="116"/>
        <v/>
      </c>
      <c r="X120" s="126" t="str">
        <f t="shared" si="117"/>
        <v/>
      </c>
      <c r="Y120" s="126" t="str">
        <f t="shared" si="118"/>
        <v/>
      </c>
      <c r="Z120" s="126" t="str">
        <f t="shared" si="119"/>
        <v/>
      </c>
    </row>
    <row r="121" spans="1:26" ht="15.75" customHeight="1">
      <c r="A121" s="36"/>
      <c r="B121" s="139" t="s">
        <v>128</v>
      </c>
      <c r="C121" s="130">
        <v>-86277</v>
      </c>
      <c r="D121" s="130">
        <v>-75987</v>
      </c>
      <c r="E121" s="130">
        <v>-58813</v>
      </c>
      <c r="F121" s="130">
        <v>-49408</v>
      </c>
      <c r="G121" s="130">
        <v>-69174</v>
      </c>
      <c r="H121" s="130"/>
      <c r="I121" s="130"/>
      <c r="K121" s="126">
        <f t="shared" si="120"/>
        <v>-1</v>
      </c>
      <c r="M121" s="126">
        <f t="shared" si="107"/>
        <v>-7.2315362268307037E-2</v>
      </c>
      <c r="N121" s="126">
        <f t="shared" si="108"/>
        <v>-5.926469567441893E-2</v>
      </c>
      <c r="O121" s="126">
        <f t="shared" si="109"/>
        <v>-4.4458235881960746E-2</v>
      </c>
      <c r="P121" s="126">
        <f t="shared" si="110"/>
        <v>-3.6315499724002789E-2</v>
      </c>
      <c r="Q121" s="126">
        <f t="shared" si="111"/>
        <v>-5.0577990304678758E-2</v>
      </c>
      <c r="R121" s="126">
        <f t="shared" si="112"/>
        <v>0</v>
      </c>
      <c r="S121" s="126">
        <f t="shared" si="113"/>
        <v>-4.3821963975561373E-2</v>
      </c>
      <c r="U121" s="126">
        <f t="shared" si="114"/>
        <v>-0.11926701206578805</v>
      </c>
      <c r="V121" s="126">
        <f t="shared" si="115"/>
        <v>-0.22601234421677396</v>
      </c>
      <c r="W121" s="126">
        <f t="shared" si="116"/>
        <v>-0.15991362453879243</v>
      </c>
      <c r="X121" s="126">
        <f t="shared" si="117"/>
        <v>0.40005667098445596</v>
      </c>
      <c r="Y121" s="126">
        <f t="shared" si="118"/>
        <v>-1</v>
      </c>
      <c r="Z121" s="126" t="str">
        <f t="shared" si="119"/>
        <v/>
      </c>
    </row>
    <row r="122" spans="1:26" ht="15.75" customHeight="1">
      <c r="A122" s="36"/>
      <c r="B122" s="140" t="s">
        <v>129</v>
      </c>
      <c r="C122" s="145">
        <v>-29354</v>
      </c>
      <c r="D122" s="145">
        <v>-29847</v>
      </c>
      <c r="E122" s="145">
        <v>-31795</v>
      </c>
      <c r="F122" s="145">
        <v>-30059</v>
      </c>
      <c r="G122" s="145">
        <v>-32982</v>
      </c>
      <c r="H122" s="145">
        <v>-34027</v>
      </c>
      <c r="I122" s="145">
        <v>-29628</v>
      </c>
      <c r="K122" s="32">
        <f t="shared" si="120"/>
        <v>1.3281722351130565E-3</v>
      </c>
      <c r="M122" s="32">
        <f t="shared" si="107"/>
        <v>-2.4603835831378984E-2</v>
      </c>
      <c r="N122" s="32">
        <f t="shared" si="108"/>
        <v>-2.3278631500051085E-2</v>
      </c>
      <c r="O122" s="32">
        <f t="shared" si="109"/>
        <v>-2.4034645569294917E-2</v>
      </c>
      <c r="P122" s="32">
        <f t="shared" si="110"/>
        <v>-2.2093742029707736E-2</v>
      </c>
      <c r="Q122" s="32">
        <f t="shared" si="111"/>
        <v>-2.4115466450240191E-2</v>
      </c>
      <c r="R122" s="32">
        <f t="shared" si="112"/>
        <v>-2.2728335375033899E-2</v>
      </c>
      <c r="S122" s="32">
        <f t="shared" si="113"/>
        <v>-2.3475776125951139E-2</v>
      </c>
      <c r="U122" s="32">
        <f t="shared" si="114"/>
        <v>1.6794985351229919E-2</v>
      </c>
      <c r="V122" s="32">
        <f t="shared" si="115"/>
        <v>6.5266190906958732E-2</v>
      </c>
      <c r="W122" s="32">
        <f t="shared" si="116"/>
        <v>-5.4599779839597407E-2</v>
      </c>
      <c r="X122" s="32">
        <f t="shared" si="117"/>
        <v>9.7242090555241356E-2</v>
      </c>
      <c r="Y122" s="32">
        <f t="shared" si="118"/>
        <v>3.1683948820568686E-2</v>
      </c>
      <c r="Z122" s="32">
        <f t="shared" si="119"/>
        <v>-0.12927968965821257</v>
      </c>
    </row>
    <row r="123" spans="1:26" s="261" customFormat="1" ht="15.75" customHeight="1">
      <c r="A123" s="36"/>
      <c r="B123" s="260" t="s">
        <v>245</v>
      </c>
      <c r="C123" s="260">
        <f t="shared" ref="C123:H123" si="121">+SUM(C111:C122)</f>
        <v>1193066</v>
      </c>
      <c r="D123" s="260">
        <f t="shared" si="121"/>
        <v>1282163</v>
      </c>
      <c r="E123" s="260">
        <f t="shared" si="121"/>
        <v>1322882</v>
      </c>
      <c r="F123" s="260">
        <f t="shared" si="121"/>
        <v>1360521</v>
      </c>
      <c r="G123" s="260">
        <f t="shared" si="121"/>
        <v>1367670</v>
      </c>
      <c r="H123" s="260">
        <f t="shared" si="121"/>
        <v>1497118</v>
      </c>
      <c r="I123" s="260">
        <f>SUM(I111:I122)</f>
        <v>1315706</v>
      </c>
      <c r="J123" s="40"/>
      <c r="K123" s="156">
        <f>IFERROR((H123/C123)^(1/6)-1,"")</f>
        <v>3.8560801859816918E-2</v>
      </c>
      <c r="L123" s="40"/>
      <c r="M123" s="156">
        <f t="shared" si="107"/>
        <v>1</v>
      </c>
      <c r="N123" s="156">
        <f t="shared" si="108"/>
        <v>1</v>
      </c>
      <c r="O123" s="156">
        <f t="shared" si="109"/>
        <v>1</v>
      </c>
      <c r="P123" s="156">
        <f t="shared" si="110"/>
        <v>1</v>
      </c>
      <c r="Q123" s="156">
        <f t="shared" si="111"/>
        <v>1</v>
      </c>
      <c r="R123" s="156">
        <f t="shared" si="112"/>
        <v>1</v>
      </c>
      <c r="S123" s="156">
        <f>I123/I$123</f>
        <v>1</v>
      </c>
      <c r="T123" s="40"/>
      <c r="U123" s="156">
        <f t="shared" si="114"/>
        <v>7.467902027213924E-2</v>
      </c>
      <c r="V123" s="156">
        <f t="shared" si="115"/>
        <v>3.1758052603296116E-2</v>
      </c>
      <c r="W123" s="156">
        <f t="shared" si="116"/>
        <v>2.845227314303167E-2</v>
      </c>
      <c r="X123" s="156">
        <f t="shared" si="117"/>
        <v>5.2546046698287441E-3</v>
      </c>
      <c r="Y123" s="156">
        <f t="shared" si="118"/>
        <v>9.4648562884321441E-2</v>
      </c>
      <c r="Z123" s="156">
        <f t="shared" si="119"/>
        <v>-0.12117414926545533</v>
      </c>
    </row>
    <row r="124" spans="1:26" ht="15.75" customHeight="1">
      <c r="A124" s="36"/>
      <c r="C124" s="50"/>
      <c r="D124" s="50"/>
      <c r="E124" s="50"/>
      <c r="F124" s="50"/>
      <c r="G124" s="50"/>
      <c r="H124" s="50"/>
      <c r="I124" s="50"/>
      <c r="K124" s="159"/>
    </row>
    <row r="125" spans="1:26" ht="15.75" customHeight="1">
      <c r="A125" s="36" t="s">
        <v>75</v>
      </c>
      <c r="B125" s="124" t="s">
        <v>247</v>
      </c>
      <c r="C125" s="127"/>
      <c r="D125" s="127"/>
      <c r="E125" s="127"/>
      <c r="F125" s="127"/>
      <c r="G125" s="127"/>
      <c r="H125" s="127"/>
      <c r="I125" s="51"/>
      <c r="K125" s="141"/>
      <c r="M125" s="160"/>
      <c r="N125" s="160"/>
      <c r="O125" s="160"/>
      <c r="P125" s="160"/>
      <c r="Q125" s="160"/>
      <c r="R125" s="160"/>
      <c r="S125" s="160"/>
      <c r="U125" s="160"/>
      <c r="V125" s="160"/>
      <c r="W125" s="160"/>
      <c r="X125" s="160"/>
      <c r="Y125" s="160"/>
      <c r="Z125" s="160"/>
    </row>
    <row r="126" spans="1:26" ht="15.75" customHeight="1">
      <c r="A126" s="36"/>
      <c r="B126" s="137" t="s">
        <v>121</v>
      </c>
      <c r="C126" s="137">
        <v>262097</v>
      </c>
      <c r="D126" s="137">
        <v>264825</v>
      </c>
      <c r="E126" s="137">
        <v>275125</v>
      </c>
      <c r="F126" s="137">
        <v>291122</v>
      </c>
      <c r="G126" s="137">
        <v>204131</v>
      </c>
      <c r="H126" s="137">
        <v>178339</v>
      </c>
      <c r="I126" s="137">
        <v>149950</v>
      </c>
      <c r="K126" s="30">
        <f t="shared" ref="K126:K134" si="122">IFERROR((H126/C126)^(1/6)-1,"")</f>
        <v>-6.2155765567110444E-2</v>
      </c>
      <c r="M126" s="30">
        <f t="shared" ref="M126:M134" si="123">IFERROR(C126/C$134,"")</f>
        <v>0.23764283894413199</v>
      </c>
      <c r="N126" s="30">
        <f t="shared" ref="N126:N134" si="124">IFERROR(D126/D$134,"")</f>
        <v>0.24954486860554526</v>
      </c>
      <c r="O126" s="30">
        <f t="shared" ref="O126:O134" si="125">IFERROR(E126/E$134,"")</f>
        <v>0.2554037444672192</v>
      </c>
      <c r="P126" s="30">
        <f t="shared" ref="P126:P134" si="126">IFERROR(F126/F$134,"")</f>
        <v>0.26430987741524292</v>
      </c>
      <c r="Q126" s="30">
        <f t="shared" ref="Q126:Q134" si="127">IFERROR(G126/G$134,"")</f>
        <v>0.21801833169212498</v>
      </c>
      <c r="R126" s="30">
        <f t="shared" ref="R126:R134" si="128">IFERROR(H126/H$134,"")</f>
        <v>0.1875221470638645</v>
      </c>
      <c r="S126" s="30">
        <f t="shared" ref="S126:S133" si="129">AVERAGE(M126:R126)</f>
        <v>0.23540696803135477</v>
      </c>
      <c r="U126" s="30">
        <f t="shared" ref="U126:U134" si="130">IFERROR(D126/C126-1,"")</f>
        <v>1.0408360263566507E-2</v>
      </c>
      <c r="V126" s="30">
        <f t="shared" ref="V126:V134" si="131">IFERROR(E126/D126-1,"")</f>
        <v>3.8893608987066841E-2</v>
      </c>
      <c r="W126" s="30">
        <f t="shared" ref="W126:W134" si="132">IFERROR(F126/E126-1,"")</f>
        <v>5.814447978191728E-2</v>
      </c>
      <c r="X126" s="30">
        <f t="shared" ref="X126:X134" si="133">IFERROR(G126/F126-1,"")</f>
        <v>-0.29881286883162383</v>
      </c>
      <c r="Y126" s="30">
        <f t="shared" ref="Y126:Y134" si="134">IFERROR(H126/G126-1,"")</f>
        <v>-0.12635023587794114</v>
      </c>
      <c r="Z126" s="30">
        <f t="shared" ref="Z126:Z134" si="135">IFERROR(I126/H126-1,"")</f>
        <v>-0.15918559597171678</v>
      </c>
    </row>
    <row r="127" spans="1:26" ht="15.75" customHeight="1">
      <c r="A127" s="36"/>
      <c r="B127" s="130" t="s">
        <v>122</v>
      </c>
      <c r="C127" s="130">
        <v>682668</v>
      </c>
      <c r="D127" s="130">
        <v>681477</v>
      </c>
      <c r="E127" s="130">
        <v>650219</v>
      </c>
      <c r="F127" s="130">
        <v>641660</v>
      </c>
      <c r="G127" s="130">
        <v>628088</v>
      </c>
      <c r="H127" s="130">
        <v>642247</v>
      </c>
      <c r="I127" s="130">
        <v>593882</v>
      </c>
      <c r="K127" s="126">
        <f t="shared" si="122"/>
        <v>-1.0121048246821696E-2</v>
      </c>
      <c r="M127" s="126">
        <f t="shared" si="123"/>
        <v>0.61897374474455147</v>
      </c>
      <c r="N127" s="126">
        <f t="shared" si="124"/>
        <v>0.64215647473879411</v>
      </c>
      <c r="O127" s="126">
        <f t="shared" si="125"/>
        <v>0.60361060363009833</v>
      </c>
      <c r="P127" s="126">
        <f t="shared" si="126"/>
        <v>0.58256358482788928</v>
      </c>
      <c r="Q127" s="126">
        <f t="shared" si="127"/>
        <v>0.6708177489741558</v>
      </c>
      <c r="R127" s="126">
        <f t="shared" si="128"/>
        <v>0.67531799766358336</v>
      </c>
      <c r="S127" s="126">
        <f t="shared" si="129"/>
        <v>0.63224002576317873</v>
      </c>
      <c r="U127" s="126">
        <f t="shared" si="130"/>
        <v>-1.7446254987782961E-3</v>
      </c>
      <c r="V127" s="126">
        <f t="shared" si="131"/>
        <v>-4.5868019023385997E-2</v>
      </c>
      <c r="W127" s="126">
        <f t="shared" si="132"/>
        <v>-1.3163257302539644E-2</v>
      </c>
      <c r="X127" s="126">
        <f t="shared" si="133"/>
        <v>-2.1151388585855413E-2</v>
      </c>
      <c r="Y127" s="126">
        <f t="shared" si="134"/>
        <v>2.2543019449503987E-2</v>
      </c>
      <c r="Z127" s="126">
        <f t="shared" si="135"/>
        <v>-7.5305918128072191E-2</v>
      </c>
    </row>
    <row r="128" spans="1:26" ht="15.75" customHeight="1">
      <c r="A128" s="36"/>
      <c r="B128" s="130" t="s">
        <v>123</v>
      </c>
      <c r="C128" s="130">
        <v>53786</v>
      </c>
      <c r="D128" s="130">
        <v>25179</v>
      </c>
      <c r="E128" s="130">
        <v>29557</v>
      </c>
      <c r="F128" s="130">
        <v>32084</v>
      </c>
      <c r="G128" s="130">
        <v>26488</v>
      </c>
      <c r="H128" s="130">
        <v>40878</v>
      </c>
      <c r="I128" s="130">
        <v>14230</v>
      </c>
      <c r="K128" s="126">
        <f t="shared" si="122"/>
        <v>-4.4706699654446513E-2</v>
      </c>
      <c r="M128" s="126">
        <f t="shared" si="123"/>
        <v>4.8767661344651346E-2</v>
      </c>
      <c r="N128" s="126">
        <f t="shared" si="124"/>
        <v>2.3726197476140937E-2</v>
      </c>
      <c r="O128" s="126">
        <f t="shared" si="125"/>
        <v>2.7438322490568278E-2</v>
      </c>
      <c r="P128" s="126">
        <f t="shared" si="126"/>
        <v>2.9129087142128227E-2</v>
      </c>
      <c r="Q128" s="126">
        <f t="shared" si="127"/>
        <v>2.8290017537076714E-2</v>
      </c>
      <c r="R128" s="126">
        <f t="shared" si="128"/>
        <v>4.2982916398974162E-2</v>
      </c>
      <c r="S128" s="126">
        <f t="shared" si="129"/>
        <v>3.3389033731589947E-2</v>
      </c>
      <c r="U128" s="126">
        <f t="shared" si="130"/>
        <v>-0.53186702859480162</v>
      </c>
      <c r="V128" s="126">
        <f t="shared" si="131"/>
        <v>0.17387505460899955</v>
      </c>
      <c r="W128" s="126">
        <f t="shared" si="132"/>
        <v>8.5495821632777247E-2</v>
      </c>
      <c r="X128" s="126">
        <f t="shared" si="133"/>
        <v>-0.17441715496820842</v>
      </c>
      <c r="Y128" s="126">
        <f t="shared" si="134"/>
        <v>0.54326487466022355</v>
      </c>
      <c r="Z128" s="126">
        <f t="shared" si="135"/>
        <v>-0.65189099271001516</v>
      </c>
    </row>
    <row r="129" spans="1:26" ht="15.75" customHeight="1">
      <c r="A129" s="36"/>
      <c r="B129" s="130" t="s">
        <v>124</v>
      </c>
      <c r="C129" s="130">
        <v>40478</v>
      </c>
      <c r="D129" s="130">
        <v>42186</v>
      </c>
      <c r="E129" s="130">
        <v>68826</v>
      </c>
      <c r="F129" s="130">
        <v>53618</v>
      </c>
      <c r="G129" s="130">
        <v>53011</v>
      </c>
      <c r="H129" s="130">
        <v>52748</v>
      </c>
      <c r="I129" s="130">
        <v>73593</v>
      </c>
      <c r="K129" s="126">
        <f t="shared" si="122"/>
        <v>4.5115988861869738E-2</v>
      </c>
      <c r="M129" s="126">
        <f t="shared" si="123"/>
        <v>3.6701323688483938E-2</v>
      </c>
      <c r="N129" s="126">
        <f t="shared" si="124"/>
        <v>3.9751910986476097E-2</v>
      </c>
      <c r="O129" s="126">
        <f t="shared" si="125"/>
        <v>6.3892478388735408E-2</v>
      </c>
      <c r="P129" s="126">
        <f t="shared" si="126"/>
        <v>4.867982154303177E-2</v>
      </c>
      <c r="Q129" s="126">
        <f t="shared" si="127"/>
        <v>5.6617416175550196E-2</v>
      </c>
      <c r="R129" s="126">
        <f t="shared" si="128"/>
        <v>5.5464134111578092E-2</v>
      </c>
      <c r="S129" s="126">
        <f t="shared" si="129"/>
        <v>5.0184514148975921E-2</v>
      </c>
      <c r="U129" s="126">
        <f t="shared" si="130"/>
        <v>4.219576066011177E-2</v>
      </c>
      <c r="V129" s="126">
        <f t="shared" si="131"/>
        <v>0.6314891196131418</v>
      </c>
      <c r="W129" s="126">
        <f t="shared" si="132"/>
        <v>-0.22096300816551884</v>
      </c>
      <c r="X129" s="126">
        <f t="shared" si="133"/>
        <v>-1.1320825096049814E-2</v>
      </c>
      <c r="Y129" s="126">
        <f t="shared" si="134"/>
        <v>-4.9612344607723458E-3</v>
      </c>
      <c r="Z129" s="126">
        <f t="shared" si="135"/>
        <v>0.39518085993781749</v>
      </c>
    </row>
    <row r="130" spans="1:26" ht="15.75" customHeight="1">
      <c r="A130" s="36"/>
      <c r="B130" s="130" t="s">
        <v>125</v>
      </c>
      <c r="C130" s="130">
        <v>34183</v>
      </c>
      <c r="D130" s="130">
        <v>35398</v>
      </c>
      <c r="E130" s="130">
        <v>36017</v>
      </c>
      <c r="F130" s="130">
        <v>69665</v>
      </c>
      <c r="G130" s="130">
        <v>9001</v>
      </c>
      <c r="H130" s="130">
        <v>22196</v>
      </c>
      <c r="I130" s="130">
        <v>37713</v>
      </c>
      <c r="K130" s="126">
        <f t="shared" si="122"/>
        <v>-6.9440622062978963E-2</v>
      </c>
      <c r="M130" s="126">
        <f t="shared" si="123"/>
        <v>3.0993659460532792E-2</v>
      </c>
      <c r="N130" s="126">
        <f t="shared" si="124"/>
        <v>3.3355571637493024E-2</v>
      </c>
      <c r="O130" s="126">
        <f t="shared" si="125"/>
        <v>3.3435262751388764E-2</v>
      </c>
      <c r="P130" s="126">
        <f t="shared" si="126"/>
        <v>6.3248904617764709E-2</v>
      </c>
      <c r="Q130" s="126">
        <f t="shared" si="127"/>
        <v>9.6133512477811645E-3</v>
      </c>
      <c r="R130" s="126">
        <f t="shared" si="128"/>
        <v>2.3338930779187597E-2</v>
      </c>
      <c r="S130" s="126">
        <f t="shared" si="129"/>
        <v>3.2330946749024675E-2</v>
      </c>
      <c r="U130" s="126">
        <f t="shared" si="130"/>
        <v>3.5543983851622052E-2</v>
      </c>
      <c r="V130" s="126">
        <f t="shared" si="131"/>
        <v>1.7486863664613717E-2</v>
      </c>
      <c r="W130" s="126">
        <f t="shared" si="132"/>
        <v>0.93422550462281695</v>
      </c>
      <c r="X130" s="126">
        <f t="shared" si="133"/>
        <v>-0.87079595205626925</v>
      </c>
      <c r="Y130" s="126">
        <f t="shared" si="134"/>
        <v>1.4659482279746694</v>
      </c>
      <c r="Z130" s="126">
        <f t="shared" si="135"/>
        <v>0.69908992611281318</v>
      </c>
    </row>
    <row r="131" spans="1:26" ht="15.75" customHeight="1">
      <c r="A131" s="36"/>
      <c r="B131" s="130" t="s">
        <v>130</v>
      </c>
      <c r="C131" s="130">
        <v>6521</v>
      </c>
      <c r="D131" s="130">
        <v>5126</v>
      </c>
      <c r="E131" s="130">
        <v>10322</v>
      </c>
      <c r="F131" s="130">
        <v>5180</v>
      </c>
      <c r="G131" s="130">
        <v>7541</v>
      </c>
      <c r="H131" s="130">
        <v>5500</v>
      </c>
      <c r="I131" s="130">
        <v>12660</v>
      </c>
      <c r="K131" s="126">
        <f t="shared" si="122"/>
        <v>-2.7981013259439136E-2</v>
      </c>
      <c r="M131" s="126">
        <f t="shared" si="123"/>
        <v>5.9125779873660696E-3</v>
      </c>
      <c r="N131" s="126">
        <f t="shared" si="124"/>
        <v>4.8302350475673559E-3</v>
      </c>
      <c r="O131" s="126">
        <f t="shared" si="125"/>
        <v>9.5821079523512459E-3</v>
      </c>
      <c r="P131" s="126">
        <f t="shared" si="126"/>
        <v>4.7029258009046327E-3</v>
      </c>
      <c r="Q131" s="126">
        <f t="shared" si="127"/>
        <v>8.054025303801551E-3</v>
      </c>
      <c r="R131" s="126">
        <f t="shared" si="128"/>
        <v>5.7832095551239764E-3</v>
      </c>
      <c r="S131" s="126">
        <f t="shared" si="129"/>
        <v>6.4775136078524731E-3</v>
      </c>
      <c r="U131" s="126">
        <f t="shared" si="130"/>
        <v>-0.21392424474773808</v>
      </c>
      <c r="V131" s="126">
        <f t="shared" si="131"/>
        <v>1.0136558720249709</v>
      </c>
      <c r="W131" s="126">
        <f t="shared" si="132"/>
        <v>-0.49815927145901961</v>
      </c>
      <c r="X131" s="126">
        <f t="shared" si="133"/>
        <v>0.45579150579150585</v>
      </c>
      <c r="Y131" s="126">
        <f t="shared" si="134"/>
        <v>-0.27065375944834902</v>
      </c>
      <c r="Z131" s="126">
        <f t="shared" si="135"/>
        <v>1.3018181818181818</v>
      </c>
    </row>
    <row r="132" spans="1:26" ht="15.75" customHeight="1">
      <c r="A132" s="36"/>
      <c r="B132" s="130" t="s">
        <v>126</v>
      </c>
      <c r="C132" s="130">
        <v>1663</v>
      </c>
      <c r="D132" s="130">
        <v>0</v>
      </c>
      <c r="E132" s="130">
        <v>0</v>
      </c>
      <c r="F132" s="130">
        <v>0</v>
      </c>
      <c r="G132" s="130">
        <v>0</v>
      </c>
      <c r="H132" s="130">
        <v>9121</v>
      </c>
      <c r="I132" s="130">
        <v>5641</v>
      </c>
      <c r="K132" s="126">
        <f t="shared" si="122"/>
        <v>0.32798050967616588</v>
      </c>
      <c r="M132" s="126">
        <f t="shared" si="123"/>
        <v>1.5078388579956713E-3</v>
      </c>
      <c r="N132" s="126">
        <f t="shared" si="124"/>
        <v>0</v>
      </c>
      <c r="O132" s="126">
        <f t="shared" si="125"/>
        <v>0</v>
      </c>
      <c r="P132" s="126">
        <f t="shared" si="126"/>
        <v>0</v>
      </c>
      <c r="Q132" s="126">
        <f t="shared" si="127"/>
        <v>0</v>
      </c>
      <c r="R132" s="126">
        <f t="shared" si="128"/>
        <v>9.5906644276883245E-3</v>
      </c>
      <c r="S132" s="126">
        <f t="shared" si="129"/>
        <v>1.8497505476139993E-3</v>
      </c>
      <c r="U132" s="126">
        <f t="shared" si="130"/>
        <v>-1</v>
      </c>
      <c r="V132" s="126" t="str">
        <f t="shared" si="131"/>
        <v/>
      </c>
      <c r="W132" s="126" t="str">
        <f t="shared" si="132"/>
        <v/>
      </c>
      <c r="X132" s="126" t="str">
        <f t="shared" si="133"/>
        <v/>
      </c>
      <c r="Y132" s="126" t="str">
        <f t="shared" si="134"/>
        <v/>
      </c>
      <c r="Z132" s="126">
        <f t="shared" si="135"/>
        <v>-0.38153711215875452</v>
      </c>
    </row>
    <row r="133" spans="1:26" ht="15.75" customHeight="1">
      <c r="A133" s="36"/>
      <c r="B133" s="145" t="s">
        <v>127</v>
      </c>
      <c r="C133" s="145">
        <v>21507</v>
      </c>
      <c r="D133" s="145">
        <v>7041</v>
      </c>
      <c r="E133" s="145">
        <v>7150</v>
      </c>
      <c r="F133" s="145">
        <v>8113</v>
      </c>
      <c r="G133" s="145">
        <v>8042</v>
      </c>
      <c r="H133" s="145"/>
      <c r="I133" s="145"/>
      <c r="K133" s="32">
        <f t="shared" si="122"/>
        <v>-1</v>
      </c>
      <c r="M133" s="32">
        <f t="shared" si="123"/>
        <v>1.9500354972286773E-2</v>
      </c>
      <c r="N133" s="32">
        <f t="shared" si="124"/>
        <v>6.6347415079831742E-3</v>
      </c>
      <c r="O133" s="32">
        <f t="shared" si="125"/>
        <v>6.6374803196387723E-3</v>
      </c>
      <c r="P133" s="32">
        <f t="shared" si="126"/>
        <v>7.3657986530384712E-3</v>
      </c>
      <c r="Q133" s="32">
        <f t="shared" si="127"/>
        <v>8.5891090695096248E-3</v>
      </c>
      <c r="R133" s="32">
        <f t="shared" si="128"/>
        <v>0</v>
      </c>
      <c r="S133" s="32">
        <f t="shared" si="129"/>
        <v>8.1212474204094692E-3</v>
      </c>
      <c r="U133" s="32">
        <f t="shared" si="130"/>
        <v>-0.67261821732459204</v>
      </c>
      <c r="V133" s="32">
        <f t="shared" si="131"/>
        <v>1.5480755574492244E-2</v>
      </c>
      <c r="W133" s="32">
        <f t="shared" si="132"/>
        <v>0.13468531468531464</v>
      </c>
      <c r="X133" s="32">
        <f t="shared" si="133"/>
        <v>-8.7513866633797122E-3</v>
      </c>
      <c r="Y133" s="32">
        <f t="shared" si="134"/>
        <v>-1</v>
      </c>
      <c r="Z133" s="32" t="str">
        <f t="shared" si="135"/>
        <v/>
      </c>
    </row>
    <row r="134" spans="1:26" ht="15.75" customHeight="1">
      <c r="A134" s="36"/>
      <c r="B134" s="259" t="s">
        <v>246</v>
      </c>
      <c r="C134" s="259">
        <f t="shared" ref="C134:H134" si="136">+SUM(C126:C133)</f>
        <v>1102903</v>
      </c>
      <c r="D134" s="259">
        <f t="shared" si="136"/>
        <v>1061232</v>
      </c>
      <c r="E134" s="259">
        <f t="shared" si="136"/>
        <v>1077216</v>
      </c>
      <c r="F134" s="259">
        <f t="shared" si="136"/>
        <v>1101442</v>
      </c>
      <c r="G134" s="259">
        <f t="shared" si="136"/>
        <v>936302</v>
      </c>
      <c r="H134" s="259">
        <f t="shared" si="136"/>
        <v>951029</v>
      </c>
      <c r="I134" s="259">
        <f>SUM(I126:I133)</f>
        <v>887669</v>
      </c>
      <c r="K134" s="123">
        <f t="shared" si="122"/>
        <v>-2.4390380743186779E-2</v>
      </c>
      <c r="M134" s="123">
        <f t="shared" si="123"/>
        <v>1</v>
      </c>
      <c r="N134" s="123">
        <f t="shared" si="124"/>
        <v>1</v>
      </c>
      <c r="O134" s="123">
        <f t="shared" si="125"/>
        <v>1</v>
      </c>
      <c r="P134" s="123">
        <f t="shared" si="126"/>
        <v>1</v>
      </c>
      <c r="Q134" s="123">
        <f t="shared" si="127"/>
        <v>1</v>
      </c>
      <c r="R134" s="123">
        <f t="shared" si="128"/>
        <v>1</v>
      </c>
      <c r="S134" s="123">
        <f>IFERROR(I134/I$134,"")</f>
        <v>1</v>
      </c>
      <c r="U134" s="123">
        <f t="shared" si="130"/>
        <v>-3.7783014462740572E-2</v>
      </c>
      <c r="V134" s="123">
        <f t="shared" si="131"/>
        <v>1.5061739563073884E-2</v>
      </c>
      <c r="W134" s="123">
        <f t="shared" si="132"/>
        <v>2.2489454297002665E-2</v>
      </c>
      <c r="X134" s="123">
        <f t="shared" si="133"/>
        <v>-0.14993072717401368</v>
      </c>
      <c r="Y134" s="123">
        <f t="shared" si="134"/>
        <v>1.5728899436292965E-2</v>
      </c>
      <c r="Z134" s="123">
        <f t="shared" si="135"/>
        <v>-6.6622574075028251E-2</v>
      </c>
    </row>
    <row r="135" spans="1:26" ht="15.75" customHeight="1">
      <c r="A135" s="36"/>
      <c r="B135" s="146"/>
      <c r="C135" s="146"/>
      <c r="D135" s="146"/>
      <c r="E135" s="146"/>
      <c r="F135" s="146"/>
      <c r="G135" s="146"/>
      <c r="H135" s="146"/>
      <c r="I135" s="162"/>
      <c r="K135" s="166"/>
    </row>
    <row r="136" spans="1:26" s="155" customFormat="1" ht="15.75" customHeight="1">
      <c r="A136" s="153" t="s">
        <v>75</v>
      </c>
      <c r="B136" s="164" t="s">
        <v>131</v>
      </c>
      <c r="C136" s="165"/>
      <c r="D136" s="165"/>
      <c r="E136" s="165"/>
      <c r="F136" s="165"/>
      <c r="G136" s="165"/>
      <c r="H136" s="165"/>
      <c r="I136" s="165"/>
      <c r="J136" s="154"/>
      <c r="K136" s="166"/>
      <c r="L136" s="154"/>
      <c r="M136" s="154"/>
      <c r="N136" s="154"/>
      <c r="O136" s="154"/>
      <c r="P136" s="154"/>
      <c r="Q136" s="154"/>
      <c r="R136" s="154"/>
      <c r="S136" s="154"/>
      <c r="T136" s="154"/>
      <c r="U136" s="154"/>
      <c r="V136" s="154"/>
      <c r="W136" s="154"/>
      <c r="X136" s="154"/>
      <c r="Y136" s="154"/>
      <c r="Z136" s="154"/>
    </row>
    <row r="137" spans="1:26" s="155" customFormat="1" ht="15.75" customHeight="1">
      <c r="A137" s="153"/>
      <c r="B137" s="130" t="s">
        <v>121</v>
      </c>
      <c r="C137" s="130">
        <v>153168</v>
      </c>
      <c r="D137" s="130">
        <v>141489</v>
      </c>
      <c r="E137" s="130">
        <v>215135</v>
      </c>
      <c r="F137" s="130">
        <v>164898</v>
      </c>
      <c r="G137" s="130">
        <v>90924</v>
      </c>
      <c r="H137" s="130">
        <v>55163</v>
      </c>
      <c r="I137" s="130">
        <v>67276</v>
      </c>
      <c r="J137" s="154"/>
      <c r="K137" s="30">
        <f t="shared" ref="K137:K147" si="137">IFERROR((H137/C137)^(1/6)-1,"")</f>
        <v>-0.15650993321457474</v>
      </c>
      <c r="L137" s="154"/>
      <c r="M137" s="30">
        <f t="shared" ref="M137:M147" si="138">C137/C$147</f>
        <v>0.29009860109927155</v>
      </c>
      <c r="N137" s="30">
        <f t="shared" ref="N137:N147" si="139">D137/D$147</f>
        <v>0.25739686951965829</v>
      </c>
      <c r="O137" s="30">
        <f t="shared" ref="O137:O147" si="140">E137/E$147</f>
        <v>0.23756125786496879</v>
      </c>
      <c r="P137" s="30">
        <f t="shared" ref="P137:P147" si="141">F137/F$147</f>
        <v>0.30682979020328416</v>
      </c>
      <c r="Q137" s="30">
        <f t="shared" ref="Q137:Q147" si="142">G137/G$147</f>
        <v>0.20635983377552433</v>
      </c>
      <c r="R137" s="30">
        <f t="shared" ref="R137:R147" si="143">H137/H$147</f>
        <v>0.14890888869692911</v>
      </c>
      <c r="S137" s="30">
        <f t="shared" ref="S137:S146" si="144">AVERAGE(M137:R137)</f>
        <v>0.24119254019327274</v>
      </c>
      <c r="T137" s="154"/>
      <c r="U137" s="30">
        <f t="shared" ref="U137:U147" si="145">IFERROR(D137/C137-1,"")</f>
        <v>-7.6249608273268543E-2</v>
      </c>
      <c r="V137" s="30">
        <f t="shared" ref="V137:V147" si="146">IFERROR(E137/D137-1,"")</f>
        <v>0.52050689452890331</v>
      </c>
      <c r="W137" s="30">
        <f t="shared" ref="W137:W147" si="147">IFERROR(F137/E137-1,"")</f>
        <v>-0.23351384014688448</v>
      </c>
      <c r="X137" s="30">
        <f t="shared" ref="X137:X147" si="148">IFERROR(G137/F137-1,"")</f>
        <v>-0.44860459192955648</v>
      </c>
      <c r="Y137" s="30">
        <f t="shared" ref="Y137:Y147" si="149">IFERROR(H137/G137-1,"")</f>
        <v>-0.39330649773437154</v>
      </c>
      <c r="Z137" s="30">
        <f t="shared" ref="Z137:Z147" si="150">IFERROR(I137/H137-1,"")</f>
        <v>0.21958559179159942</v>
      </c>
    </row>
    <row r="138" spans="1:26" s="155" customFormat="1" ht="15.75" customHeight="1">
      <c r="A138" s="153"/>
      <c r="B138" s="130" t="s">
        <v>122</v>
      </c>
      <c r="C138" s="130">
        <v>257494</v>
      </c>
      <c r="D138" s="130">
        <v>287873</v>
      </c>
      <c r="E138" s="130">
        <v>301984</v>
      </c>
      <c r="F138" s="130">
        <v>262219</v>
      </c>
      <c r="G138" s="130">
        <v>211254</v>
      </c>
      <c r="H138" s="130">
        <v>85701</v>
      </c>
      <c r="I138" s="130">
        <v>74118</v>
      </c>
      <c r="J138" s="154"/>
      <c r="K138" s="126">
        <f t="shared" si="137"/>
        <v>-0.16752769153487757</v>
      </c>
      <c r="L138" s="154"/>
      <c r="M138" s="126">
        <f t="shared" si="138"/>
        <v>0.48769096150276714</v>
      </c>
      <c r="N138" s="126">
        <f t="shared" si="139"/>
        <v>0.52369872583192045</v>
      </c>
      <c r="O138" s="126">
        <f t="shared" si="140"/>
        <v>0.33346363397445666</v>
      </c>
      <c r="P138" s="126">
        <f t="shared" si="141"/>
        <v>0.48791738382099825</v>
      </c>
      <c r="Q138" s="126">
        <f t="shared" si="142"/>
        <v>0.47945911227414784</v>
      </c>
      <c r="R138" s="126">
        <f t="shared" si="143"/>
        <v>0.23134421025353086</v>
      </c>
      <c r="S138" s="126">
        <f t="shared" si="144"/>
        <v>0.42392900460963689</v>
      </c>
      <c r="T138" s="154"/>
      <c r="U138" s="126">
        <f t="shared" si="145"/>
        <v>0.11797944806480931</v>
      </c>
      <c r="V138" s="126">
        <f t="shared" si="146"/>
        <v>4.9018143417409732E-2</v>
      </c>
      <c r="W138" s="126">
        <f t="shared" si="147"/>
        <v>-0.13167916180989725</v>
      </c>
      <c r="X138" s="126">
        <f t="shared" si="148"/>
        <v>-0.19436043917488821</v>
      </c>
      <c r="Y138" s="126">
        <f t="shared" si="149"/>
        <v>-0.5943224743673492</v>
      </c>
      <c r="Z138" s="126">
        <f t="shared" si="150"/>
        <v>-0.1351559491721217</v>
      </c>
    </row>
    <row r="139" spans="1:26" s="155" customFormat="1" ht="15.75" customHeight="1">
      <c r="A139" s="153"/>
      <c r="B139" s="130" t="s">
        <v>123</v>
      </c>
      <c r="C139" s="130">
        <v>9287</v>
      </c>
      <c r="D139" s="130">
        <v>11058</v>
      </c>
      <c r="E139" s="130">
        <v>13312</v>
      </c>
      <c r="F139" s="130">
        <v>10020</v>
      </c>
      <c r="G139" s="130">
        <v>9924</v>
      </c>
      <c r="H139" s="130">
        <v>9315</v>
      </c>
      <c r="I139" s="130">
        <v>12186</v>
      </c>
      <c r="J139" s="154"/>
      <c r="K139" s="126">
        <f t="shared" si="137"/>
        <v>5.0186443511712753E-4</v>
      </c>
      <c r="L139" s="154"/>
      <c r="M139" s="126">
        <f t="shared" si="138"/>
        <v>1.758948153928324E-2</v>
      </c>
      <c r="N139" s="126">
        <f t="shared" si="139"/>
        <v>2.0116719908603364E-2</v>
      </c>
      <c r="O139" s="126">
        <f t="shared" si="140"/>
        <v>1.4699679107065166E-2</v>
      </c>
      <c r="P139" s="126">
        <f t="shared" si="141"/>
        <v>1.8644462017955995E-2</v>
      </c>
      <c r="Q139" s="126">
        <f t="shared" si="142"/>
        <v>2.2523371061417264E-2</v>
      </c>
      <c r="R139" s="126">
        <f t="shared" si="143"/>
        <v>2.5145229559884248E-2</v>
      </c>
      <c r="S139" s="126">
        <f t="shared" si="144"/>
        <v>1.9786490532368212E-2</v>
      </c>
      <c r="T139" s="154"/>
      <c r="U139" s="126">
        <f t="shared" si="145"/>
        <v>0.19069667276838587</v>
      </c>
      <c r="V139" s="126">
        <f t="shared" si="146"/>
        <v>0.20383432808826196</v>
      </c>
      <c r="W139" s="126">
        <f t="shared" si="147"/>
        <v>-0.24729567307692313</v>
      </c>
      <c r="X139" s="126">
        <f t="shared" si="148"/>
        <v>-9.5808383233533245E-3</v>
      </c>
      <c r="Y139" s="126">
        <f t="shared" si="149"/>
        <v>-6.1366384522369977E-2</v>
      </c>
      <c r="Z139" s="126">
        <f t="shared" si="150"/>
        <v>0.30821256038647338</v>
      </c>
    </row>
    <row r="140" spans="1:26" s="155" customFormat="1" ht="15.75" customHeight="1">
      <c r="A140" s="153"/>
      <c r="B140" s="130" t="s">
        <v>124</v>
      </c>
      <c r="C140" s="130">
        <v>7730</v>
      </c>
      <c r="D140" s="130">
        <v>8138</v>
      </c>
      <c r="E140" s="130">
        <v>9472</v>
      </c>
      <c r="F140" s="130">
        <v>8539</v>
      </c>
      <c r="G140" s="130">
        <v>9554</v>
      </c>
      <c r="H140" s="130">
        <v>12944</v>
      </c>
      <c r="I140" s="130">
        <v>2490</v>
      </c>
      <c r="J140" s="154"/>
      <c r="K140" s="126">
        <f t="shared" si="137"/>
        <v>8.9719782541165749E-2</v>
      </c>
      <c r="L140" s="154"/>
      <c r="M140" s="126">
        <f t="shared" si="138"/>
        <v>1.4640539711280223E-2</v>
      </c>
      <c r="N140" s="126">
        <f t="shared" si="139"/>
        <v>1.480465424273957E-2</v>
      </c>
      <c r="O140" s="126">
        <f t="shared" si="140"/>
        <v>1.0459387056950214E-2</v>
      </c>
      <c r="P140" s="126">
        <f t="shared" si="141"/>
        <v>1.5888728659812997E-2</v>
      </c>
      <c r="Q140" s="126">
        <f t="shared" si="142"/>
        <v>2.1683624256426899E-2</v>
      </c>
      <c r="R140" s="126">
        <f t="shared" si="143"/>
        <v>3.4941476266574525E-2</v>
      </c>
      <c r="S140" s="126">
        <f t="shared" si="144"/>
        <v>1.8736401698964074E-2</v>
      </c>
      <c r="T140" s="154"/>
      <c r="U140" s="126">
        <f t="shared" si="145"/>
        <v>5.2781371280724354E-2</v>
      </c>
      <c r="V140" s="126">
        <f t="shared" si="146"/>
        <v>0.16392233964118952</v>
      </c>
      <c r="W140" s="126">
        <f t="shared" si="147"/>
        <v>-9.8500844594594628E-2</v>
      </c>
      <c r="X140" s="126">
        <f t="shared" si="148"/>
        <v>0.11886637779599485</v>
      </c>
      <c r="Y140" s="126">
        <f t="shared" si="149"/>
        <v>0.35482520410299356</v>
      </c>
      <c r="Z140" s="126">
        <f t="shared" si="150"/>
        <v>-0.80763288009888745</v>
      </c>
    </row>
    <row r="141" spans="1:26" s="155" customFormat="1" ht="15.75" customHeight="1">
      <c r="A141" s="153"/>
      <c r="B141" s="130" t="s">
        <v>132</v>
      </c>
      <c r="C141" s="130">
        <v>0</v>
      </c>
      <c r="D141" s="130">
        <v>0</v>
      </c>
      <c r="E141" s="130">
        <v>0</v>
      </c>
      <c r="F141" s="130">
        <v>0</v>
      </c>
      <c r="G141" s="130">
        <v>0</v>
      </c>
      <c r="H141" s="130">
        <v>7675</v>
      </c>
      <c r="I141" s="130">
        <v>8097</v>
      </c>
      <c r="J141" s="154"/>
      <c r="K141" s="126" t="str">
        <f t="shared" si="137"/>
        <v/>
      </c>
      <c r="L141" s="154"/>
      <c r="M141" s="126">
        <f t="shared" si="138"/>
        <v>0</v>
      </c>
      <c r="N141" s="126">
        <f t="shared" si="139"/>
        <v>0</v>
      </c>
      <c r="O141" s="126">
        <f t="shared" si="140"/>
        <v>0</v>
      </c>
      <c r="P141" s="126">
        <f t="shared" si="141"/>
        <v>0</v>
      </c>
      <c r="Q141" s="126">
        <f t="shared" si="142"/>
        <v>0</v>
      </c>
      <c r="R141" s="126">
        <f t="shared" si="143"/>
        <v>2.0718157474193408E-2</v>
      </c>
      <c r="S141" s="126">
        <f t="shared" si="144"/>
        <v>3.4530262456989014E-3</v>
      </c>
      <c r="T141" s="154"/>
      <c r="U141" s="126" t="str">
        <f t="shared" si="145"/>
        <v/>
      </c>
      <c r="V141" s="126" t="str">
        <f t="shared" si="146"/>
        <v/>
      </c>
      <c r="W141" s="126" t="str">
        <f t="shared" si="147"/>
        <v/>
      </c>
      <c r="X141" s="126" t="str">
        <f t="shared" si="148"/>
        <v/>
      </c>
      <c r="Y141" s="126" t="str">
        <f t="shared" si="149"/>
        <v/>
      </c>
      <c r="Z141" s="126">
        <f t="shared" si="150"/>
        <v>5.4983713355048813E-2</v>
      </c>
    </row>
    <row r="142" spans="1:26" s="155" customFormat="1" ht="15.75" customHeight="1">
      <c r="A142" s="153"/>
      <c r="B142" s="130" t="s">
        <v>133</v>
      </c>
      <c r="C142" s="130">
        <v>21540</v>
      </c>
      <c r="D142" s="130">
        <v>20893</v>
      </c>
      <c r="E142" s="130">
        <v>25302</v>
      </c>
      <c r="F142" s="130">
        <v>18627</v>
      </c>
      <c r="G142" s="130">
        <v>18512</v>
      </c>
      <c r="H142" s="130">
        <v>15161</v>
      </c>
      <c r="I142" s="130">
        <v>24182</v>
      </c>
      <c r="J142" s="154"/>
      <c r="K142" s="126">
        <f t="shared" si="137"/>
        <v>-5.6850892453123802E-2</v>
      </c>
      <c r="L142" s="154"/>
      <c r="M142" s="126">
        <f t="shared" si="138"/>
        <v>4.0796536271795088E-2</v>
      </c>
      <c r="N142" s="126">
        <f t="shared" si="139"/>
        <v>3.8008557519483635E-2</v>
      </c>
      <c r="O142" s="126">
        <f t="shared" si="140"/>
        <v>2.7939549336460548E-2</v>
      </c>
      <c r="P142" s="126">
        <f t="shared" si="141"/>
        <v>3.4659719960924783E-2</v>
      </c>
      <c r="Q142" s="126">
        <f t="shared" si="142"/>
        <v>4.2014575281031481E-2</v>
      </c>
      <c r="R142" s="126">
        <f t="shared" si="143"/>
        <v>4.0926121884852937E-2</v>
      </c>
      <c r="S142" s="126">
        <f t="shared" si="144"/>
        <v>3.7390843375758077E-2</v>
      </c>
      <c r="T142" s="154"/>
      <c r="U142" s="126">
        <f t="shared" si="145"/>
        <v>-3.0037140204271173E-2</v>
      </c>
      <c r="V142" s="126">
        <f t="shared" si="146"/>
        <v>0.21102761690518346</v>
      </c>
      <c r="W142" s="126">
        <f t="shared" si="147"/>
        <v>-0.2638131373013991</v>
      </c>
      <c r="X142" s="126">
        <f t="shared" si="148"/>
        <v>-6.1738336822891871E-3</v>
      </c>
      <c r="Y142" s="126">
        <f t="shared" si="149"/>
        <v>-0.18101771823681934</v>
      </c>
      <c r="Z142" s="126">
        <f t="shared" si="150"/>
        <v>0.59501352153551879</v>
      </c>
    </row>
    <row r="143" spans="1:26" s="155" customFormat="1" ht="15.75" customHeight="1">
      <c r="A143" s="153"/>
      <c r="B143" s="130" t="s">
        <v>125</v>
      </c>
      <c r="C143" s="130">
        <v>74973</v>
      </c>
      <c r="D143" s="130">
        <v>76886</v>
      </c>
      <c r="E143" s="130">
        <v>79290</v>
      </c>
      <c r="F143" s="130">
        <v>65677</v>
      </c>
      <c r="G143" s="130">
        <v>92796</v>
      </c>
      <c r="H143" s="130">
        <v>170169</v>
      </c>
      <c r="I143" s="130">
        <v>172376</v>
      </c>
      <c r="J143" s="154"/>
      <c r="K143" s="126">
        <f t="shared" si="137"/>
        <v>0.14638173932668197</v>
      </c>
      <c r="L143" s="154"/>
      <c r="M143" s="126">
        <f t="shared" si="138"/>
        <v>0.14199808328251129</v>
      </c>
      <c r="N143" s="126">
        <f t="shared" si="139"/>
        <v>0.13987105506356287</v>
      </c>
      <c r="O143" s="126">
        <f t="shared" si="140"/>
        <v>8.7555405378545448E-2</v>
      </c>
      <c r="P143" s="126">
        <f t="shared" si="141"/>
        <v>0.12220681955621715</v>
      </c>
      <c r="Q143" s="126">
        <f t="shared" si="142"/>
        <v>0.21060849869158368</v>
      </c>
      <c r="R143" s="126">
        <f t="shared" si="143"/>
        <v>0.45936001814019783</v>
      </c>
      <c r="S143" s="126">
        <f t="shared" si="144"/>
        <v>0.19359998001876974</v>
      </c>
      <c r="T143" s="154"/>
      <c r="U143" s="126">
        <f t="shared" si="145"/>
        <v>2.5515852373521053E-2</v>
      </c>
      <c r="V143" s="126">
        <f t="shared" si="146"/>
        <v>3.1267070728090873E-2</v>
      </c>
      <c r="W143" s="126">
        <f t="shared" si="147"/>
        <v>-0.17168621515954097</v>
      </c>
      <c r="X143" s="126">
        <f t="shared" si="148"/>
        <v>0.41291471900360865</v>
      </c>
      <c r="Y143" s="126">
        <f t="shared" si="149"/>
        <v>0.83379671537566269</v>
      </c>
      <c r="Z143" s="126">
        <f t="shared" si="150"/>
        <v>1.2969459772343983E-2</v>
      </c>
    </row>
    <row r="144" spans="1:26" s="155" customFormat="1" ht="15.75" customHeight="1">
      <c r="A144" s="153"/>
      <c r="B144" s="130" t="s">
        <v>126</v>
      </c>
      <c r="C144" s="130">
        <v>382</v>
      </c>
      <c r="D144" s="130"/>
      <c r="E144" s="130">
        <v>5390</v>
      </c>
      <c r="F144" s="130">
        <v>3638</v>
      </c>
      <c r="G144" s="130">
        <v>0</v>
      </c>
      <c r="H144" s="130">
        <v>0</v>
      </c>
      <c r="I144" s="130"/>
      <c r="J144" s="154"/>
      <c r="K144" s="126">
        <f t="shared" si="137"/>
        <v>-1</v>
      </c>
      <c r="L144" s="154"/>
      <c r="M144" s="126">
        <f t="shared" si="138"/>
        <v>7.2350403230388681E-4</v>
      </c>
      <c r="N144" s="126">
        <f t="shared" si="139"/>
        <v>0</v>
      </c>
      <c r="O144" s="126">
        <f t="shared" si="140"/>
        <v>5.9518682682603097E-3</v>
      </c>
      <c r="P144" s="126">
        <f t="shared" si="141"/>
        <v>6.7693166488347212E-3</v>
      </c>
      <c r="Q144" s="126">
        <f t="shared" si="142"/>
        <v>0</v>
      </c>
      <c r="R144" s="126">
        <f t="shared" si="143"/>
        <v>0</v>
      </c>
      <c r="S144" s="126">
        <f t="shared" si="144"/>
        <v>2.2407814915664861E-3</v>
      </c>
      <c r="T144" s="154"/>
      <c r="U144" s="126">
        <f t="shared" si="145"/>
        <v>-1</v>
      </c>
      <c r="V144" s="126" t="str">
        <f t="shared" si="146"/>
        <v/>
      </c>
      <c r="W144" s="126">
        <f t="shared" si="147"/>
        <v>-0.32504638218923931</v>
      </c>
      <c r="X144" s="126">
        <f t="shared" si="148"/>
        <v>-1</v>
      </c>
      <c r="Y144" s="126" t="str">
        <f t="shared" si="149"/>
        <v/>
      </c>
      <c r="Z144" s="126" t="str">
        <f t="shared" si="150"/>
        <v/>
      </c>
    </row>
    <row r="145" spans="1:26" s="155" customFormat="1" ht="15.75" customHeight="1">
      <c r="A145" s="153"/>
      <c r="B145" s="130" t="s">
        <v>134</v>
      </c>
      <c r="C145" s="130">
        <v>0</v>
      </c>
      <c r="D145" s="130">
        <v>0</v>
      </c>
      <c r="E145" s="130">
        <v>238341</v>
      </c>
      <c r="F145" s="130">
        <v>0</v>
      </c>
      <c r="G145" s="130">
        <v>0</v>
      </c>
      <c r="H145" s="130">
        <v>9720</v>
      </c>
      <c r="I145" s="130">
        <v>19799</v>
      </c>
      <c r="J145" s="154"/>
      <c r="K145" s="126" t="str">
        <f t="shared" si="137"/>
        <v/>
      </c>
      <c r="L145" s="154"/>
      <c r="M145" s="126">
        <f t="shared" si="138"/>
        <v>0</v>
      </c>
      <c r="N145" s="126">
        <f t="shared" si="139"/>
        <v>0</v>
      </c>
      <c r="O145" s="126">
        <f t="shared" si="140"/>
        <v>0.26318631445740825</v>
      </c>
      <c r="P145" s="126">
        <f t="shared" si="141"/>
        <v>0</v>
      </c>
      <c r="Q145" s="126">
        <f t="shared" si="142"/>
        <v>0</v>
      </c>
      <c r="R145" s="126">
        <f t="shared" si="143"/>
        <v>2.6238500410313999E-2</v>
      </c>
      <c r="S145" s="126">
        <f t="shared" si="144"/>
        <v>4.8237469144620376E-2</v>
      </c>
      <c r="T145" s="154"/>
      <c r="U145" s="126" t="str">
        <f t="shared" si="145"/>
        <v/>
      </c>
      <c r="V145" s="126" t="str">
        <f t="shared" si="146"/>
        <v/>
      </c>
      <c r="W145" s="126">
        <f t="shared" si="147"/>
        <v>-1</v>
      </c>
      <c r="X145" s="126" t="str">
        <f t="shared" si="148"/>
        <v/>
      </c>
      <c r="Y145" s="126" t="str">
        <f t="shared" si="149"/>
        <v/>
      </c>
      <c r="Z145" s="126">
        <f t="shared" si="150"/>
        <v>1.0369341563786008</v>
      </c>
    </row>
    <row r="146" spans="1:26" s="155" customFormat="1" ht="15.75" customHeight="1">
      <c r="A146" s="153"/>
      <c r="B146" s="130" t="s">
        <v>127</v>
      </c>
      <c r="C146" s="130">
        <v>3412</v>
      </c>
      <c r="D146" s="130">
        <v>3355</v>
      </c>
      <c r="E146" s="130">
        <v>17372</v>
      </c>
      <c r="F146" s="130">
        <v>3807</v>
      </c>
      <c r="G146" s="130">
        <v>7645</v>
      </c>
      <c r="H146" s="130">
        <v>4600</v>
      </c>
      <c r="I146" s="130">
        <v>2873</v>
      </c>
      <c r="J146" s="154"/>
      <c r="K146" s="126">
        <f t="shared" si="137"/>
        <v>5.1053448649698074E-2</v>
      </c>
      <c r="L146" s="154"/>
      <c r="M146" s="126">
        <f t="shared" si="138"/>
        <v>6.4622925607875966E-3</v>
      </c>
      <c r="N146" s="126">
        <f t="shared" si="139"/>
        <v>6.1034179140318579E-3</v>
      </c>
      <c r="O146" s="126">
        <f t="shared" si="140"/>
        <v>1.918290455588462E-2</v>
      </c>
      <c r="P146" s="126">
        <f t="shared" si="141"/>
        <v>7.0837791319719031E-3</v>
      </c>
      <c r="Q146" s="126">
        <f t="shared" si="142"/>
        <v>1.73509846598685E-2</v>
      </c>
      <c r="R146" s="126">
        <f t="shared" si="143"/>
        <v>1.2417397313523086E-2</v>
      </c>
      <c r="S146" s="126">
        <f t="shared" si="144"/>
        <v>1.1433462689344594E-2</v>
      </c>
      <c r="T146" s="154"/>
      <c r="U146" s="126">
        <f t="shared" si="145"/>
        <v>-1.6705744431418479E-2</v>
      </c>
      <c r="V146" s="126">
        <f t="shared" si="146"/>
        <v>4.1779433681073028</v>
      </c>
      <c r="W146" s="126">
        <f t="shared" si="147"/>
        <v>-0.78085424821551919</v>
      </c>
      <c r="X146" s="126">
        <f t="shared" si="148"/>
        <v>1.0081428946677176</v>
      </c>
      <c r="Y146" s="126">
        <f t="shared" si="149"/>
        <v>-0.39829954218443431</v>
      </c>
      <c r="Z146" s="126">
        <f t="shared" si="150"/>
        <v>-0.37543478260869567</v>
      </c>
    </row>
    <row r="147" spans="1:26" s="262" customFormat="1" ht="15.75" customHeight="1">
      <c r="A147" s="153"/>
      <c r="B147" s="260" t="s">
        <v>250</v>
      </c>
      <c r="C147" s="260">
        <f t="shared" ref="C147:I147" si="151">SUM(C137:C146)</f>
        <v>527986</v>
      </c>
      <c r="D147" s="260">
        <f t="shared" si="151"/>
        <v>549692</v>
      </c>
      <c r="E147" s="260">
        <f t="shared" si="151"/>
        <v>905598</v>
      </c>
      <c r="F147" s="260">
        <f t="shared" si="151"/>
        <v>537425</v>
      </c>
      <c r="G147" s="260">
        <f t="shared" si="151"/>
        <v>440609</v>
      </c>
      <c r="H147" s="260">
        <f t="shared" si="151"/>
        <v>370448</v>
      </c>
      <c r="I147" s="260">
        <f t="shared" si="151"/>
        <v>383397</v>
      </c>
      <c r="J147" s="154"/>
      <c r="K147" s="156">
        <f t="shared" si="137"/>
        <v>-5.7349270611256276E-2</v>
      </c>
      <c r="L147" s="154"/>
      <c r="M147" s="156">
        <f t="shared" si="138"/>
        <v>1</v>
      </c>
      <c r="N147" s="156">
        <f t="shared" si="139"/>
        <v>1</v>
      </c>
      <c r="O147" s="156">
        <f t="shared" si="140"/>
        <v>1</v>
      </c>
      <c r="P147" s="156">
        <f t="shared" si="141"/>
        <v>1</v>
      </c>
      <c r="Q147" s="156">
        <f t="shared" si="142"/>
        <v>1</v>
      </c>
      <c r="R147" s="156">
        <f t="shared" si="143"/>
        <v>1</v>
      </c>
      <c r="S147" s="156">
        <f>I147/I$147</f>
        <v>1</v>
      </c>
      <c r="T147" s="154"/>
      <c r="U147" s="156">
        <f t="shared" si="145"/>
        <v>4.1110938547612941E-2</v>
      </c>
      <c r="V147" s="156">
        <f t="shared" si="146"/>
        <v>0.64746439824483537</v>
      </c>
      <c r="W147" s="156">
        <f t="shared" si="147"/>
        <v>-0.40655235546014901</v>
      </c>
      <c r="X147" s="156">
        <f t="shared" si="148"/>
        <v>-0.18014792761780718</v>
      </c>
      <c r="Y147" s="156">
        <f t="shared" si="149"/>
        <v>-0.15923642049980824</v>
      </c>
      <c r="Z147" s="156">
        <f t="shared" si="150"/>
        <v>3.4954973437567594E-2</v>
      </c>
    </row>
    <row r="148" spans="1:26" s="155" customFormat="1" ht="15.75" customHeight="1">
      <c r="A148" s="153"/>
      <c r="B148" s="149"/>
      <c r="C148" s="149"/>
      <c r="D148" s="149"/>
      <c r="E148" s="149"/>
      <c r="F148" s="149"/>
      <c r="G148" s="149"/>
      <c r="H148" s="149"/>
      <c r="I148" s="149"/>
      <c r="J148" s="154"/>
      <c r="K148" s="146"/>
      <c r="L148" s="154"/>
      <c r="M148" s="154"/>
      <c r="N148" s="154"/>
      <c r="O148" s="154"/>
      <c r="P148" s="154"/>
      <c r="Q148" s="154"/>
      <c r="R148" s="154"/>
      <c r="S148" s="154"/>
      <c r="T148" s="154"/>
      <c r="U148" s="154"/>
      <c r="V148" s="154"/>
      <c r="W148" s="154"/>
      <c r="X148" s="154"/>
      <c r="Y148" s="154"/>
      <c r="Z148" s="154"/>
    </row>
    <row r="149" spans="1:26" ht="15.75" customHeight="1">
      <c r="A149" s="36" t="s">
        <v>75</v>
      </c>
      <c r="B149" s="124" t="s">
        <v>135</v>
      </c>
      <c r="C149" s="147"/>
      <c r="D149" s="147"/>
      <c r="E149" s="147"/>
      <c r="F149" s="147"/>
      <c r="G149" s="147"/>
      <c r="H149" s="147"/>
      <c r="I149" s="147"/>
      <c r="J149" s="74"/>
      <c r="K149" s="168"/>
      <c r="L149" s="74"/>
      <c r="M149" s="74"/>
    </row>
    <row r="150" spans="1:26" ht="15.75" customHeight="1">
      <c r="A150" s="36"/>
      <c r="B150" s="137" t="s">
        <v>136</v>
      </c>
      <c r="C150" s="137">
        <v>214701</v>
      </c>
      <c r="D150" s="137">
        <v>204312</v>
      </c>
      <c r="E150" s="137">
        <v>202812</v>
      </c>
      <c r="F150" s="137">
        <v>201632</v>
      </c>
      <c r="G150" s="137">
        <v>195567</v>
      </c>
      <c r="H150" s="137">
        <v>195563</v>
      </c>
      <c r="I150" s="137">
        <v>193783</v>
      </c>
      <c r="K150" s="30">
        <f t="shared" ref="K150:K161" si="152">IFERROR((H150/C150)^(1/6)-1,"")</f>
        <v>-1.5440189638411095E-2</v>
      </c>
      <c r="M150" s="27">
        <f t="shared" ref="M150:M161" si="153">C150/C$159</f>
        <v>4.8653491987847332E-2</v>
      </c>
      <c r="N150" s="27">
        <f t="shared" ref="N150:N161" si="154">D150/D$159</f>
        <v>4.7689527896735244E-2</v>
      </c>
      <c r="O150" s="27">
        <f t="shared" ref="O150:O161" si="155">E150/E$159</f>
        <v>4.477083127759518E-2</v>
      </c>
      <c r="P150" s="27">
        <f t="shared" ref="P150:P161" si="156">F150/F$159</f>
        <v>4.2645433062689204E-2</v>
      </c>
      <c r="Q150" s="27">
        <f t="shared" ref="Q150:Q161" si="157">G150/G$159</f>
        <v>3.9595402756839558E-2</v>
      </c>
      <c r="R150" s="27">
        <f t="shared" ref="R150:R161" si="158">H150/H$159</f>
        <v>3.7569579788506259E-2</v>
      </c>
      <c r="S150" s="27">
        <f t="shared" ref="S150:S161" si="159">I150/I$159</f>
        <v>3.5717142599101651E-2</v>
      </c>
      <c r="U150" s="27">
        <f t="shared" ref="U150:U161" si="160">IFERROR(D150/C150-1,"")</f>
        <v>-4.8388223622619408E-2</v>
      </c>
      <c r="V150" s="27">
        <f t="shared" ref="V150:V161" si="161">IFERROR(E150/D150-1,"")</f>
        <v>-7.3417126747327144E-3</v>
      </c>
      <c r="W150" s="27">
        <f t="shared" ref="W150:W161" si="162">IFERROR(F150/E150-1,"")</f>
        <v>-5.8181961619627742E-3</v>
      </c>
      <c r="X150" s="27">
        <f t="shared" ref="X150:X161" si="163">IFERROR(G150/F150-1,"")</f>
        <v>-3.0079550864942073E-2</v>
      </c>
      <c r="Y150" s="27">
        <f t="shared" ref="Y150:Y161" si="164">IFERROR(H150/G150-1,"")</f>
        <v>-2.0453348468785215E-5</v>
      </c>
      <c r="Z150" s="27">
        <f t="shared" ref="Z150:Z161" si="165">IFERROR(I150/H150-1,"")</f>
        <v>-9.101926233489932E-3</v>
      </c>
    </row>
    <row r="151" spans="1:26" ht="15.75" customHeight="1">
      <c r="A151" s="36"/>
      <c r="B151" s="130" t="s">
        <v>137</v>
      </c>
      <c r="C151" s="130">
        <v>712505</v>
      </c>
      <c r="D151" s="130">
        <v>784612</v>
      </c>
      <c r="E151" s="130">
        <v>850526</v>
      </c>
      <c r="F151" s="130">
        <v>861202</v>
      </c>
      <c r="G151" s="130">
        <v>869235</v>
      </c>
      <c r="H151" s="130">
        <v>904134</v>
      </c>
      <c r="I151" s="130">
        <v>922769</v>
      </c>
      <c r="K151" s="126">
        <f t="shared" si="152"/>
        <v>4.0496956320728028E-2</v>
      </c>
      <c r="M151" s="133">
        <f t="shared" si="153"/>
        <v>0.16146108452592753</v>
      </c>
      <c r="N151" s="133">
        <f t="shared" si="154"/>
        <v>0.18314037287145754</v>
      </c>
      <c r="O151" s="133">
        <f t="shared" si="155"/>
        <v>0.18775395954483914</v>
      </c>
      <c r="P151" s="133">
        <f t="shared" si="156"/>
        <v>0.18214535512445479</v>
      </c>
      <c r="Q151" s="133">
        <f t="shared" si="157"/>
        <v>0.17598935359923421</v>
      </c>
      <c r="R151" s="133">
        <f t="shared" si="158"/>
        <v>0.17369305263521892</v>
      </c>
      <c r="S151" s="133">
        <f t="shared" si="159"/>
        <v>0.17008030611060015</v>
      </c>
      <c r="U151" s="133">
        <f t="shared" si="160"/>
        <v>0.10120209682739079</v>
      </c>
      <c r="V151" s="133">
        <f t="shared" si="161"/>
        <v>8.4008401604869665E-2</v>
      </c>
      <c r="W151" s="133">
        <f t="shared" si="162"/>
        <v>1.2552232383254536E-2</v>
      </c>
      <c r="X151" s="133">
        <f t="shared" si="163"/>
        <v>9.3276606417542762E-3</v>
      </c>
      <c r="Y151" s="133">
        <f t="shared" si="164"/>
        <v>4.0149096619441327E-2</v>
      </c>
      <c r="Z151" s="133">
        <f t="shared" si="165"/>
        <v>2.0610882900101046E-2</v>
      </c>
    </row>
    <row r="152" spans="1:26" ht="15.75" customHeight="1">
      <c r="A152" s="36"/>
      <c r="B152" s="130" t="s">
        <v>138</v>
      </c>
      <c r="C152" s="130">
        <v>1581952</v>
      </c>
      <c r="D152" s="130">
        <v>1670607</v>
      </c>
      <c r="E152" s="130">
        <v>1852852</v>
      </c>
      <c r="F152" s="130">
        <v>1884998</v>
      </c>
      <c r="G152" s="130">
        <v>1907588</v>
      </c>
      <c r="H152" s="130">
        <v>2003912</v>
      </c>
      <c r="I152" s="130">
        <v>2104575</v>
      </c>
      <c r="K152" s="126">
        <f t="shared" si="152"/>
        <v>4.0193711732050552E-2</v>
      </c>
      <c r="M152" s="133">
        <f t="shared" si="153"/>
        <v>0.35848686758403114</v>
      </c>
      <c r="N152" s="133">
        <f t="shared" si="154"/>
        <v>0.389945079735802</v>
      </c>
      <c r="O152" s="133">
        <f t="shared" si="155"/>
        <v>0.40901783067251835</v>
      </c>
      <c r="P152" s="133">
        <f t="shared" si="156"/>
        <v>0.39867955499277408</v>
      </c>
      <c r="Q152" s="133">
        <f t="shared" si="157"/>
        <v>0.38621912262352065</v>
      </c>
      <c r="R152" s="133">
        <f t="shared" si="158"/>
        <v>0.38497124595728821</v>
      </c>
      <c r="S152" s="133">
        <f t="shared" si="159"/>
        <v>0.3879050555802333</v>
      </c>
      <c r="U152" s="133">
        <f t="shared" si="160"/>
        <v>5.6041523383768999E-2</v>
      </c>
      <c r="V152" s="133">
        <f t="shared" si="161"/>
        <v>0.10908909156971092</v>
      </c>
      <c r="W152" s="133">
        <f t="shared" si="162"/>
        <v>1.7349469898297221E-2</v>
      </c>
      <c r="X152" s="133">
        <f t="shared" si="163"/>
        <v>1.1984097595859611E-2</v>
      </c>
      <c r="Y152" s="133">
        <f t="shared" si="164"/>
        <v>5.049518030098743E-2</v>
      </c>
      <c r="Z152" s="133">
        <f t="shared" si="165"/>
        <v>5.0233243775175795E-2</v>
      </c>
    </row>
    <row r="153" spans="1:26" ht="15.75" customHeight="1">
      <c r="A153" s="36"/>
      <c r="B153" s="130" t="s">
        <v>139</v>
      </c>
      <c r="C153" s="130">
        <v>297573</v>
      </c>
      <c r="D153" s="130">
        <v>310412</v>
      </c>
      <c r="E153" s="130">
        <v>333581</v>
      </c>
      <c r="F153" s="130">
        <v>362383</v>
      </c>
      <c r="G153" s="130">
        <v>362575</v>
      </c>
      <c r="H153" s="130">
        <v>415028</v>
      </c>
      <c r="I153" s="130">
        <v>468764</v>
      </c>
      <c r="K153" s="126">
        <f t="shared" si="152"/>
        <v>5.7013771649165212E-2</v>
      </c>
      <c r="M153" s="133">
        <f t="shared" si="153"/>
        <v>6.7433153880511479E-2</v>
      </c>
      <c r="N153" s="133">
        <f t="shared" si="154"/>
        <v>7.2454881423907463E-2</v>
      </c>
      <c r="O153" s="133">
        <f t="shared" si="155"/>
        <v>7.3638141078493771E-2</v>
      </c>
      <c r="P153" s="133">
        <f t="shared" si="156"/>
        <v>7.6644480883770932E-2</v>
      </c>
      <c r="Q153" s="133">
        <f t="shared" si="157"/>
        <v>7.3408617786032943E-2</v>
      </c>
      <c r="R153" s="133">
        <f t="shared" si="158"/>
        <v>7.9730969357517403E-2</v>
      </c>
      <c r="S153" s="133">
        <f t="shared" si="159"/>
        <v>8.640030670040863E-2</v>
      </c>
      <c r="U153" s="133">
        <f t="shared" si="160"/>
        <v>4.3145715505102933E-2</v>
      </c>
      <c r="V153" s="133">
        <f t="shared" si="161"/>
        <v>7.4639511359096966E-2</v>
      </c>
      <c r="W153" s="133">
        <f t="shared" si="162"/>
        <v>8.6341848006930899E-2</v>
      </c>
      <c r="X153" s="133">
        <f t="shared" si="163"/>
        <v>5.2982617838037704E-4</v>
      </c>
      <c r="Y153" s="133">
        <f t="shared" si="164"/>
        <v>0.14466799972419508</v>
      </c>
      <c r="Z153" s="133">
        <f t="shared" si="165"/>
        <v>0.12947560164615401</v>
      </c>
    </row>
    <row r="154" spans="1:26" ht="15.75" customHeight="1">
      <c r="A154" s="36"/>
      <c r="B154" s="130" t="s">
        <v>140</v>
      </c>
      <c r="C154" s="130">
        <v>330061</v>
      </c>
      <c r="D154" s="130">
        <v>234789</v>
      </c>
      <c r="E154" s="130">
        <v>280013</v>
      </c>
      <c r="F154" s="130">
        <v>281927</v>
      </c>
      <c r="G154" s="130">
        <v>303716</v>
      </c>
      <c r="H154" s="130">
        <v>327803</v>
      </c>
      <c r="I154" s="130">
        <v>324108</v>
      </c>
      <c r="K154" s="126">
        <f t="shared" si="152"/>
        <v>-1.1434570330985938E-3</v>
      </c>
      <c r="M154" s="133">
        <f t="shared" si="153"/>
        <v>7.4795274446792889E-2</v>
      </c>
      <c r="N154" s="133">
        <f t="shared" si="154"/>
        <v>5.4803323178993751E-2</v>
      </c>
      <c r="O154" s="133">
        <f t="shared" si="155"/>
        <v>6.1812983346810145E-2</v>
      </c>
      <c r="P154" s="133">
        <f t="shared" si="156"/>
        <v>5.9627931117405858E-2</v>
      </c>
      <c r="Q154" s="133">
        <f t="shared" si="157"/>
        <v>6.1491751387996355E-2</v>
      </c>
      <c r="R154" s="133">
        <f t="shared" si="158"/>
        <v>6.297418715918511E-2</v>
      </c>
      <c r="S154" s="133">
        <f t="shared" si="159"/>
        <v>5.9738014446621412E-2</v>
      </c>
      <c r="U154" s="133">
        <f t="shared" si="160"/>
        <v>-0.28864967384816742</v>
      </c>
      <c r="V154" s="133">
        <f t="shared" si="161"/>
        <v>0.19261549731886918</v>
      </c>
      <c r="W154" s="133">
        <f t="shared" si="162"/>
        <v>6.8353969279997262E-3</v>
      </c>
      <c r="X154" s="133">
        <f t="shared" si="163"/>
        <v>7.7285964097088877E-2</v>
      </c>
      <c r="Y154" s="133">
        <f t="shared" si="164"/>
        <v>7.930764266617496E-2</v>
      </c>
      <c r="Z154" s="133">
        <f t="shared" si="165"/>
        <v>-1.1272013984008677E-2</v>
      </c>
    </row>
    <row r="155" spans="1:26" ht="15.75" customHeight="1">
      <c r="A155" s="36"/>
      <c r="B155" s="130" t="s">
        <v>141</v>
      </c>
      <c r="C155" s="130">
        <v>8977</v>
      </c>
      <c r="D155" s="130">
        <v>10898</v>
      </c>
      <c r="E155" s="130">
        <v>17963</v>
      </c>
      <c r="F155" s="130">
        <v>18919</v>
      </c>
      <c r="G155" s="130">
        <v>20853</v>
      </c>
      <c r="H155" s="130">
        <v>26531</v>
      </c>
      <c r="I155" s="130">
        <v>27812</v>
      </c>
      <c r="K155" s="126">
        <f t="shared" si="152"/>
        <v>0.19794551453836218</v>
      </c>
      <c r="M155" s="133">
        <f t="shared" si="153"/>
        <v>2.0342820833387154E-3</v>
      </c>
      <c r="N155" s="133">
        <f t="shared" si="154"/>
        <v>2.5437589325082261E-3</v>
      </c>
      <c r="O155" s="133">
        <f t="shared" si="155"/>
        <v>3.9653395373027344E-3</v>
      </c>
      <c r="P155" s="133">
        <f t="shared" si="156"/>
        <v>4.0013933706604951E-3</v>
      </c>
      <c r="Q155" s="133">
        <f t="shared" si="157"/>
        <v>4.2219951918696678E-3</v>
      </c>
      <c r="R155" s="133">
        <f t="shared" si="158"/>
        <v>5.0968665921920795E-3</v>
      </c>
      <c r="S155" s="133">
        <f t="shared" si="159"/>
        <v>5.1261729355320902E-3</v>
      </c>
      <c r="U155" s="133">
        <f t="shared" si="160"/>
        <v>0.21399131112843928</v>
      </c>
      <c r="V155" s="133">
        <f t="shared" si="161"/>
        <v>0.64828408882363742</v>
      </c>
      <c r="W155" s="133">
        <f t="shared" si="162"/>
        <v>5.3220508823693224E-2</v>
      </c>
      <c r="X155" s="133">
        <f t="shared" si="163"/>
        <v>0.10222527617738786</v>
      </c>
      <c r="Y155" s="133">
        <f t="shared" si="164"/>
        <v>0.27228696110871331</v>
      </c>
      <c r="Z155" s="133">
        <f t="shared" si="165"/>
        <v>4.8283140477177744E-2</v>
      </c>
    </row>
    <row r="156" spans="1:26" ht="15.75" customHeight="1">
      <c r="A156" s="36"/>
      <c r="B156" s="130" t="s">
        <v>142</v>
      </c>
      <c r="C156" s="130">
        <v>786742</v>
      </c>
      <c r="D156" s="130">
        <v>687654</v>
      </c>
      <c r="E156" s="130">
        <v>737618</v>
      </c>
      <c r="F156" s="130">
        <v>814192</v>
      </c>
      <c r="G156" s="130">
        <v>889411</v>
      </c>
      <c r="H156" s="130">
        <v>962525</v>
      </c>
      <c r="I156" s="130">
        <v>1061108</v>
      </c>
      <c r="K156" s="126">
        <f t="shared" si="152"/>
        <v>3.4181140930331866E-2</v>
      </c>
      <c r="M156" s="133">
        <f t="shared" si="153"/>
        <v>0.17828396511196029</v>
      </c>
      <c r="N156" s="133">
        <f t="shared" si="154"/>
        <v>0.16050890117223451</v>
      </c>
      <c r="O156" s="133">
        <f t="shared" si="155"/>
        <v>0.16282947273986353</v>
      </c>
      <c r="P156" s="133">
        <f t="shared" si="156"/>
        <v>0.17220267832574712</v>
      </c>
      <c r="Q156" s="133">
        <f t="shared" si="157"/>
        <v>0.18007428022807237</v>
      </c>
      <c r="R156" s="133">
        <f t="shared" si="158"/>
        <v>0.18491053924276057</v>
      </c>
      <c r="S156" s="133">
        <f t="shared" si="159"/>
        <v>0.19557827956553234</v>
      </c>
      <c r="U156" s="133">
        <f t="shared" si="160"/>
        <v>-0.12594726098263476</v>
      </c>
      <c r="V156" s="133">
        <f t="shared" si="161"/>
        <v>7.2658633556992314E-2</v>
      </c>
      <c r="W156" s="133">
        <f t="shared" si="162"/>
        <v>0.10381254253556715</v>
      </c>
      <c r="X156" s="133">
        <f t="shared" si="163"/>
        <v>9.2384842887181406E-2</v>
      </c>
      <c r="Y156" s="133">
        <f t="shared" si="164"/>
        <v>8.2204964858766161E-2</v>
      </c>
      <c r="Z156" s="133">
        <f t="shared" si="165"/>
        <v>0.10242123581205687</v>
      </c>
    </row>
    <row r="157" spans="1:26" ht="15.75" customHeight="1">
      <c r="A157" s="36"/>
      <c r="B157" s="130" t="s">
        <v>143</v>
      </c>
      <c r="C157" s="130">
        <v>177874</v>
      </c>
      <c r="D157" s="130">
        <v>174401</v>
      </c>
      <c r="E157" s="130">
        <v>182883</v>
      </c>
      <c r="F157" s="130">
        <v>192687</v>
      </c>
      <c r="G157" s="130">
        <v>196656</v>
      </c>
      <c r="H157" s="130">
        <v>208730</v>
      </c>
      <c r="I157" s="130">
        <v>262311</v>
      </c>
      <c r="K157" s="126">
        <f t="shared" si="152"/>
        <v>2.7019604009949294E-2</v>
      </c>
      <c r="M157" s="133">
        <f t="shared" si="153"/>
        <v>4.030810864339876E-2</v>
      </c>
      <c r="N157" s="133">
        <f t="shared" si="154"/>
        <v>4.0707845621982673E-2</v>
      </c>
      <c r="O157" s="133">
        <f t="shared" si="155"/>
        <v>4.0371496442717585E-2</v>
      </c>
      <c r="P157" s="133">
        <f t="shared" si="156"/>
        <v>4.075355380371367E-2</v>
      </c>
      <c r="Q157" s="133">
        <f t="shared" si="157"/>
        <v>3.9815886752616957E-2</v>
      </c>
      <c r="R157" s="133">
        <f t="shared" si="158"/>
        <v>4.0099090263776435E-2</v>
      </c>
      <c r="S157" s="133">
        <f t="shared" si="159"/>
        <v>4.834789115821797E-2</v>
      </c>
      <c r="U157" s="133">
        <f t="shared" si="160"/>
        <v>-1.952505706286467E-2</v>
      </c>
      <c r="V157" s="133">
        <f t="shared" si="161"/>
        <v>4.8635042230262382E-2</v>
      </c>
      <c r="W157" s="133">
        <f t="shared" si="162"/>
        <v>5.360804448745915E-2</v>
      </c>
      <c r="X157" s="133">
        <f t="shared" si="163"/>
        <v>2.0598172165221307E-2</v>
      </c>
      <c r="Y157" s="133">
        <f t="shared" si="164"/>
        <v>6.1396550321373367E-2</v>
      </c>
      <c r="Z157" s="133">
        <f t="shared" si="165"/>
        <v>0.25670004311790362</v>
      </c>
    </row>
    <row r="158" spans="1:26" ht="15.75" customHeight="1">
      <c r="A158" s="36"/>
      <c r="B158" s="145" t="s">
        <v>144</v>
      </c>
      <c r="C158" s="145">
        <v>302474</v>
      </c>
      <c r="D158" s="145">
        <v>206526</v>
      </c>
      <c r="E158" s="145">
        <v>71755</v>
      </c>
      <c r="F158" s="145">
        <v>110163</v>
      </c>
      <c r="G158" s="145">
        <v>193533</v>
      </c>
      <c r="H158" s="145">
        <v>161129</v>
      </c>
      <c r="I158" s="145">
        <v>60260</v>
      </c>
      <c r="K158" s="32">
        <f t="shared" si="152"/>
        <v>-9.9643971051147751E-2</v>
      </c>
      <c r="M158" s="29">
        <f t="shared" si="153"/>
        <v>6.8543771736191889E-2</v>
      </c>
      <c r="N158" s="29">
        <f t="shared" si="154"/>
        <v>4.8206309166378594E-2</v>
      </c>
      <c r="O158" s="29">
        <f t="shared" si="155"/>
        <v>1.5839945359859584E-2</v>
      </c>
      <c r="P158" s="29">
        <f t="shared" si="156"/>
        <v>2.3299619318783875E-2</v>
      </c>
      <c r="Q158" s="29">
        <f t="shared" si="157"/>
        <v>3.9183589673817312E-2</v>
      </c>
      <c r="R158" s="29">
        <f t="shared" si="158"/>
        <v>3.0954469003554991E-2</v>
      </c>
      <c r="S158" s="29">
        <f t="shared" si="159"/>
        <v>1.1106830903752472E-2</v>
      </c>
      <c r="U158" s="29">
        <f t="shared" si="160"/>
        <v>-0.31721073546817247</v>
      </c>
      <c r="V158" s="29">
        <f t="shared" si="161"/>
        <v>-0.65256190503859079</v>
      </c>
      <c r="W158" s="29">
        <f t="shared" si="162"/>
        <v>0.53526583513344028</v>
      </c>
      <c r="X158" s="29">
        <f t="shared" si="163"/>
        <v>0.75678766918112261</v>
      </c>
      <c r="Y158" s="29">
        <f t="shared" si="164"/>
        <v>-0.16743397766789125</v>
      </c>
      <c r="Z158" s="29">
        <f t="shared" si="165"/>
        <v>-0.62601393914192971</v>
      </c>
    </row>
    <row r="159" spans="1:26" ht="15.75" customHeight="1">
      <c r="A159" s="36"/>
      <c r="B159" s="135" t="s">
        <v>73</v>
      </c>
      <c r="C159" s="135">
        <f t="shared" ref="C159:I159" si="166">+SUM(C150:C158)</f>
        <v>4412859</v>
      </c>
      <c r="D159" s="135">
        <f t="shared" si="166"/>
        <v>4284211</v>
      </c>
      <c r="E159" s="135">
        <f t="shared" si="166"/>
        <v>4530003</v>
      </c>
      <c r="F159" s="135">
        <f t="shared" si="166"/>
        <v>4728103</v>
      </c>
      <c r="G159" s="135">
        <f t="shared" si="166"/>
        <v>4939134</v>
      </c>
      <c r="H159" s="135">
        <f t="shared" si="166"/>
        <v>5205355</v>
      </c>
      <c r="I159" s="135">
        <f t="shared" si="166"/>
        <v>5425490</v>
      </c>
      <c r="J159" s="452">
        <f>+I159/D159-1</f>
        <v>0.2663918747232572</v>
      </c>
      <c r="K159" s="123">
        <f t="shared" si="152"/>
        <v>2.7909903598293262E-2</v>
      </c>
      <c r="M159" s="114">
        <f t="shared" si="153"/>
        <v>1</v>
      </c>
      <c r="N159" s="114">
        <f t="shared" si="154"/>
        <v>1</v>
      </c>
      <c r="O159" s="114">
        <f t="shared" si="155"/>
        <v>1</v>
      </c>
      <c r="P159" s="114">
        <f t="shared" si="156"/>
        <v>1</v>
      </c>
      <c r="Q159" s="114">
        <f t="shared" si="157"/>
        <v>1</v>
      </c>
      <c r="R159" s="114">
        <f t="shared" si="158"/>
        <v>1</v>
      </c>
      <c r="S159" s="114">
        <f t="shared" si="159"/>
        <v>1</v>
      </c>
      <c r="U159" s="114">
        <f t="shared" si="160"/>
        <v>-2.9152982227621638E-2</v>
      </c>
      <c r="V159" s="114">
        <f t="shared" si="161"/>
        <v>5.7371590708300779E-2</v>
      </c>
      <c r="W159" s="114">
        <f t="shared" si="162"/>
        <v>4.373065536601195E-2</v>
      </c>
      <c r="X159" s="114">
        <f t="shared" si="163"/>
        <v>4.4633333918487006E-2</v>
      </c>
      <c r="Y159" s="114">
        <f t="shared" si="164"/>
        <v>5.3900339614191495E-2</v>
      </c>
      <c r="Z159" s="114">
        <f t="shared" si="165"/>
        <v>4.2290103172598181E-2</v>
      </c>
    </row>
    <row r="160" spans="1:26" ht="15.75" customHeight="1">
      <c r="A160" s="36"/>
      <c r="B160" s="145" t="s">
        <v>145</v>
      </c>
      <c r="C160" s="145">
        <v>2010666</v>
      </c>
      <c r="D160" s="145">
        <v>1819732</v>
      </c>
      <c r="E160" s="145">
        <v>2104073</v>
      </c>
      <c r="F160" s="145">
        <v>2368087</v>
      </c>
      <c r="G160" s="145">
        <v>2628803</v>
      </c>
      <c r="H160" s="145">
        <v>2908963</v>
      </c>
      <c r="I160" s="145">
        <v>3202568</v>
      </c>
      <c r="K160" s="32">
        <f t="shared" si="152"/>
        <v>6.3489101992602492E-2</v>
      </c>
      <c r="M160" s="29">
        <f t="shared" si="153"/>
        <v>0.45563794356447829</v>
      </c>
      <c r="N160" s="29">
        <f t="shared" si="154"/>
        <v>0.42475312257029357</v>
      </c>
      <c r="O160" s="29">
        <f t="shared" si="155"/>
        <v>0.46447496833887308</v>
      </c>
      <c r="P160" s="29">
        <f t="shared" si="156"/>
        <v>0.50085351355501351</v>
      </c>
      <c r="Q160" s="29">
        <f t="shared" si="157"/>
        <v>0.53223965982700616</v>
      </c>
      <c r="R160" s="29">
        <f t="shared" si="158"/>
        <v>0.55884046333055093</v>
      </c>
      <c r="S160" s="29">
        <f t="shared" si="159"/>
        <v>0.5902817994319407</v>
      </c>
      <c r="U160" s="29">
        <f t="shared" si="160"/>
        <v>-9.4960575252180157E-2</v>
      </c>
      <c r="V160" s="29">
        <f t="shared" si="161"/>
        <v>0.15625432756032209</v>
      </c>
      <c r="W160" s="29">
        <f t="shared" si="162"/>
        <v>0.12547758561608835</v>
      </c>
      <c r="X160" s="29">
        <f t="shared" si="163"/>
        <v>0.1100956172640617</v>
      </c>
      <c r="Y160" s="29">
        <f t="shared" si="164"/>
        <v>0.10657321982666645</v>
      </c>
      <c r="Z160" s="29">
        <f t="shared" si="165"/>
        <v>0.1009311565667903</v>
      </c>
    </row>
    <row r="161" spans="1:26" ht="15.75" customHeight="1">
      <c r="A161" s="36"/>
      <c r="B161" s="135" t="s">
        <v>146</v>
      </c>
      <c r="C161" s="135">
        <f t="shared" ref="C161:I161" si="167">+C33</f>
        <v>2402193</v>
      </c>
      <c r="D161" s="135">
        <f t="shared" si="167"/>
        <v>2464479</v>
      </c>
      <c r="E161" s="135">
        <f t="shared" si="167"/>
        <v>2425930</v>
      </c>
      <c r="F161" s="135">
        <f t="shared" si="167"/>
        <v>2360016</v>
      </c>
      <c r="G161" s="135">
        <f t="shared" si="167"/>
        <v>2310331</v>
      </c>
      <c r="H161" s="135">
        <f t="shared" si="167"/>
        <v>2296392</v>
      </c>
      <c r="I161" s="135">
        <f t="shared" si="167"/>
        <v>2222922</v>
      </c>
      <c r="J161" s="452">
        <f>+I161/D161-1</f>
        <v>-9.8015442614848847E-2</v>
      </c>
      <c r="K161" s="123">
        <f t="shared" si="152"/>
        <v>-7.4790375206217341E-3</v>
      </c>
      <c r="M161" s="114">
        <f t="shared" si="153"/>
        <v>0.54436205643552171</v>
      </c>
      <c r="N161" s="114">
        <f t="shared" si="154"/>
        <v>0.57524687742970637</v>
      </c>
      <c r="O161" s="114">
        <f t="shared" si="155"/>
        <v>0.53552503166112697</v>
      </c>
      <c r="P161" s="114">
        <f t="shared" si="156"/>
        <v>0.49914648644498649</v>
      </c>
      <c r="Q161" s="114">
        <f t="shared" si="157"/>
        <v>0.46776034017299389</v>
      </c>
      <c r="R161" s="114">
        <f t="shared" si="158"/>
        <v>0.44115953666944907</v>
      </c>
      <c r="S161" s="114">
        <f t="shared" si="159"/>
        <v>0.4097182005680593</v>
      </c>
      <c r="U161" s="114">
        <f t="shared" si="160"/>
        <v>2.5928807552099364E-2</v>
      </c>
      <c r="V161" s="114">
        <f t="shared" si="161"/>
        <v>-1.5641845599008941E-2</v>
      </c>
      <c r="W161" s="114">
        <f t="shared" si="162"/>
        <v>-2.7170610858516131E-2</v>
      </c>
      <c r="X161" s="114">
        <f t="shared" si="163"/>
        <v>-2.1052823370689033E-2</v>
      </c>
      <c r="Y161" s="114">
        <f t="shared" si="164"/>
        <v>-6.0333346174206159E-3</v>
      </c>
      <c r="Z161" s="114">
        <f t="shared" si="165"/>
        <v>-3.1993666586541014E-2</v>
      </c>
    </row>
    <row r="162" spans="1:26" ht="15.75" customHeight="1">
      <c r="A162" s="36"/>
      <c r="B162" s="36"/>
      <c r="C162" s="49"/>
      <c r="D162" s="49"/>
      <c r="E162" s="49"/>
      <c r="F162" s="49"/>
      <c r="G162" s="49"/>
      <c r="H162" s="49"/>
      <c r="I162" s="49"/>
    </row>
    <row r="163" spans="1:26" ht="15.75" customHeight="1">
      <c r="A163" s="36"/>
      <c r="B163" s="53" t="s">
        <v>147</v>
      </c>
      <c r="C163" s="50"/>
      <c r="D163" s="50"/>
      <c r="E163" s="50"/>
      <c r="F163" s="50"/>
      <c r="G163" s="50"/>
      <c r="H163" s="50"/>
      <c r="I163" s="50"/>
    </row>
    <row r="164" spans="1:26" ht="15.75" customHeight="1">
      <c r="A164" s="36"/>
      <c r="B164" s="137" t="s">
        <v>136</v>
      </c>
      <c r="C164" s="137">
        <v>4227</v>
      </c>
      <c r="D164" s="137">
        <v>0</v>
      </c>
      <c r="E164" s="137">
        <v>971</v>
      </c>
      <c r="F164" s="137">
        <v>0</v>
      </c>
      <c r="G164" s="137">
        <v>0</v>
      </c>
      <c r="H164" s="137">
        <v>-4</v>
      </c>
      <c r="I164" s="137">
        <v>0</v>
      </c>
      <c r="N164" s="55"/>
      <c r="O164" s="55"/>
      <c r="P164" s="55"/>
      <c r="Q164" s="55"/>
      <c r="R164" s="55"/>
      <c r="S164" s="55"/>
    </row>
    <row r="165" spans="1:26" ht="15.75" customHeight="1">
      <c r="A165" s="36"/>
      <c r="B165" s="130" t="s">
        <v>148</v>
      </c>
      <c r="C165" s="130">
        <v>8456</v>
      </c>
      <c r="D165" s="130">
        <v>15118</v>
      </c>
      <c r="E165" s="130">
        <v>2841</v>
      </c>
      <c r="F165" s="130">
        <v>8406</v>
      </c>
      <c r="G165" s="130">
        <v>4755</v>
      </c>
      <c r="H165" s="130">
        <v>1968</v>
      </c>
      <c r="I165" s="130">
        <v>0</v>
      </c>
      <c r="N165" s="55"/>
      <c r="O165" s="55"/>
      <c r="P165" s="55"/>
      <c r="Q165" s="55"/>
      <c r="R165" s="55"/>
      <c r="S165" s="55"/>
    </row>
    <row r="166" spans="1:26" ht="15.75" customHeight="1">
      <c r="A166" s="36"/>
      <c r="B166" s="130" t="s">
        <v>149</v>
      </c>
      <c r="C166" s="130">
        <v>560</v>
      </c>
      <c r="D166" s="130">
        <v>3197</v>
      </c>
      <c r="E166" s="130">
        <v>5510</v>
      </c>
      <c r="F166" s="130">
        <v>16698</v>
      </c>
      <c r="G166" s="130">
        <v>282</v>
      </c>
      <c r="H166" s="130">
        <v>-165</v>
      </c>
      <c r="I166" s="130">
        <v>3810</v>
      </c>
      <c r="N166" s="55"/>
      <c r="O166" s="55"/>
      <c r="P166" s="55"/>
      <c r="Q166" s="55"/>
      <c r="R166" s="55"/>
      <c r="S166" s="55"/>
    </row>
    <row r="167" spans="1:26" ht="15.75" customHeight="1">
      <c r="A167" s="36"/>
      <c r="B167" s="130" t="s">
        <v>139</v>
      </c>
      <c r="C167" s="130">
        <v>34994</v>
      </c>
      <c r="D167" s="130">
        <v>38889</v>
      </c>
      <c r="E167" s="130">
        <v>25972</v>
      </c>
      <c r="F167" s="130">
        <v>30883</v>
      </c>
      <c r="G167" s="130">
        <v>1670</v>
      </c>
      <c r="H167" s="130">
        <v>20683</v>
      </c>
      <c r="I167" s="130">
        <v>2816</v>
      </c>
    </row>
    <row r="168" spans="1:26" ht="15.75" customHeight="1">
      <c r="A168" s="36"/>
      <c r="B168" s="130" t="s">
        <v>140</v>
      </c>
      <c r="C168" s="130">
        <v>8332</v>
      </c>
      <c r="D168" s="130">
        <v>12477</v>
      </c>
      <c r="E168" s="130">
        <v>38095</v>
      </c>
      <c r="F168" s="130">
        <v>419</v>
      </c>
      <c r="G168" s="130">
        <v>3347</v>
      </c>
      <c r="H168" s="130">
        <v>39433</v>
      </c>
      <c r="I168" s="130">
        <v>43</v>
      </c>
    </row>
    <row r="169" spans="1:26" ht="15.75" customHeight="1">
      <c r="A169" s="36"/>
      <c r="B169" s="130" t="s">
        <v>141</v>
      </c>
      <c r="C169" s="130">
        <v>16</v>
      </c>
      <c r="D169" s="130">
        <v>2057</v>
      </c>
      <c r="E169" s="130">
        <v>6717</v>
      </c>
      <c r="F169" s="130">
        <v>956</v>
      </c>
      <c r="G169" s="130">
        <v>1466</v>
      </c>
      <c r="H169" s="130">
        <v>-128</v>
      </c>
      <c r="I169" s="130">
        <v>0</v>
      </c>
    </row>
    <row r="170" spans="1:26" ht="15.75" customHeight="1">
      <c r="A170" s="36"/>
      <c r="B170" s="130" t="s">
        <v>142</v>
      </c>
      <c r="C170" s="130">
        <v>88026</v>
      </c>
      <c r="D170" s="130">
        <v>95197</v>
      </c>
      <c r="E170" s="130">
        <v>82076</v>
      </c>
      <c r="F170" s="130">
        <v>93121</v>
      </c>
      <c r="G170" s="130">
        <v>86118</v>
      </c>
      <c r="H170" s="130">
        <v>83059</v>
      </c>
      <c r="I170" s="130">
        <v>102932</v>
      </c>
    </row>
    <row r="171" spans="1:26" ht="15.75" customHeight="1">
      <c r="A171" s="36"/>
      <c r="B171" s="130" t="s">
        <v>143</v>
      </c>
      <c r="C171" s="130">
        <v>9890</v>
      </c>
      <c r="D171" s="130">
        <v>8448</v>
      </c>
      <c r="E171" s="130">
        <v>10615</v>
      </c>
      <c r="F171" s="130">
        <v>8840</v>
      </c>
      <c r="G171" s="130">
        <v>3956</v>
      </c>
      <c r="H171" s="130">
        <v>7015</v>
      </c>
      <c r="I171" s="130">
        <v>2306</v>
      </c>
    </row>
    <row r="172" spans="1:26" ht="15.75" customHeight="1">
      <c r="A172" s="36"/>
      <c r="B172" s="145" t="s">
        <v>150</v>
      </c>
      <c r="C172" s="145">
        <v>230749</v>
      </c>
      <c r="D172" s="145">
        <v>155929</v>
      </c>
      <c r="E172" s="145">
        <v>129150</v>
      </c>
      <c r="F172" s="145">
        <v>67697</v>
      </c>
      <c r="G172" s="145">
        <v>138059</v>
      </c>
      <c r="H172" s="145">
        <v>140712</v>
      </c>
      <c r="I172" s="145">
        <v>100774</v>
      </c>
    </row>
    <row r="173" spans="1:26" ht="15.75" customHeight="1">
      <c r="A173" s="36"/>
      <c r="B173" s="135" t="s">
        <v>151</v>
      </c>
      <c r="C173" s="135">
        <f t="shared" ref="C173:I173" si="168">SUM(C164:C172)</f>
        <v>385250</v>
      </c>
      <c r="D173" s="135">
        <f t="shared" si="168"/>
        <v>331312</v>
      </c>
      <c r="E173" s="135">
        <f t="shared" si="168"/>
        <v>301947</v>
      </c>
      <c r="F173" s="135">
        <f t="shared" si="168"/>
        <v>227020</v>
      </c>
      <c r="G173" s="135">
        <f t="shared" si="168"/>
        <v>239653</v>
      </c>
      <c r="H173" s="135">
        <f t="shared" si="168"/>
        <v>292573</v>
      </c>
      <c r="I173" s="135">
        <f t="shared" si="168"/>
        <v>212681</v>
      </c>
    </row>
    <row r="174" spans="1:26" ht="15.75" customHeight="1">
      <c r="A174" s="36"/>
      <c r="B174" s="123" t="s">
        <v>152</v>
      </c>
      <c r="C174" s="123">
        <f t="shared" ref="C174:I174" si="169">C173/C4</f>
        <v>9.2308503284409621E-2</v>
      </c>
      <c r="D174" s="123">
        <f t="shared" si="169"/>
        <v>7.3887715703392046E-2</v>
      </c>
      <c r="E174" s="123">
        <f t="shared" si="169"/>
        <v>6.5157228035732276E-2</v>
      </c>
      <c r="F174" s="123">
        <f t="shared" si="169"/>
        <v>4.5205016558114493E-2</v>
      </c>
      <c r="G174" s="123">
        <f t="shared" si="169"/>
        <v>4.484798286721832E-2</v>
      </c>
      <c r="H174" s="123">
        <f t="shared" si="169"/>
        <v>5.1242401378172993E-2</v>
      </c>
      <c r="I174" s="123">
        <f t="shared" si="169"/>
        <v>4.9291673088444392E-2</v>
      </c>
    </row>
    <row r="175" spans="1:26" ht="15.75" customHeight="1">
      <c r="A175" s="36"/>
      <c r="C175" s="50"/>
      <c r="D175" s="50"/>
      <c r="E175" s="50"/>
      <c r="F175" s="50"/>
      <c r="G175" s="50"/>
      <c r="H175" s="50"/>
      <c r="I175" s="50"/>
    </row>
    <row r="176" spans="1:26" ht="15.75" customHeight="1">
      <c r="A176" s="36"/>
      <c r="C176" s="50"/>
      <c r="D176" s="50"/>
      <c r="E176" s="50"/>
      <c r="F176" s="50"/>
      <c r="G176" s="50"/>
      <c r="H176" s="50"/>
      <c r="I176" s="50"/>
    </row>
    <row r="177" spans="1:26" ht="15.75" customHeight="1">
      <c r="A177" s="36"/>
      <c r="B177" s="135" t="s">
        <v>153</v>
      </c>
      <c r="C177" s="135">
        <f t="shared" ref="C177:I177" si="170">C12</f>
        <v>1406148</v>
      </c>
      <c r="D177" s="135">
        <f t="shared" si="170"/>
        <v>1745852</v>
      </c>
      <c r="E177" s="135">
        <f t="shared" si="170"/>
        <v>1235237</v>
      </c>
      <c r="F177" s="135">
        <f t="shared" si="170"/>
        <v>2033046</v>
      </c>
      <c r="G177" s="135">
        <f t="shared" si="170"/>
        <v>2629336</v>
      </c>
      <c r="H177" s="135">
        <f t="shared" si="170"/>
        <v>2837715</v>
      </c>
      <c r="I177" s="135">
        <f t="shared" si="170"/>
        <v>1773049</v>
      </c>
    </row>
    <row r="178" spans="1:26" ht="15.75" customHeight="1">
      <c r="A178" s="36"/>
      <c r="B178" s="130" t="s">
        <v>154</v>
      </c>
      <c r="C178" s="130">
        <v>222223</v>
      </c>
      <c r="D178" s="130">
        <v>239324</v>
      </c>
      <c r="E178" s="130">
        <v>284341</v>
      </c>
      <c r="F178" s="130">
        <v>264016</v>
      </c>
      <c r="G178" s="130">
        <v>260716</v>
      </c>
      <c r="H178" s="130">
        <v>280160</v>
      </c>
      <c r="I178" s="130">
        <v>293605</v>
      </c>
    </row>
    <row r="179" spans="1:26" ht="15.75" customHeight="1">
      <c r="A179" s="36"/>
      <c r="B179" s="145" t="s">
        <v>133</v>
      </c>
      <c r="C179" s="145">
        <v>21540</v>
      </c>
      <c r="D179" s="145">
        <v>20893</v>
      </c>
      <c r="E179" s="145">
        <v>25301</v>
      </c>
      <c r="F179" s="145">
        <v>18627</v>
      </c>
      <c r="G179" s="145">
        <v>18512</v>
      </c>
      <c r="H179" s="145">
        <v>15161</v>
      </c>
      <c r="I179" s="145">
        <v>24182</v>
      </c>
    </row>
    <row r="180" spans="1:26" ht="15.75" customHeight="1">
      <c r="A180" s="36"/>
      <c r="B180" s="135" t="s">
        <v>7</v>
      </c>
      <c r="C180" s="135">
        <f t="shared" ref="C180:I180" si="171">SUM(C177:C179)</f>
        <v>1649911</v>
      </c>
      <c r="D180" s="135">
        <f t="shared" si="171"/>
        <v>2006069</v>
      </c>
      <c r="E180" s="135">
        <f t="shared" si="171"/>
        <v>1544879</v>
      </c>
      <c r="F180" s="135">
        <f t="shared" si="171"/>
        <v>2315689</v>
      </c>
      <c r="G180" s="135">
        <f t="shared" si="171"/>
        <v>2908564</v>
      </c>
      <c r="H180" s="135">
        <f t="shared" si="171"/>
        <v>3133036</v>
      </c>
      <c r="I180" s="135">
        <f t="shared" si="171"/>
        <v>2090836</v>
      </c>
    </row>
    <row r="181" spans="1:26" ht="15.75" customHeight="1">
      <c r="A181" s="36"/>
      <c r="B181" s="123" t="s">
        <v>155</v>
      </c>
      <c r="C181" s="123">
        <f t="shared" ref="C181:I181" si="172">C179/C4</f>
        <v>5.1611295541756867E-3</v>
      </c>
      <c r="D181" s="123">
        <f t="shared" si="172"/>
        <v>4.6594631169138753E-3</v>
      </c>
      <c r="E181" s="123">
        <f t="shared" si="172"/>
        <v>5.4597099044933796E-3</v>
      </c>
      <c r="F181" s="123">
        <f t="shared" si="172"/>
        <v>3.7090734007047777E-3</v>
      </c>
      <c r="G181" s="123">
        <f t="shared" si="172"/>
        <v>3.4642831879339946E-3</v>
      </c>
      <c r="H181" s="123">
        <f t="shared" si="172"/>
        <v>2.6553579697869618E-3</v>
      </c>
      <c r="I181" s="123">
        <f t="shared" si="172"/>
        <v>5.604502699464279E-3</v>
      </c>
    </row>
    <row r="182" spans="1:26" s="155" customFormat="1" ht="15.75" customHeight="1">
      <c r="A182" s="153"/>
      <c r="B182" s="146"/>
      <c r="C182" s="146"/>
      <c r="D182" s="146"/>
      <c r="E182" s="146"/>
      <c r="F182" s="146"/>
      <c r="G182" s="146"/>
      <c r="H182" s="146"/>
      <c r="I182" s="146"/>
      <c r="J182" s="154"/>
      <c r="K182" s="154"/>
      <c r="L182" s="154"/>
      <c r="M182" s="154"/>
      <c r="N182" s="154"/>
      <c r="O182" s="154"/>
      <c r="P182" s="154"/>
      <c r="Q182" s="154"/>
      <c r="R182" s="154"/>
      <c r="S182" s="154"/>
      <c r="T182" s="154"/>
      <c r="U182" s="154"/>
      <c r="V182" s="154"/>
      <c r="W182" s="154"/>
      <c r="X182" s="154"/>
      <c r="Y182" s="154"/>
      <c r="Z182" s="154"/>
    </row>
    <row r="183" spans="1:26" ht="15.75" customHeight="1">
      <c r="A183" s="36"/>
      <c r="B183" s="42" t="s">
        <v>156</v>
      </c>
      <c r="C183" s="6"/>
      <c r="D183" s="6"/>
      <c r="E183" s="6"/>
      <c r="F183" s="6"/>
      <c r="G183" s="6"/>
      <c r="H183" s="50"/>
      <c r="I183" s="50"/>
    </row>
    <row r="184" spans="1:26" ht="15.75" customHeight="1">
      <c r="A184" s="36"/>
      <c r="B184" s="137" t="s">
        <v>136</v>
      </c>
      <c r="C184" s="25">
        <v>0</v>
      </c>
      <c r="D184" s="25">
        <f t="shared" ref="D184:I192" si="173">C184</f>
        <v>0</v>
      </c>
      <c r="E184" s="25">
        <f t="shared" si="173"/>
        <v>0</v>
      </c>
      <c r="F184" s="25">
        <f t="shared" si="173"/>
        <v>0</v>
      </c>
      <c r="G184" s="25">
        <f t="shared" si="173"/>
        <v>0</v>
      </c>
      <c r="H184" s="25">
        <f t="shared" si="173"/>
        <v>0</v>
      </c>
      <c r="I184" s="25">
        <f t="shared" si="173"/>
        <v>0</v>
      </c>
    </row>
    <row r="185" spans="1:26" ht="15.75" customHeight="1">
      <c r="A185" s="36"/>
      <c r="B185" s="130" t="s">
        <v>148</v>
      </c>
      <c r="C185" s="132">
        <v>0.05</v>
      </c>
      <c r="D185" s="132">
        <f t="shared" si="173"/>
        <v>0.05</v>
      </c>
      <c r="E185" s="132">
        <f t="shared" si="173"/>
        <v>0.05</v>
      </c>
      <c r="F185" s="132">
        <f t="shared" si="173"/>
        <v>0.05</v>
      </c>
      <c r="G185" s="132">
        <f t="shared" si="173"/>
        <v>0.05</v>
      </c>
      <c r="H185" s="132">
        <f t="shared" si="173"/>
        <v>0.05</v>
      </c>
      <c r="I185" s="132">
        <f t="shared" si="173"/>
        <v>0.05</v>
      </c>
    </row>
    <row r="186" spans="1:26" ht="15.75" customHeight="1">
      <c r="A186" s="36"/>
      <c r="B186" s="130" t="s">
        <v>149</v>
      </c>
      <c r="C186" s="132">
        <v>0.1</v>
      </c>
      <c r="D186" s="132">
        <f t="shared" si="173"/>
        <v>0.1</v>
      </c>
      <c r="E186" s="132">
        <f t="shared" si="173"/>
        <v>0.1</v>
      </c>
      <c r="F186" s="132">
        <f t="shared" si="173"/>
        <v>0.1</v>
      </c>
      <c r="G186" s="132">
        <f t="shared" si="173"/>
        <v>0.1</v>
      </c>
      <c r="H186" s="132">
        <f t="shared" si="173"/>
        <v>0.1</v>
      </c>
      <c r="I186" s="132">
        <f t="shared" si="173"/>
        <v>0.1</v>
      </c>
    </row>
    <row r="187" spans="1:26" ht="15.75" customHeight="1">
      <c r="A187" s="36"/>
      <c r="B187" s="130" t="s">
        <v>139</v>
      </c>
      <c r="C187" s="132">
        <v>0.1</v>
      </c>
      <c r="D187" s="132">
        <f t="shared" si="173"/>
        <v>0.1</v>
      </c>
      <c r="E187" s="132">
        <f t="shared" si="173"/>
        <v>0.1</v>
      </c>
      <c r="F187" s="132">
        <f t="shared" si="173"/>
        <v>0.1</v>
      </c>
      <c r="G187" s="132">
        <f t="shared" si="173"/>
        <v>0.1</v>
      </c>
      <c r="H187" s="132">
        <f t="shared" si="173"/>
        <v>0.1</v>
      </c>
      <c r="I187" s="132">
        <f t="shared" si="173"/>
        <v>0.1</v>
      </c>
    </row>
    <row r="188" spans="1:26" ht="15.75" customHeight="1">
      <c r="A188" s="36"/>
      <c r="B188" s="130" t="s">
        <v>140</v>
      </c>
      <c r="C188" s="132">
        <v>0.2</v>
      </c>
      <c r="D188" s="132">
        <f t="shared" si="173"/>
        <v>0.2</v>
      </c>
      <c r="E188" s="132">
        <f t="shared" si="173"/>
        <v>0.2</v>
      </c>
      <c r="F188" s="132">
        <f t="shared" si="173"/>
        <v>0.2</v>
      </c>
      <c r="G188" s="132">
        <f t="shared" si="173"/>
        <v>0.2</v>
      </c>
      <c r="H188" s="132">
        <f t="shared" si="173"/>
        <v>0.2</v>
      </c>
      <c r="I188" s="132">
        <f t="shared" si="173"/>
        <v>0.2</v>
      </c>
    </row>
    <row r="189" spans="1:26" ht="15.75" customHeight="1">
      <c r="A189" s="36"/>
      <c r="B189" s="130" t="s">
        <v>141</v>
      </c>
      <c r="C189" s="132">
        <v>0.1</v>
      </c>
      <c r="D189" s="132">
        <f t="shared" si="173"/>
        <v>0.1</v>
      </c>
      <c r="E189" s="132">
        <f t="shared" si="173"/>
        <v>0.1</v>
      </c>
      <c r="F189" s="132">
        <f t="shared" si="173"/>
        <v>0.1</v>
      </c>
      <c r="G189" s="132">
        <f t="shared" si="173"/>
        <v>0.1</v>
      </c>
      <c r="H189" s="132">
        <f t="shared" si="173"/>
        <v>0.1</v>
      </c>
      <c r="I189" s="132">
        <f t="shared" si="173"/>
        <v>0.1</v>
      </c>
    </row>
    <row r="190" spans="1:26" ht="15.75" customHeight="1">
      <c r="A190" s="36"/>
      <c r="B190" s="130" t="s">
        <v>142</v>
      </c>
      <c r="C190" s="132">
        <v>0.05</v>
      </c>
      <c r="D190" s="132">
        <f t="shared" si="173"/>
        <v>0.05</v>
      </c>
      <c r="E190" s="132">
        <f t="shared" si="173"/>
        <v>0.05</v>
      </c>
      <c r="F190" s="132">
        <f t="shared" si="173"/>
        <v>0.05</v>
      </c>
      <c r="G190" s="132">
        <f t="shared" si="173"/>
        <v>0.05</v>
      </c>
      <c r="H190" s="132">
        <f t="shared" si="173"/>
        <v>0.05</v>
      </c>
      <c r="I190" s="132">
        <f t="shared" si="173"/>
        <v>0.05</v>
      </c>
    </row>
    <row r="191" spans="1:26" ht="15.75" customHeight="1">
      <c r="A191" s="36"/>
      <c r="B191" s="130" t="s">
        <v>143</v>
      </c>
      <c r="C191" s="132">
        <v>0.1</v>
      </c>
      <c r="D191" s="132">
        <f t="shared" si="173"/>
        <v>0.1</v>
      </c>
      <c r="E191" s="132">
        <f t="shared" si="173"/>
        <v>0.1</v>
      </c>
      <c r="F191" s="132">
        <f t="shared" si="173"/>
        <v>0.1</v>
      </c>
      <c r="G191" s="132">
        <f t="shared" si="173"/>
        <v>0.1</v>
      </c>
      <c r="H191" s="132">
        <f t="shared" si="173"/>
        <v>0.1</v>
      </c>
      <c r="I191" s="132">
        <f t="shared" si="173"/>
        <v>0.1</v>
      </c>
    </row>
    <row r="192" spans="1:26" ht="15.75" customHeight="1">
      <c r="A192" s="36"/>
      <c r="B192" s="145" t="s">
        <v>150</v>
      </c>
      <c r="C192" s="26">
        <v>0</v>
      </c>
      <c r="D192" s="26">
        <f t="shared" si="173"/>
        <v>0</v>
      </c>
      <c r="E192" s="26">
        <f t="shared" si="173"/>
        <v>0</v>
      </c>
      <c r="F192" s="26">
        <f t="shared" si="173"/>
        <v>0</v>
      </c>
      <c r="G192" s="26">
        <f t="shared" si="173"/>
        <v>0</v>
      </c>
      <c r="H192" s="26">
        <f t="shared" si="173"/>
        <v>0</v>
      </c>
      <c r="I192" s="26">
        <f t="shared" si="173"/>
        <v>0</v>
      </c>
    </row>
    <row r="193" spans="1:9" ht="15.75" customHeight="1">
      <c r="A193" s="36"/>
      <c r="C193" s="50"/>
      <c r="D193" s="50"/>
      <c r="E193" s="50"/>
      <c r="F193" s="50"/>
      <c r="G193" s="50"/>
      <c r="H193" s="50"/>
      <c r="I193" s="50"/>
    </row>
    <row r="194" spans="1:9" ht="15.75" customHeight="1">
      <c r="A194" s="36"/>
      <c r="B194" s="42" t="s">
        <v>157</v>
      </c>
      <c r="C194" s="6"/>
      <c r="D194" s="6"/>
      <c r="E194" s="6"/>
      <c r="F194" s="6"/>
      <c r="G194" s="6"/>
      <c r="H194" s="50"/>
      <c r="I194" s="50"/>
    </row>
    <row r="195" spans="1:9" ht="15.75" customHeight="1">
      <c r="A195" s="36"/>
      <c r="B195" s="137" t="s">
        <v>136</v>
      </c>
      <c r="C195" s="136">
        <f t="shared" ref="C195:I203" si="174">C150*C184</f>
        <v>0</v>
      </c>
      <c r="D195" s="136">
        <f t="shared" si="174"/>
        <v>0</v>
      </c>
      <c r="E195" s="136">
        <f t="shared" si="174"/>
        <v>0</v>
      </c>
      <c r="F195" s="136">
        <f t="shared" si="174"/>
        <v>0</v>
      </c>
      <c r="G195" s="136">
        <f t="shared" si="174"/>
        <v>0</v>
      </c>
      <c r="H195" s="136">
        <f t="shared" si="174"/>
        <v>0</v>
      </c>
      <c r="I195" s="136">
        <f t="shared" si="174"/>
        <v>0</v>
      </c>
    </row>
    <row r="196" spans="1:9" ht="15.75" customHeight="1">
      <c r="A196" s="36"/>
      <c r="B196" s="130" t="s">
        <v>148</v>
      </c>
      <c r="C196" s="128">
        <f t="shared" si="174"/>
        <v>35625.25</v>
      </c>
      <c r="D196" s="128">
        <f t="shared" si="174"/>
        <v>39230.6</v>
      </c>
      <c r="E196" s="128">
        <f t="shared" si="174"/>
        <v>42526.3</v>
      </c>
      <c r="F196" s="128">
        <f t="shared" si="174"/>
        <v>43060.100000000006</v>
      </c>
      <c r="G196" s="128">
        <f t="shared" si="174"/>
        <v>43461.75</v>
      </c>
      <c r="H196" s="128">
        <f t="shared" si="174"/>
        <v>45206.700000000004</v>
      </c>
      <c r="I196" s="128">
        <f t="shared" si="174"/>
        <v>46138.450000000004</v>
      </c>
    </row>
    <row r="197" spans="1:9" ht="15.75" customHeight="1">
      <c r="A197" s="36"/>
      <c r="B197" s="130" t="s">
        <v>149</v>
      </c>
      <c r="C197" s="128">
        <f t="shared" si="174"/>
        <v>158195.20000000001</v>
      </c>
      <c r="D197" s="128">
        <f t="shared" si="174"/>
        <v>167060.70000000001</v>
      </c>
      <c r="E197" s="128">
        <f t="shared" si="174"/>
        <v>185285.2</v>
      </c>
      <c r="F197" s="128">
        <f t="shared" si="174"/>
        <v>188499.80000000002</v>
      </c>
      <c r="G197" s="128">
        <f t="shared" si="174"/>
        <v>190758.80000000002</v>
      </c>
      <c r="H197" s="128">
        <f t="shared" si="174"/>
        <v>200391.2</v>
      </c>
      <c r="I197" s="128">
        <f t="shared" si="174"/>
        <v>210457.5</v>
      </c>
    </row>
    <row r="198" spans="1:9" ht="15.75" customHeight="1">
      <c r="A198" s="36"/>
      <c r="B198" s="130" t="s">
        <v>139</v>
      </c>
      <c r="C198" s="128">
        <f t="shared" si="174"/>
        <v>29757.300000000003</v>
      </c>
      <c r="D198" s="128">
        <f t="shared" si="174"/>
        <v>31041.200000000001</v>
      </c>
      <c r="E198" s="128">
        <f t="shared" si="174"/>
        <v>33358.1</v>
      </c>
      <c r="F198" s="128">
        <f t="shared" si="174"/>
        <v>36238.300000000003</v>
      </c>
      <c r="G198" s="128">
        <f t="shared" si="174"/>
        <v>36257.5</v>
      </c>
      <c r="H198" s="128">
        <f t="shared" si="174"/>
        <v>41502.800000000003</v>
      </c>
      <c r="I198" s="128">
        <f t="shared" si="174"/>
        <v>46876.4</v>
      </c>
    </row>
    <row r="199" spans="1:9" ht="15.75" customHeight="1">
      <c r="A199" s="36"/>
      <c r="B199" s="130" t="s">
        <v>140</v>
      </c>
      <c r="C199" s="128">
        <f t="shared" si="174"/>
        <v>66012.2</v>
      </c>
      <c r="D199" s="128">
        <f t="shared" si="174"/>
        <v>46957.8</v>
      </c>
      <c r="E199" s="128">
        <f t="shared" si="174"/>
        <v>56002.600000000006</v>
      </c>
      <c r="F199" s="128">
        <f t="shared" si="174"/>
        <v>56385.4</v>
      </c>
      <c r="G199" s="128">
        <f t="shared" si="174"/>
        <v>60743.200000000004</v>
      </c>
      <c r="H199" s="128">
        <f t="shared" si="174"/>
        <v>65560.600000000006</v>
      </c>
      <c r="I199" s="128">
        <f t="shared" si="174"/>
        <v>64821.600000000006</v>
      </c>
    </row>
    <row r="200" spans="1:9" ht="15.75" customHeight="1">
      <c r="A200" s="36"/>
      <c r="B200" s="130" t="s">
        <v>141</v>
      </c>
      <c r="C200" s="128">
        <f t="shared" si="174"/>
        <v>897.7</v>
      </c>
      <c r="D200" s="128">
        <f t="shared" si="174"/>
        <v>1089.8</v>
      </c>
      <c r="E200" s="128">
        <f t="shared" si="174"/>
        <v>1796.3000000000002</v>
      </c>
      <c r="F200" s="128">
        <f t="shared" si="174"/>
        <v>1891.9</v>
      </c>
      <c r="G200" s="128">
        <f t="shared" si="174"/>
        <v>2085.3000000000002</v>
      </c>
      <c r="H200" s="128">
        <f t="shared" si="174"/>
        <v>2653.1000000000004</v>
      </c>
      <c r="I200" s="128">
        <f t="shared" si="174"/>
        <v>2781.2000000000003</v>
      </c>
    </row>
    <row r="201" spans="1:9" ht="15.75" customHeight="1">
      <c r="A201" s="36"/>
      <c r="B201" s="130" t="s">
        <v>142</v>
      </c>
      <c r="C201" s="128">
        <f t="shared" si="174"/>
        <v>39337.100000000006</v>
      </c>
      <c r="D201" s="128">
        <f t="shared" si="174"/>
        <v>34382.700000000004</v>
      </c>
      <c r="E201" s="128">
        <f t="shared" si="174"/>
        <v>36880.9</v>
      </c>
      <c r="F201" s="128">
        <f t="shared" si="174"/>
        <v>40709.600000000006</v>
      </c>
      <c r="G201" s="128">
        <f t="shared" si="174"/>
        <v>44470.55</v>
      </c>
      <c r="H201" s="128">
        <f t="shared" si="174"/>
        <v>48126.25</v>
      </c>
      <c r="I201" s="128">
        <f t="shared" si="174"/>
        <v>53055.4</v>
      </c>
    </row>
    <row r="202" spans="1:9" ht="15.75" customHeight="1">
      <c r="A202" s="36"/>
      <c r="B202" s="130" t="s">
        <v>143</v>
      </c>
      <c r="C202" s="128">
        <f t="shared" si="174"/>
        <v>17787.400000000001</v>
      </c>
      <c r="D202" s="128">
        <f t="shared" si="174"/>
        <v>17440.100000000002</v>
      </c>
      <c r="E202" s="128">
        <f t="shared" si="174"/>
        <v>18288.3</v>
      </c>
      <c r="F202" s="128">
        <f t="shared" si="174"/>
        <v>19268.7</v>
      </c>
      <c r="G202" s="128">
        <f t="shared" si="174"/>
        <v>19665.600000000002</v>
      </c>
      <c r="H202" s="128">
        <f t="shared" si="174"/>
        <v>20873</v>
      </c>
      <c r="I202" s="128">
        <f t="shared" si="174"/>
        <v>26231.100000000002</v>
      </c>
    </row>
    <row r="203" spans="1:9" ht="15.75" customHeight="1">
      <c r="A203" s="36"/>
      <c r="B203" s="145" t="s">
        <v>150</v>
      </c>
      <c r="C203" s="142">
        <f t="shared" si="174"/>
        <v>0</v>
      </c>
      <c r="D203" s="142">
        <f t="shared" si="174"/>
        <v>0</v>
      </c>
      <c r="E203" s="142">
        <f t="shared" si="174"/>
        <v>0</v>
      </c>
      <c r="F203" s="142">
        <f t="shared" si="174"/>
        <v>0</v>
      </c>
      <c r="G203" s="142">
        <f t="shared" si="174"/>
        <v>0</v>
      </c>
      <c r="H203" s="142">
        <f t="shared" si="174"/>
        <v>0</v>
      </c>
      <c r="I203" s="142">
        <f t="shared" si="174"/>
        <v>0</v>
      </c>
    </row>
    <row r="204" spans="1:9" ht="15.75" customHeight="1">
      <c r="A204" s="36"/>
      <c r="B204" s="134" t="s">
        <v>73</v>
      </c>
      <c r="C204" s="134">
        <f t="shared" ref="C204:I204" si="175">SUM(C195:C203)</f>
        <v>347612.15</v>
      </c>
      <c r="D204" s="134">
        <f t="shared" si="175"/>
        <v>337202.9</v>
      </c>
      <c r="E204" s="134">
        <f t="shared" si="175"/>
        <v>374137.7</v>
      </c>
      <c r="F204" s="134">
        <f t="shared" si="175"/>
        <v>386053.8000000001</v>
      </c>
      <c r="G204" s="134">
        <f t="shared" si="175"/>
        <v>397442.7</v>
      </c>
      <c r="H204" s="134">
        <f t="shared" si="175"/>
        <v>424313.65</v>
      </c>
      <c r="I204" s="134">
        <f t="shared" si="175"/>
        <v>450361.65000000008</v>
      </c>
    </row>
    <row r="205" spans="1:9" ht="15.75" customHeight="1">
      <c r="A205" s="36"/>
      <c r="C205" s="50"/>
      <c r="D205" s="50"/>
      <c r="E205" s="50"/>
      <c r="F205" s="50"/>
      <c r="G205" s="50"/>
      <c r="H205" s="50"/>
      <c r="I205" s="50"/>
    </row>
    <row r="206" spans="1:9" ht="15.75" customHeight="1">
      <c r="A206" s="36"/>
      <c r="B206" s="41" t="s">
        <v>158</v>
      </c>
      <c r="C206" s="147"/>
      <c r="D206" s="147"/>
      <c r="E206" s="147"/>
      <c r="F206" s="147"/>
      <c r="G206" s="147"/>
      <c r="H206" s="147"/>
      <c r="I206" s="147"/>
    </row>
    <row r="207" spans="1:9" ht="15.75" customHeight="1">
      <c r="A207" s="36"/>
      <c r="B207" s="137" t="s">
        <v>159</v>
      </c>
      <c r="C207" s="137">
        <f t="shared" ref="C207:I208" si="176">+C178</f>
        <v>222223</v>
      </c>
      <c r="D207" s="137">
        <f t="shared" si="176"/>
        <v>239324</v>
      </c>
      <c r="E207" s="137">
        <f t="shared" si="176"/>
        <v>284341</v>
      </c>
      <c r="F207" s="137">
        <f t="shared" si="176"/>
        <v>264016</v>
      </c>
      <c r="G207" s="137">
        <f t="shared" si="176"/>
        <v>260716</v>
      </c>
      <c r="H207" s="137">
        <f t="shared" si="176"/>
        <v>280160</v>
      </c>
      <c r="I207" s="137">
        <f t="shared" si="176"/>
        <v>293605</v>
      </c>
    </row>
    <row r="208" spans="1:9" ht="15.75" customHeight="1">
      <c r="A208" s="36"/>
      <c r="B208" s="130" t="s">
        <v>160</v>
      </c>
      <c r="C208" s="130">
        <f t="shared" si="176"/>
        <v>21540</v>
      </c>
      <c r="D208" s="130">
        <f t="shared" si="176"/>
        <v>20893</v>
      </c>
      <c r="E208" s="130">
        <f t="shared" si="176"/>
        <v>25301</v>
      </c>
      <c r="F208" s="130">
        <f t="shared" si="176"/>
        <v>18627</v>
      </c>
      <c r="G208" s="130">
        <f t="shared" si="176"/>
        <v>18512</v>
      </c>
      <c r="H208" s="130">
        <f t="shared" si="176"/>
        <v>15161</v>
      </c>
      <c r="I208" s="130">
        <f t="shared" si="176"/>
        <v>24182</v>
      </c>
    </row>
    <row r="209" spans="1:20" ht="15.75" customHeight="1">
      <c r="A209" s="36"/>
      <c r="B209" s="145" t="s">
        <v>161</v>
      </c>
      <c r="C209" s="145">
        <f t="shared" ref="C209:H209" si="177">C159-C150-C158</f>
        <v>3895684</v>
      </c>
      <c r="D209" s="145">
        <f t="shared" si="177"/>
        <v>3873373</v>
      </c>
      <c r="E209" s="145">
        <f t="shared" si="177"/>
        <v>4255436</v>
      </c>
      <c r="F209" s="145">
        <f>F159-F150-F158</f>
        <v>4416308</v>
      </c>
      <c r="G209" s="145">
        <f t="shared" si="177"/>
        <v>4550034</v>
      </c>
      <c r="H209" s="145">
        <f t="shared" si="177"/>
        <v>4848663</v>
      </c>
      <c r="I209" s="145">
        <f>I159-I150-I157</f>
        <v>4969396</v>
      </c>
    </row>
    <row r="210" spans="1:20" ht="15.75" customHeight="1">
      <c r="A210" s="36"/>
      <c r="B210" s="130" t="s">
        <v>162</v>
      </c>
      <c r="C210" s="130">
        <f t="shared" ref="C210:I210" si="178">C173</f>
        <v>385250</v>
      </c>
      <c r="D210" s="130">
        <f t="shared" si="178"/>
        <v>331312</v>
      </c>
      <c r="E210" s="130">
        <f t="shared" si="178"/>
        <v>301947</v>
      </c>
      <c r="F210" s="130">
        <f t="shared" si="178"/>
        <v>227020</v>
      </c>
      <c r="G210" s="130">
        <f t="shared" si="178"/>
        <v>239653</v>
      </c>
      <c r="H210" s="130">
        <f t="shared" si="178"/>
        <v>292573</v>
      </c>
      <c r="I210" s="130">
        <f t="shared" si="178"/>
        <v>212681</v>
      </c>
    </row>
    <row r="211" spans="1:20" ht="15.75" customHeight="1">
      <c r="A211" s="36"/>
      <c r="B211" s="130" t="s">
        <v>163</v>
      </c>
      <c r="C211" s="133">
        <f t="shared" ref="C211:I211" si="179">C210/(C207+C208)</f>
        <v>1.5804285309911676</v>
      </c>
      <c r="D211" s="133">
        <f t="shared" si="179"/>
        <v>1.2732142788518812</v>
      </c>
      <c r="E211" s="133">
        <f t="shared" si="179"/>
        <v>0.97514872013486542</v>
      </c>
      <c r="F211" s="133">
        <f t="shared" si="179"/>
        <v>0.80320404184784344</v>
      </c>
      <c r="G211" s="133">
        <f t="shared" si="179"/>
        <v>0.85826994427492942</v>
      </c>
      <c r="H211" s="133">
        <f t="shared" si="179"/>
        <v>0.99069487100477105</v>
      </c>
      <c r="I211" s="133">
        <f t="shared" si="179"/>
        <v>0.66925645164843117</v>
      </c>
    </row>
    <row r="212" spans="1:20" ht="15.75" customHeight="1">
      <c r="A212" s="36"/>
      <c r="B212" s="145" t="s">
        <v>164</v>
      </c>
      <c r="C212" s="29">
        <f t="shared" ref="C212:I212" si="180">+(C210)/C$4</f>
        <v>9.2308503284409621E-2</v>
      </c>
      <c r="D212" s="29">
        <f t="shared" si="180"/>
        <v>7.3887715703392046E-2</v>
      </c>
      <c r="E212" s="29">
        <f t="shared" si="180"/>
        <v>6.5157228035732276E-2</v>
      </c>
      <c r="F212" s="29">
        <f t="shared" si="180"/>
        <v>4.5205016558114493E-2</v>
      </c>
      <c r="G212" s="29">
        <f t="shared" si="180"/>
        <v>4.484798286721832E-2</v>
      </c>
      <c r="H212" s="29">
        <f t="shared" si="180"/>
        <v>5.1242401378172993E-2</v>
      </c>
      <c r="I212" s="29">
        <f t="shared" si="180"/>
        <v>4.9291673088444392E-2</v>
      </c>
    </row>
    <row r="213" spans="1:20" ht="15.75" customHeight="1">
      <c r="A213" s="36"/>
      <c r="C213" s="293"/>
      <c r="D213" s="293"/>
      <c r="E213" s="294"/>
      <c r="F213" s="294"/>
      <c r="G213" s="294"/>
      <c r="H213" s="294"/>
      <c r="I213" s="81"/>
    </row>
    <row r="214" spans="1:20" ht="15.75" customHeight="1">
      <c r="A214" s="36"/>
      <c r="B214" s="295" t="s">
        <v>165</v>
      </c>
      <c r="C214" s="295">
        <f t="shared" ref="C214:I214" si="181">C207/C209</f>
        <v>5.7043384422350477E-2</v>
      </c>
      <c r="D214" s="295">
        <f t="shared" si="181"/>
        <v>6.1786974814973923E-2</v>
      </c>
      <c r="E214" s="295">
        <f t="shared" si="181"/>
        <v>6.6818300169477346E-2</v>
      </c>
      <c r="F214" s="295">
        <f>F207/F209</f>
        <v>5.9782062301814091E-2</v>
      </c>
      <c r="G214" s="295">
        <f t="shared" si="181"/>
        <v>5.7299791605952832E-2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ed" si="182"/>
        <v>8.7056655788120593E-2</v>
      </c>
      <c r="E215" s="296">
        <f t="shared" si="182"/>
        <v>8.7919945218304305E-2</v>
      </c>
      <c r="F215" s="296">
        <f t="shared" si="182"/>
        <v>8.7415506346024796E-2</v>
      </c>
      <c r="G215" s="296">
        <f t="shared" si="182"/>
        <v>8.7349391235318249E-2</v>
      </c>
      <c r="H215" s="296">
        <f t="shared" si="182"/>
        <v>8.7511474812747347E-2</v>
      </c>
      <c r="I215" s="296">
        <f>I204/I209</f>
        <v>9.0627039986348454E-2</v>
      </c>
    </row>
    <row r="216" spans="1:20" ht="15.75" customHeight="1">
      <c r="A216" s="36"/>
      <c r="B216" s="82"/>
      <c r="C216" s="50"/>
      <c r="D216" s="50"/>
      <c r="E216" s="55"/>
      <c r="F216" s="55"/>
      <c r="G216" s="55"/>
      <c r="H216" s="38"/>
    </row>
    <row r="217" spans="1:20" ht="15.75" customHeight="1">
      <c r="A217" s="36"/>
      <c r="B217" s="124" t="s">
        <v>167</v>
      </c>
      <c r="C217" s="148"/>
      <c r="D217" s="148"/>
      <c r="E217" s="297"/>
      <c r="F217" s="297"/>
      <c r="G217" s="297"/>
      <c r="H217" s="150"/>
      <c r="I217" s="131"/>
      <c r="N217" s="78"/>
      <c r="O217" s="78"/>
      <c r="P217" s="78"/>
      <c r="Q217" s="78"/>
      <c r="R217" s="78"/>
      <c r="S217" s="78"/>
      <c r="T217" s="78"/>
    </row>
    <row r="218" spans="1:20" ht="15.75" customHeight="1">
      <c r="A218" s="36"/>
      <c r="B218" s="137" t="s">
        <v>168</v>
      </c>
      <c r="C218" s="137">
        <v>569514715</v>
      </c>
      <c r="D218" s="137">
        <v>569514715</v>
      </c>
      <c r="E218" s="137">
        <v>569514715</v>
      </c>
      <c r="F218" s="137">
        <v>569514715</v>
      </c>
      <c r="G218" s="137">
        <v>569514715</v>
      </c>
      <c r="H218" s="137">
        <v>569514715</v>
      </c>
      <c r="I218" s="137">
        <v>569514715</v>
      </c>
    </row>
    <row r="219" spans="1:20" ht="15.75" customHeight="1">
      <c r="A219" s="36"/>
      <c r="B219" s="130" t="s">
        <v>169</v>
      </c>
      <c r="C219" s="130">
        <v>76046495</v>
      </c>
      <c r="D219" s="130">
        <v>76046495</v>
      </c>
      <c r="E219" s="130">
        <v>76046495</v>
      </c>
      <c r="F219" s="130">
        <v>76046495</v>
      </c>
      <c r="G219" s="130">
        <v>76046495</v>
      </c>
      <c r="H219" s="130">
        <v>76046495</v>
      </c>
      <c r="I219" s="130">
        <v>76046495</v>
      </c>
      <c r="J219" s="71"/>
      <c r="K219" s="71"/>
      <c r="L219" s="71"/>
      <c r="M219" s="71"/>
    </row>
    <row r="220" spans="1:20" ht="15.75" customHeight="1">
      <c r="A220" s="36"/>
      <c r="B220" s="145" t="s">
        <v>170</v>
      </c>
      <c r="C220" s="145">
        <v>2025707</v>
      </c>
      <c r="D220" s="145">
        <v>2025707</v>
      </c>
      <c r="E220" s="145">
        <v>2025707</v>
      </c>
      <c r="F220" s="145">
        <v>2025707</v>
      </c>
      <c r="G220" s="145">
        <v>2025707</v>
      </c>
      <c r="H220" s="145">
        <v>2025707</v>
      </c>
      <c r="I220" s="145">
        <v>2025707</v>
      </c>
    </row>
    <row r="221" spans="1:20" ht="15.75" customHeight="1">
      <c r="A221" s="36"/>
      <c r="B221" s="130" t="s">
        <v>171</v>
      </c>
      <c r="C221" s="130">
        <f t="shared" ref="C221:I221" si="183">C218+C219*10+C220*10</f>
        <v>1350236735</v>
      </c>
      <c r="D221" s="130">
        <f t="shared" si="183"/>
        <v>1350236735</v>
      </c>
      <c r="E221" s="130">
        <f t="shared" si="183"/>
        <v>1350236735</v>
      </c>
      <c r="F221" s="130">
        <f t="shared" si="183"/>
        <v>1350236735</v>
      </c>
      <c r="G221" s="130">
        <f t="shared" si="183"/>
        <v>1350236735</v>
      </c>
      <c r="H221" s="130">
        <f t="shared" si="183"/>
        <v>1350236735</v>
      </c>
      <c r="I221" s="130">
        <f t="shared" si="183"/>
        <v>1350236735</v>
      </c>
    </row>
    <row r="222" spans="1:20" ht="15.75" customHeight="1">
      <c r="A222" s="36"/>
      <c r="B222" s="130" t="s">
        <v>172</v>
      </c>
      <c r="C222" s="130">
        <v>918240</v>
      </c>
      <c r="D222" s="130">
        <v>1116025</v>
      </c>
      <c r="E222" s="130">
        <v>949379</v>
      </c>
      <c r="F222" s="130">
        <v>640108</v>
      </c>
      <c r="G222" s="130">
        <v>2254193</v>
      </c>
      <c r="H222" s="130">
        <v>2007963</v>
      </c>
      <c r="I222" s="130">
        <v>550295</v>
      </c>
      <c r="J222" s="71"/>
    </row>
    <row r="223" spans="1:20" ht="15.75" customHeight="1">
      <c r="A223" s="36"/>
      <c r="B223" s="130" t="s">
        <v>173</v>
      </c>
      <c r="C223" s="129">
        <f t="shared" ref="C223:I223" si="184">C222*1000/C221</f>
        <v>0.68005852321889315</v>
      </c>
      <c r="D223" s="129">
        <f t="shared" si="184"/>
        <v>0.82654024370030188</v>
      </c>
      <c r="E223" s="129">
        <f t="shared" si="184"/>
        <v>0.70312040503030748</v>
      </c>
      <c r="F223" s="129">
        <f t="shared" si="184"/>
        <v>0.47407094134496347</v>
      </c>
      <c r="G223" s="129">
        <f t="shared" si="184"/>
        <v>1.6694798338455812</v>
      </c>
      <c r="H223" s="129">
        <f t="shared" si="184"/>
        <v>1.4871192198751726</v>
      </c>
      <c r="I223" s="129">
        <f t="shared" si="184"/>
        <v>0.40755445747815477</v>
      </c>
    </row>
    <row r="224" spans="1:20" ht="15.75" customHeight="1">
      <c r="A224" s="36"/>
      <c r="B224" s="460" t="s">
        <v>174</v>
      </c>
      <c r="C224" s="461">
        <f t="shared" ref="C224:I224" si="185">C222/C18</f>
        <v>0.97280667183666203</v>
      </c>
      <c r="D224" s="461">
        <f t="shared" si="185"/>
        <v>0.93876148506048396</v>
      </c>
      <c r="E224" s="461">
        <f t="shared" si="185"/>
        <v>1.255805616990656</v>
      </c>
      <c r="F224" s="461">
        <f t="shared" si="185"/>
        <v>0.46041627555868203</v>
      </c>
      <c r="G224" s="461">
        <f t="shared" si="185"/>
        <v>1.2245791209209089</v>
      </c>
      <c r="H224" s="461">
        <f t="shared" si="185"/>
        <v>0.99825600269653403</v>
      </c>
      <c r="I224" s="461">
        <f t="shared" si="185"/>
        <v>0.4544805099345734</v>
      </c>
      <c r="J224" s="43"/>
      <c r="K224" s="43"/>
      <c r="L224" s="43"/>
      <c r="M224" s="43"/>
    </row>
    <row r="225" spans="1:16" ht="15.75" customHeight="1">
      <c r="A225" s="36"/>
      <c r="B225" s="145" t="s">
        <v>175</v>
      </c>
      <c r="C225" s="144">
        <f t="shared" ref="C225:I225" si="186">(C18*1000)/C221</f>
        <v>0.69906852297275113</v>
      </c>
      <c r="D225" s="144">
        <f t="shared" si="186"/>
        <v>0.88045819609551657</v>
      </c>
      <c r="E225" s="144">
        <f t="shared" si="186"/>
        <v>0.55989589114534055</v>
      </c>
      <c r="F225" s="144">
        <f t="shared" si="186"/>
        <v>1.0296572178507646</v>
      </c>
      <c r="G225" s="144">
        <f t="shared" si="186"/>
        <v>1.3633090792778646</v>
      </c>
      <c r="H225" s="144">
        <f t="shared" si="186"/>
        <v>1.489717282799301</v>
      </c>
      <c r="I225" s="144">
        <f t="shared" si="186"/>
        <v>0.89674793213206427</v>
      </c>
      <c r="J225" s="85"/>
      <c r="K225" s="85"/>
      <c r="L225" s="85"/>
      <c r="M225" s="85"/>
    </row>
    <row r="226" spans="1:16" ht="15.75" customHeight="1">
      <c r="A226" s="36"/>
      <c r="C226" s="50"/>
      <c r="D226" s="50"/>
      <c r="E226" s="50"/>
      <c r="F226" s="50"/>
      <c r="G226" s="50"/>
      <c r="H226" s="50"/>
      <c r="I226" s="50"/>
    </row>
    <row r="227" spans="1:16" ht="15.75" customHeight="1">
      <c r="A227" s="36" t="s">
        <v>75</v>
      </c>
      <c r="B227" s="41" t="s">
        <v>176</v>
      </c>
      <c r="C227" s="50"/>
      <c r="D227" s="50"/>
      <c r="E227" s="50"/>
      <c r="F227" s="50"/>
      <c r="G227" s="50"/>
      <c r="H227" s="50"/>
      <c r="I227" s="50"/>
    </row>
    <row r="228" spans="1:16" ht="15.75" customHeight="1">
      <c r="A228" s="36"/>
      <c r="B228" s="137" t="s">
        <v>177</v>
      </c>
      <c r="C228" s="137">
        <v>365</v>
      </c>
      <c r="D228" s="137">
        <f>D1-C1</f>
        <v>365</v>
      </c>
      <c r="E228" s="137">
        <v>365</v>
      </c>
      <c r="F228" s="137">
        <v>365</v>
      </c>
      <c r="G228" s="137">
        <v>365</v>
      </c>
      <c r="H228" s="137">
        <v>365</v>
      </c>
      <c r="I228" s="137">
        <v>365</v>
      </c>
    </row>
    <row r="229" spans="1:16" ht="15.75" customHeight="1">
      <c r="A229" s="36"/>
      <c r="B229" s="130" t="s">
        <v>178</v>
      </c>
      <c r="C229" s="130">
        <f>(C22*C228)/C4</f>
        <v>25.009925709924872</v>
      </c>
      <c r="D229" s="130">
        <f t="shared" ref="D229:H229" si="187">(D22*D228)/D4</f>
        <v>22.945300093019771</v>
      </c>
      <c r="E229" s="130">
        <f t="shared" si="187"/>
        <v>18.258628536236259</v>
      </c>
      <c r="F229" s="130">
        <f t="shared" si="187"/>
        <v>21.483431232401216</v>
      </c>
      <c r="G229" s="130">
        <f t="shared" si="187"/>
        <v>15.35962336025738</v>
      </c>
      <c r="H229" s="130">
        <f t="shared" si="187"/>
        <v>12.689683563857848</v>
      </c>
      <c r="I229" s="130">
        <f>(I22*I228)/I4</f>
        <v>9.8836675168520962</v>
      </c>
      <c r="J229" s="88"/>
      <c r="K229" s="88"/>
      <c r="L229" s="88"/>
      <c r="N229" s="88"/>
      <c r="O229" s="86"/>
      <c r="P229" s="88"/>
    </row>
    <row r="230" spans="1:16" ht="15.75" customHeight="1">
      <c r="A230" s="36"/>
      <c r="B230" s="130" t="s">
        <v>179</v>
      </c>
      <c r="C230" s="130">
        <f t="shared" ref="C230:I230" si="188">C228*C25/-C5</f>
        <v>60.340982812350703</v>
      </c>
      <c r="D230" s="130">
        <f t="shared" si="188"/>
        <v>54.080315841277589</v>
      </c>
      <c r="E230" s="130">
        <f t="shared" si="188"/>
        <v>50.966601707484116</v>
      </c>
      <c r="F230" s="130">
        <f t="shared" si="188"/>
        <v>57.391977044088257</v>
      </c>
      <c r="G230" s="130">
        <f t="shared" si="188"/>
        <v>61.858408826690649</v>
      </c>
      <c r="H230" s="130">
        <f t="shared" si="188"/>
        <v>62.687770770239887</v>
      </c>
      <c r="I230" s="130">
        <f t="shared" si="188"/>
        <v>81.506400366039216</v>
      </c>
      <c r="N230" s="89"/>
      <c r="O230" s="90"/>
      <c r="P230" s="91"/>
    </row>
    <row r="231" spans="1:16" ht="15.75" customHeight="1">
      <c r="A231" s="36"/>
      <c r="B231" s="145" t="s">
        <v>180</v>
      </c>
      <c r="C231" s="145">
        <f>(C228*(C41)/-C5)</f>
        <v>134.15715475925055</v>
      </c>
      <c r="D231" s="145">
        <f t="shared" ref="D231:F231" si="189">(D228*(D41)/-D5)</f>
        <v>123.13881698348806</v>
      </c>
      <c r="E231" s="145">
        <f t="shared" si="189"/>
        <v>129.4538439558479</v>
      </c>
      <c r="F231" s="145">
        <f t="shared" si="189"/>
        <v>210.20617101830842</v>
      </c>
      <c r="G231" s="145">
        <f>(G228*(AVERAGE('EEFF trimestrales'!C42:F42))/-G5)</f>
        <v>185.43064573325438</v>
      </c>
      <c r="H231" s="145">
        <f>(H228*(AVERAGE('EEFF trimestrales'!G42:J42)))/-H5</f>
        <v>202.67081652882405</v>
      </c>
      <c r="I231" s="145">
        <f>(I228*(AVERAGE('EEFF trimestrales'!K42:N42))/-I5)</f>
        <v>198.6755266754123</v>
      </c>
      <c r="N231" s="88"/>
      <c r="O231" s="90"/>
      <c r="P231" s="91"/>
    </row>
    <row r="232" spans="1:16" ht="15.75" customHeight="1">
      <c r="A232" s="36"/>
      <c r="B232" s="134" t="s">
        <v>181</v>
      </c>
      <c r="C232" s="134">
        <f t="shared" ref="C232:I232" si="190">C229+C230-C231</f>
        <v>-48.806246236974971</v>
      </c>
      <c r="D232" s="134">
        <f t="shared" si="190"/>
        <v>-46.113201049190693</v>
      </c>
      <c r="E232" s="134">
        <f t="shared" si="190"/>
        <v>-60.228613712127526</v>
      </c>
      <c r="F232" s="134">
        <f t="shared" si="190"/>
        <v>-131.33076274181894</v>
      </c>
      <c r="G232" s="134">
        <f t="shared" si="190"/>
        <v>-108.21261354630636</v>
      </c>
      <c r="H232" s="134">
        <f t="shared" si="190"/>
        <v>-127.29336219472631</v>
      </c>
      <c r="I232" s="134">
        <f t="shared" si="190"/>
        <v>-107.28545879252098</v>
      </c>
      <c r="N232" s="88"/>
      <c r="O232" s="90"/>
      <c r="P232" s="91"/>
    </row>
    <row r="233" spans="1:16" ht="15.75" customHeight="1">
      <c r="A233" s="36"/>
      <c r="B233" s="86"/>
      <c r="C233" s="95"/>
      <c r="D233" s="95"/>
      <c r="E233" s="95"/>
      <c r="F233" s="95"/>
      <c r="G233" s="95"/>
      <c r="H233" s="95"/>
      <c r="I233" s="95"/>
      <c r="N233" s="88"/>
      <c r="O233" s="90"/>
      <c r="P233" s="91"/>
    </row>
    <row r="234" spans="1:16" ht="15.75" customHeight="1">
      <c r="A234" s="36"/>
      <c r="B234" s="41" t="s">
        <v>182</v>
      </c>
      <c r="C234" s="50"/>
      <c r="D234" s="50"/>
      <c r="E234" s="50"/>
      <c r="F234" s="50"/>
      <c r="G234" s="50"/>
      <c r="H234" s="50"/>
      <c r="I234" s="50"/>
      <c r="N234" s="88"/>
      <c r="O234" s="91"/>
      <c r="P234" s="91"/>
    </row>
    <row r="235" spans="1:16" ht="15.75" customHeight="1">
      <c r="A235" s="36"/>
      <c r="B235" s="265" t="s">
        <v>183</v>
      </c>
      <c r="C235" s="27">
        <v>0.3</v>
      </c>
      <c r="D235" s="27">
        <v>0.28000000000000003</v>
      </c>
      <c r="E235" s="27">
        <v>0.28000000000000003</v>
      </c>
      <c r="F235" s="27">
        <v>0.29499999999999998</v>
      </c>
      <c r="G235" s="27">
        <v>0.29499999999999998</v>
      </c>
      <c r="H235" s="27">
        <v>0.29499999999999998</v>
      </c>
      <c r="I235" s="27">
        <v>0.3</v>
      </c>
    </row>
    <row r="236" spans="1:16" ht="15.75" customHeight="1">
      <c r="A236" s="36"/>
      <c r="B236" s="264" t="s">
        <v>184</v>
      </c>
      <c r="C236" s="264">
        <f t="shared" ref="C236:I236" si="191">+C33</f>
        <v>2402193</v>
      </c>
      <c r="D236" s="264">
        <f t="shared" si="191"/>
        <v>2464479</v>
      </c>
      <c r="E236" s="264">
        <f t="shared" si="191"/>
        <v>2425930</v>
      </c>
      <c r="F236" s="264">
        <f t="shared" si="191"/>
        <v>2360016</v>
      </c>
      <c r="G236" s="264">
        <f t="shared" si="191"/>
        <v>2310331</v>
      </c>
      <c r="H236" s="264">
        <f t="shared" si="191"/>
        <v>2296392</v>
      </c>
      <c r="I236" s="264">
        <f t="shared" si="191"/>
        <v>2222922</v>
      </c>
    </row>
    <row r="237" spans="1:16" ht="15.75" customHeight="1">
      <c r="A237" s="36"/>
      <c r="B237" s="264" t="s">
        <v>88</v>
      </c>
      <c r="C237" s="264">
        <f t="shared" ref="C237:I237" si="192">C35</f>
        <v>635875</v>
      </c>
      <c r="D237" s="264">
        <f t="shared" si="192"/>
        <v>645069</v>
      </c>
      <c r="E237" s="264">
        <f t="shared" si="192"/>
        <v>554720</v>
      </c>
      <c r="F237" s="264">
        <f t="shared" si="192"/>
        <v>536469</v>
      </c>
      <c r="G237" s="264">
        <f t="shared" si="192"/>
        <v>521303</v>
      </c>
      <c r="H237" s="264">
        <f t="shared" si="192"/>
        <v>513170</v>
      </c>
      <c r="I237" s="264">
        <f t="shared" si="192"/>
        <v>496273</v>
      </c>
    </row>
    <row r="238" spans="1:16" ht="15.75" customHeight="1">
      <c r="A238" s="36"/>
      <c r="B238" s="264" t="s">
        <v>185</v>
      </c>
      <c r="C238" s="264">
        <f t="shared" ref="C238:I238" si="193">C22+C25-C41</f>
        <v>44689</v>
      </c>
      <c r="D238" s="264">
        <f t="shared" si="193"/>
        <v>39294</v>
      </c>
      <c r="E238" s="264">
        <f t="shared" si="193"/>
        <v>-52648</v>
      </c>
      <c r="F238" s="264">
        <f t="shared" si="193"/>
        <v>-274019</v>
      </c>
      <c r="G238" s="264">
        <f t="shared" si="193"/>
        <v>-557568</v>
      </c>
      <c r="H238" s="264">
        <f t="shared" si="193"/>
        <v>-808071</v>
      </c>
      <c r="I238" s="264">
        <f t="shared" si="193"/>
        <v>-917757</v>
      </c>
    </row>
    <row r="239" spans="1:16" ht="15.75" customHeight="1">
      <c r="A239" s="36"/>
      <c r="B239" s="267" t="s">
        <v>186</v>
      </c>
      <c r="C239" s="267">
        <f t="shared" ref="C239:I239" si="194">+C177*(1-C235)</f>
        <v>984303.6</v>
      </c>
      <c r="D239" s="267">
        <f t="shared" si="194"/>
        <v>1257013.44</v>
      </c>
      <c r="E239" s="267">
        <f t="shared" si="194"/>
        <v>889370.64</v>
      </c>
      <c r="F239" s="267">
        <f t="shared" si="194"/>
        <v>1433297.4300000002</v>
      </c>
      <c r="G239" s="267">
        <f t="shared" si="194"/>
        <v>1853681.8800000001</v>
      </c>
      <c r="H239" s="267">
        <f t="shared" si="194"/>
        <v>2000589.0750000002</v>
      </c>
      <c r="I239" s="267">
        <f t="shared" si="194"/>
        <v>1241134.2999999998</v>
      </c>
    </row>
    <row r="240" spans="1:16" ht="15.75" customHeight="1">
      <c r="A240" s="36"/>
      <c r="B240" s="92" t="s">
        <v>187</v>
      </c>
      <c r="C240" s="80">
        <f t="shared" ref="C240:I240" si="195">C239/(C236+C237+C238)</f>
        <v>0.31929328195508111</v>
      </c>
      <c r="D240" s="80">
        <f t="shared" si="195"/>
        <v>0.39919863873766925</v>
      </c>
      <c r="E240" s="80">
        <f t="shared" si="195"/>
        <v>0.30374659580150559</v>
      </c>
      <c r="F240" s="80">
        <f t="shared" si="195"/>
        <v>0.54654566732228371</v>
      </c>
      <c r="G240" s="80">
        <f t="shared" si="195"/>
        <v>0.8151398772067302</v>
      </c>
      <c r="H240" s="80">
        <f t="shared" si="195"/>
        <v>0.99954937344209904</v>
      </c>
      <c r="I240" s="80">
        <f t="shared" si="195"/>
        <v>0.68896864615934594</v>
      </c>
    </row>
    <row r="241" spans="1:9" ht="15.75" customHeight="1">
      <c r="A241" s="36"/>
    </row>
    <row r="242" spans="1:9" ht="15.75" customHeight="1">
      <c r="A242" s="36"/>
      <c r="B242" s="41" t="s">
        <v>188</v>
      </c>
      <c r="C242" s="50"/>
      <c r="D242" s="50"/>
      <c r="E242" s="50"/>
      <c r="F242" s="50"/>
      <c r="G242" s="50"/>
      <c r="H242" s="50"/>
      <c r="I242" s="50"/>
    </row>
    <row r="243" spans="1:9" ht="15.75" customHeight="1">
      <c r="A243" s="36"/>
      <c r="B243" s="143" t="s">
        <v>8</v>
      </c>
      <c r="C243" s="27">
        <f t="shared" ref="C243:I243" si="196">C18/C4</f>
        <v>0.22616673515426483</v>
      </c>
      <c r="D243" s="27">
        <f t="shared" si="196"/>
        <v>0.26512686348975123</v>
      </c>
      <c r="E243" s="27">
        <f t="shared" si="196"/>
        <v>0.16313572626053352</v>
      </c>
      <c r="F243" s="27">
        <f t="shared" si="196"/>
        <v>0.27683761618109404</v>
      </c>
      <c r="G243" s="27">
        <f t="shared" si="196"/>
        <v>0.34448022091167985</v>
      </c>
      <c r="H243" s="27">
        <f t="shared" si="196"/>
        <v>0.35229704840349252</v>
      </c>
      <c r="I243" s="27">
        <f t="shared" si="196"/>
        <v>0.28062423155945487</v>
      </c>
    </row>
    <row r="244" spans="1:9" ht="15.75" customHeight="1">
      <c r="A244" s="36"/>
      <c r="B244" s="129" t="s">
        <v>189</v>
      </c>
      <c r="C244" s="128">
        <f>C4/C38</f>
        <v>1.1028137770302675</v>
      </c>
      <c r="D244" s="128">
        <f t="shared" ref="D244:I244" si="197">D4/D38</f>
        <v>1.1001123421560812</v>
      </c>
      <c r="E244" s="128">
        <f t="shared" si="197"/>
        <v>1.1414209235793904</v>
      </c>
      <c r="F244" s="128">
        <f t="shared" si="197"/>
        <v>0.96490866719683388</v>
      </c>
      <c r="G244" s="128">
        <f t="shared" si="197"/>
        <v>1.0018399433055987</v>
      </c>
      <c r="H244" s="128">
        <f t="shared" si="197"/>
        <v>0.98152367533736085</v>
      </c>
      <c r="I244" s="128">
        <f t="shared" si="197"/>
        <v>0.70012215135669464</v>
      </c>
    </row>
    <row r="245" spans="1:9" ht="15.75" customHeight="1">
      <c r="A245" s="36"/>
      <c r="B245" s="144" t="s">
        <v>6021</v>
      </c>
      <c r="C245" s="140">
        <f t="shared" ref="C245:I245" si="198">C38/C65</f>
        <v>2.0368448728430191</v>
      </c>
      <c r="D245" s="140">
        <f t="shared" si="198"/>
        <v>2.1151359471934863</v>
      </c>
      <c r="E245" s="140">
        <f>E38/E65</f>
        <v>2.2859905856916027</v>
      </c>
      <c r="F245" s="140">
        <f t="shared" si="198"/>
        <v>2.6856276409817936</v>
      </c>
      <c r="G245" s="140">
        <f t="shared" si="198"/>
        <v>2.397083157689428</v>
      </c>
      <c r="H245" s="140">
        <f t="shared" si="198"/>
        <v>2.7058977854871187</v>
      </c>
      <c r="I245" s="140">
        <f t="shared" si="198"/>
        <v>2.1199502867319029</v>
      </c>
    </row>
    <row r="246" spans="1:9" ht="15.75" customHeight="1">
      <c r="A246" s="36"/>
      <c r="B246" s="41" t="s">
        <v>11</v>
      </c>
      <c r="C246" s="38">
        <f>+C243*C244*C245</f>
        <v>0.50802942336807888</v>
      </c>
      <c r="D246" s="38">
        <f t="shared" ref="D246:I246" si="199">+D243*D244*D245</f>
        <v>0.61692029464955234</v>
      </c>
      <c r="E246" s="38">
        <f t="shared" si="199"/>
        <v>0.4256663776308825</v>
      </c>
      <c r="F246" s="38">
        <f t="shared" si="199"/>
        <v>0.71739295332263808</v>
      </c>
      <c r="G246" s="38">
        <f t="shared" si="199"/>
        <v>0.82726706472294398</v>
      </c>
      <c r="H246" s="38">
        <f t="shared" si="199"/>
        <v>0.9356666959720864</v>
      </c>
      <c r="I246" s="38">
        <f t="shared" si="199"/>
        <v>0.41650926310365316</v>
      </c>
    </row>
    <row r="247" spans="1:9" ht="15.75" customHeight="1">
      <c r="A247" s="36"/>
    </row>
    <row r="248" spans="1:9" ht="15.75" customHeight="1">
      <c r="A248" s="36"/>
      <c r="B248" s="41" t="s">
        <v>190</v>
      </c>
      <c r="C248" s="50"/>
      <c r="D248" s="50"/>
      <c r="E248" s="50"/>
      <c r="F248" s="50"/>
      <c r="G248" s="50"/>
      <c r="H248" s="50"/>
      <c r="I248" s="50"/>
    </row>
    <row r="249" spans="1:9" ht="15.75" customHeight="1">
      <c r="A249" s="36"/>
      <c r="B249" s="137" t="s">
        <v>191</v>
      </c>
      <c r="C249" s="137">
        <f t="shared" ref="C249:I249" si="200">+C40+C50</f>
        <v>490825</v>
      </c>
      <c r="D249" s="137">
        <f t="shared" si="200"/>
        <v>510730</v>
      </c>
      <c r="E249" s="137">
        <f t="shared" si="200"/>
        <v>414177</v>
      </c>
      <c r="F249" s="137">
        <f t="shared" si="200"/>
        <v>122313</v>
      </c>
      <c r="G249" s="137">
        <f t="shared" si="200"/>
        <v>94390</v>
      </c>
      <c r="H249" s="137">
        <f t="shared" si="200"/>
        <v>90702</v>
      </c>
      <c r="I249" s="137">
        <f t="shared" si="200"/>
        <v>70487</v>
      </c>
    </row>
    <row r="250" spans="1:9" ht="15.75" customHeight="1">
      <c r="A250" s="36"/>
      <c r="B250" s="130" t="s">
        <v>192</v>
      </c>
      <c r="C250" s="130">
        <f t="shared" ref="C250:I250" si="201">C249-C21</f>
        <v>347869</v>
      </c>
      <c r="D250" s="130">
        <f t="shared" si="201"/>
        <v>152998</v>
      </c>
      <c r="E250" s="130">
        <f t="shared" si="201"/>
        <v>-162948</v>
      </c>
      <c r="F250" s="130">
        <f t="shared" si="201"/>
        <v>-1214858</v>
      </c>
      <c r="G250" s="130">
        <f t="shared" si="201"/>
        <v>-613640</v>
      </c>
      <c r="H250" s="130">
        <f t="shared" si="201"/>
        <v>-470767</v>
      </c>
      <c r="I250" s="130">
        <f t="shared" si="201"/>
        <v>-461744</v>
      </c>
    </row>
    <row r="251" spans="1:9" ht="15.75" customHeight="1">
      <c r="A251" s="36"/>
      <c r="B251" s="130" t="s">
        <v>193</v>
      </c>
      <c r="C251" s="139">
        <f t="shared" ref="C251:I251" si="202">C249/C65</f>
        <v>0.26417144650181729</v>
      </c>
      <c r="D251" s="139">
        <f t="shared" si="202"/>
        <v>0.2650341068013814</v>
      </c>
      <c r="E251" s="139">
        <f t="shared" si="202"/>
        <v>0.23320514408621523</v>
      </c>
      <c r="F251" s="139">
        <f t="shared" si="202"/>
        <v>6.3114208062795829E-2</v>
      </c>
      <c r="G251" s="139">
        <f t="shared" si="202"/>
        <v>4.2419688415951132E-2</v>
      </c>
      <c r="H251" s="139">
        <f t="shared" si="202"/>
        <v>4.2191431374382318E-2</v>
      </c>
      <c r="I251" s="139">
        <f t="shared" si="202"/>
        <v>2.4246741823643111E-2</v>
      </c>
    </row>
    <row r="252" spans="1:9" ht="15.75" customHeight="1">
      <c r="A252" s="36"/>
      <c r="B252" s="145" t="s">
        <v>194</v>
      </c>
      <c r="C252" s="140">
        <f>C249/'Ex D&amp;A'!C7</f>
        <v>0.30805309440141393</v>
      </c>
      <c r="D252" s="140">
        <f>D249/'Ex D&amp;A'!D7</f>
        <v>0.27590278982001737</v>
      </c>
      <c r="E252" s="140">
        <f>E249/'Ex D&amp;A'!E7</f>
        <v>0.25284357990715939</v>
      </c>
      <c r="F252" s="140">
        <f>F249/'Ex D&amp;A'!F7</f>
        <v>5.3058131302965737E-2</v>
      </c>
      <c r="G252" s="140">
        <f>G249/'Ex D&amp;A'!G7</f>
        <v>3.2793423666088665E-2</v>
      </c>
      <c r="H252" s="140">
        <f>H249/'Ex D&amp;A'!H7</f>
        <v>2.8466121041429062E-2</v>
      </c>
      <c r="I252" s="140">
        <f>I249/'Ex D&amp;A'!I7</f>
        <v>3.4455165806350697E-2</v>
      </c>
    </row>
    <row r="253" spans="1:9" ht="15.75" customHeight="1">
      <c r="A253" s="36"/>
      <c r="C253" s="73"/>
      <c r="D253" s="73"/>
      <c r="E253" s="73"/>
      <c r="F253" s="73"/>
      <c r="G253" s="73"/>
      <c r="H253" s="73"/>
      <c r="I253" s="73"/>
    </row>
    <row r="254" spans="1:9" ht="15.75" customHeight="1">
      <c r="A254" s="36"/>
      <c r="B254" s="40" t="s">
        <v>195</v>
      </c>
    </row>
    <row r="255" spans="1:9" ht="15.75" customHeight="1">
      <c r="A255" s="36"/>
      <c r="B255" s="96" t="s">
        <v>196</v>
      </c>
      <c r="C255" s="61">
        <f t="shared" ref="C255:I255" si="203">C40/(C40+C50)</f>
        <v>0.25599551775072582</v>
      </c>
      <c r="D255" s="61">
        <f t="shared" si="203"/>
        <v>0.26071505492138702</v>
      </c>
      <c r="E255" s="61">
        <f t="shared" si="203"/>
        <v>0.71400874505344336</v>
      </c>
      <c r="F255" s="61">
        <f t="shared" si="203"/>
        <v>0.23380180356953062</v>
      </c>
      <c r="G255" s="61">
        <f t="shared" si="203"/>
        <v>0.24790761733234454</v>
      </c>
      <c r="H255" s="61">
        <f t="shared" si="203"/>
        <v>0.30134947410200436</v>
      </c>
      <c r="I255" s="61">
        <f t="shared" si="203"/>
        <v>0.25318143771191853</v>
      </c>
    </row>
    <row r="256" spans="1:9" ht="15.75" customHeight="1">
      <c r="A256" s="36"/>
      <c r="B256" s="97" t="s">
        <v>197</v>
      </c>
      <c r="C256" s="63">
        <f t="shared" ref="C256:I256" si="204">1-C255</f>
        <v>0.74400448224927418</v>
      </c>
      <c r="D256" s="63">
        <f t="shared" si="204"/>
        <v>0.73928494507861298</v>
      </c>
      <c r="E256" s="63">
        <f t="shared" si="204"/>
        <v>0.28599125494655664</v>
      </c>
      <c r="F256" s="63">
        <f t="shared" si="204"/>
        <v>0.76619819643046938</v>
      </c>
      <c r="G256" s="63">
        <f t="shared" si="204"/>
        <v>0.75209238266765543</v>
      </c>
      <c r="H256" s="63">
        <f t="shared" si="204"/>
        <v>0.69865052589799559</v>
      </c>
      <c r="I256" s="63">
        <f t="shared" si="204"/>
        <v>0.74681856228808141</v>
      </c>
    </row>
    <row r="257" spans="1:19" ht="15.75" customHeight="1">
      <c r="A257" s="36"/>
    </row>
    <row r="258" spans="1:19" ht="15.75" customHeight="1">
      <c r="A258" s="36"/>
      <c r="B258" s="86" t="s">
        <v>198</v>
      </c>
      <c r="C258" s="38">
        <f t="shared" ref="C258:I258" si="205">C208/C35</f>
        <v>3.3874582268527617E-2</v>
      </c>
      <c r="D258" s="38">
        <f t="shared" si="205"/>
        <v>3.238878321543897E-2</v>
      </c>
      <c r="E258" s="38">
        <f t="shared" si="205"/>
        <v>4.5610398038650128E-2</v>
      </c>
      <c r="F258" s="38">
        <f t="shared" si="205"/>
        <v>3.4721484372815581E-2</v>
      </c>
      <c r="G258" s="38">
        <f t="shared" si="205"/>
        <v>3.5511017584782749E-2</v>
      </c>
      <c r="H258" s="38">
        <f t="shared" si="205"/>
        <v>2.9543815889471324E-2</v>
      </c>
      <c r="I258" s="38">
        <f t="shared" si="205"/>
        <v>4.872721264304123E-2</v>
      </c>
    </row>
    <row r="259" spans="1:19" ht="15.75" customHeight="1">
      <c r="A259" s="36"/>
    </row>
    <row r="260" spans="1:19" ht="15.75" customHeight="1">
      <c r="A260" s="36"/>
    </row>
    <row r="261" spans="1:19" ht="15.75" customHeight="1">
      <c r="A261" s="36"/>
      <c r="B261" s="98" t="s">
        <v>199</v>
      </c>
    </row>
    <row r="262" spans="1:19" ht="15.75" customHeight="1">
      <c r="A262" s="36"/>
      <c r="B262" s="37" t="s">
        <v>200</v>
      </c>
      <c r="C262" s="38">
        <f t="shared" ref="C262:I262" si="206">C6/C4</f>
        <v>0.71413332438801436</v>
      </c>
      <c r="D262" s="38">
        <f t="shared" si="206"/>
        <v>0.71405776057188319</v>
      </c>
      <c r="E262" s="38">
        <f t="shared" si="206"/>
        <v>0.71453492123331053</v>
      </c>
      <c r="F262" s="38">
        <f t="shared" si="206"/>
        <v>0.72908829912491191</v>
      </c>
      <c r="G262" s="38">
        <f>G6/G4</f>
        <v>0.74405811432359081</v>
      </c>
      <c r="H262" s="38">
        <f t="shared" si="206"/>
        <v>0.73778878616110299</v>
      </c>
      <c r="I262" s="38">
        <f t="shared" si="206"/>
        <v>0.69506749529809986</v>
      </c>
    </row>
    <row r="263" spans="1:19" ht="15.75" customHeight="1">
      <c r="A263" s="36"/>
      <c r="B263" s="37" t="s">
        <v>201</v>
      </c>
      <c r="C263" s="38">
        <f t="shared" ref="C263:I263" si="207">C12/C4</f>
        <v>0.336922562690113</v>
      </c>
      <c r="D263" s="38">
        <f t="shared" si="207"/>
        <v>0.3893520797200174</v>
      </c>
      <c r="E263" s="38">
        <f t="shared" si="207"/>
        <v>0.26655213957142754</v>
      </c>
      <c r="F263" s="38">
        <f t="shared" si="207"/>
        <v>0.40482723149241667</v>
      </c>
      <c r="G263" s="38">
        <f>G12/G4</f>
        <v>0.49204648337454715</v>
      </c>
      <c r="H263" s="38">
        <f t="shared" si="207"/>
        <v>0.49700871586531287</v>
      </c>
      <c r="I263" s="38">
        <f t="shared" si="207"/>
        <v>0.41092787638666944</v>
      </c>
    </row>
    <row r="264" spans="1:19" ht="15.75" customHeight="1">
      <c r="A264" s="36"/>
      <c r="B264" s="37" t="s">
        <v>202</v>
      </c>
      <c r="C264" s="38">
        <f t="shared" ref="C264:I264" si="208">C180/C4</f>
        <v>0.39532982469171596</v>
      </c>
      <c r="D264" s="38">
        <f t="shared" si="208"/>
        <v>0.44738450751372716</v>
      </c>
      <c r="E264" s="38">
        <f t="shared" si="208"/>
        <v>0.3333698738209489</v>
      </c>
      <c r="F264" s="38">
        <f t="shared" si="208"/>
        <v>0.46110809439011358</v>
      </c>
      <c r="G264" s="38">
        <f t="shared" si="208"/>
        <v>0.54430041952409525</v>
      </c>
      <c r="H264" s="38">
        <f t="shared" si="208"/>
        <v>0.54873241291665875</v>
      </c>
      <c r="I264" s="38">
        <f t="shared" si="208"/>
        <v>0.48457927409383406</v>
      </c>
    </row>
    <row r="265" spans="1:19" ht="15.75" customHeight="1">
      <c r="A265" s="36"/>
      <c r="B265" s="37" t="s">
        <v>203</v>
      </c>
      <c r="C265" s="38">
        <f t="shared" ref="C265:I265" si="209">C18/C4</f>
        <v>0.22616673515426483</v>
      </c>
      <c r="D265" s="38">
        <f t="shared" si="209"/>
        <v>0.26512686348975123</v>
      </c>
      <c r="E265" s="38">
        <f t="shared" si="209"/>
        <v>0.16313572626053352</v>
      </c>
      <c r="F265" s="38">
        <f t="shared" si="209"/>
        <v>0.27683761618109404</v>
      </c>
      <c r="G265" s="38">
        <f t="shared" si="209"/>
        <v>0.34448022091167985</v>
      </c>
      <c r="H265" s="38">
        <f t="shared" si="209"/>
        <v>0.35229704840349252</v>
      </c>
      <c r="I265" s="38">
        <f t="shared" si="209"/>
        <v>0.28062423155945487</v>
      </c>
    </row>
    <row r="266" spans="1:19" ht="15.75" customHeight="1">
      <c r="A266" s="36"/>
      <c r="B266" s="37" t="s">
        <v>10</v>
      </c>
      <c r="C266" s="38">
        <f t="shared" ref="C266:I266" si="210">C12/C38</f>
        <v>0.37156284392700062</v>
      </c>
      <c r="D266" s="38">
        <f t="shared" si="210"/>
        <v>0.42833102834412962</v>
      </c>
      <c r="E266" s="38">
        <f t="shared" si="210"/>
        <v>0.30424818933168141</v>
      </c>
      <c r="F266" s="38">
        <f t="shared" si="210"/>
        <v>0.3906213043843319</v>
      </c>
      <c r="G266" s="38">
        <f t="shared" si="210"/>
        <v>0.49295182100767548</v>
      </c>
      <c r="H266" s="38">
        <f t="shared" si="210"/>
        <v>0.48782582147082393</v>
      </c>
      <c r="I266" s="38">
        <f t="shared" si="210"/>
        <v>0.2876997088682729</v>
      </c>
    </row>
    <row r="267" spans="1:19" ht="15.75" customHeight="1">
      <c r="A267" s="36"/>
      <c r="B267" s="37" t="s">
        <v>204</v>
      </c>
      <c r="C267" s="38">
        <f t="shared" ref="C267:I267" si="211">C18/C65</f>
        <v>0.50802942336807899</v>
      </c>
      <c r="D267" s="38">
        <f t="shared" si="211"/>
        <v>0.61692029464955234</v>
      </c>
      <c r="E267" s="38">
        <f t="shared" si="211"/>
        <v>0.42566637763088255</v>
      </c>
      <c r="F267" s="38">
        <f t="shared" si="211"/>
        <v>0.7173929533226383</v>
      </c>
      <c r="G267" s="38">
        <f t="shared" si="211"/>
        <v>0.82726706472294398</v>
      </c>
      <c r="H267" s="38">
        <f t="shared" si="211"/>
        <v>0.9356666959720864</v>
      </c>
      <c r="I267" s="38">
        <f t="shared" si="211"/>
        <v>0.4165092631036531</v>
      </c>
    </row>
    <row r="268" spans="1:19" ht="15.75" customHeight="1">
      <c r="A268" s="36"/>
    </row>
    <row r="269" spans="1:19" ht="15.75" customHeight="1">
      <c r="A269" s="36"/>
      <c r="B269" s="99" t="s">
        <v>205</v>
      </c>
      <c r="C269" s="57">
        <f t="shared" ref="C269:I269" si="212">C265</f>
        <v>0.22616673515426483</v>
      </c>
      <c r="D269" s="57">
        <f t="shared" si="212"/>
        <v>0.26512686348975123</v>
      </c>
      <c r="E269" s="57">
        <f t="shared" si="212"/>
        <v>0.16313572626053352</v>
      </c>
      <c r="F269" s="57">
        <f t="shared" si="212"/>
        <v>0.27683761618109404</v>
      </c>
      <c r="G269" s="57">
        <f t="shared" si="212"/>
        <v>0.34448022091167985</v>
      </c>
      <c r="H269" s="57">
        <f t="shared" si="212"/>
        <v>0.35229704840349252</v>
      </c>
      <c r="I269" s="57">
        <f t="shared" si="212"/>
        <v>0.28062423155945487</v>
      </c>
      <c r="N269" s="100">
        <f t="shared" ref="N269:S271" si="213">D269/C269-1</f>
        <v>0.17226285867774638</v>
      </c>
      <c r="O269" s="100">
        <f t="shared" si="213"/>
        <v>-0.38468805418942498</v>
      </c>
      <c r="P269" s="100">
        <f t="shared" si="213"/>
        <v>0.69697725033555535</v>
      </c>
      <c r="Q269" s="100">
        <f t="shared" si="213"/>
        <v>0.24434036697649208</v>
      </c>
      <c r="R269" s="100">
        <f t="shared" si="213"/>
        <v>2.2691658380632473E-2</v>
      </c>
      <c r="S269" s="100">
        <f t="shared" si="213"/>
        <v>-0.20344427286245503</v>
      </c>
    </row>
    <row r="270" spans="1:19" ht="15.75" customHeight="1">
      <c r="A270" s="36"/>
      <c r="B270" s="37" t="s">
        <v>206</v>
      </c>
      <c r="C270" s="102">
        <f t="shared" ref="C270:I270" si="214">C4/C38</f>
        <v>1.1028137770302675</v>
      </c>
      <c r="D270" s="102">
        <f t="shared" si="214"/>
        <v>1.1001123421560812</v>
      </c>
      <c r="E270" s="102">
        <f t="shared" si="214"/>
        <v>1.1414209235793904</v>
      </c>
      <c r="F270" s="102">
        <f t="shared" si="214"/>
        <v>0.96490866719683388</v>
      </c>
      <c r="G270" s="102">
        <f t="shared" si="214"/>
        <v>1.0018399433055987</v>
      </c>
      <c r="H270" s="102">
        <f t="shared" si="214"/>
        <v>0.98152367533736085</v>
      </c>
      <c r="I270" s="102">
        <f t="shared" si="214"/>
        <v>0.70012215135669464</v>
      </c>
      <c r="N270" s="69">
        <f t="shared" si="213"/>
        <v>-2.4495839011559051E-3</v>
      </c>
      <c r="O270" s="69">
        <f t="shared" si="213"/>
        <v>3.7549420945818701E-2</v>
      </c>
      <c r="P270" s="69">
        <f t="shared" si="213"/>
        <v>-0.15464256238533847</v>
      </c>
      <c r="Q270" s="69">
        <f t="shared" si="213"/>
        <v>3.8274374937530942E-2</v>
      </c>
      <c r="R270" s="69">
        <f t="shared" si="213"/>
        <v>-2.0278955839196922E-2</v>
      </c>
      <c r="S270" s="69">
        <f t="shared" si="213"/>
        <v>-0.28669866153146562</v>
      </c>
    </row>
    <row r="271" spans="1:19" ht="15.75" customHeight="1">
      <c r="A271" s="36"/>
      <c r="B271" s="103" t="s">
        <v>207</v>
      </c>
      <c r="C271" s="104">
        <f t="shared" ref="C271:I271" si="215">C38/C65</f>
        <v>2.0368448728430191</v>
      </c>
      <c r="D271" s="104">
        <f t="shared" si="215"/>
        <v>2.1151359471934863</v>
      </c>
      <c r="E271" s="104">
        <f t="shared" si="215"/>
        <v>2.2859905856916027</v>
      </c>
      <c r="F271" s="104">
        <f t="shared" si="215"/>
        <v>2.6856276409817936</v>
      </c>
      <c r="G271" s="104">
        <f t="shared" si="215"/>
        <v>2.397083157689428</v>
      </c>
      <c r="H271" s="104">
        <f t="shared" si="215"/>
        <v>2.7058977854871187</v>
      </c>
      <c r="I271" s="104">
        <f t="shared" si="215"/>
        <v>2.1199502867319029</v>
      </c>
      <c r="N271" s="105">
        <f t="shared" si="213"/>
        <v>3.8437426136036068E-2</v>
      </c>
      <c r="O271" s="105">
        <f t="shared" si="213"/>
        <v>8.0777142823759585E-2</v>
      </c>
      <c r="P271" s="105">
        <f t="shared" si="213"/>
        <v>0.17482007922149201</v>
      </c>
      <c r="Q271" s="105">
        <f t="shared" si="213"/>
        <v>-0.1074402418597693</v>
      </c>
      <c r="R271" s="105">
        <f t="shared" si="213"/>
        <v>0.12882933443800937</v>
      </c>
      <c r="S271" s="105">
        <f t="shared" si="213"/>
        <v>-0.21654457973168895</v>
      </c>
    </row>
    <row r="272" spans="1:19" ht="15.75" customHeight="1">
      <c r="A272" s="36"/>
    </row>
    <row r="273" spans="1:9" ht="15.75" customHeight="1">
      <c r="A273" s="36"/>
      <c r="B273" s="98" t="s">
        <v>208</v>
      </c>
    </row>
    <row r="274" spans="1:9" ht="15.75" customHeight="1">
      <c r="A274" s="36"/>
      <c r="B274" s="37" t="s">
        <v>209</v>
      </c>
      <c r="C274" s="102">
        <f t="shared" ref="C274:I274" si="216">C29/C48</f>
        <v>0.60118726801240652</v>
      </c>
      <c r="D274" s="102">
        <f t="shared" si="216"/>
        <v>0.67024969864206341</v>
      </c>
      <c r="E274" s="102">
        <f t="shared" si="216"/>
        <v>0.58269641245138371</v>
      </c>
      <c r="F274" s="102">
        <f t="shared" si="216"/>
        <v>0.8201489744679431</v>
      </c>
      <c r="G274" s="102">
        <f t="shared" si="216"/>
        <v>1.0370804993183174</v>
      </c>
      <c r="H274" s="102">
        <f t="shared" si="216"/>
        <v>1.0158082127562744</v>
      </c>
      <c r="I274" s="102">
        <f t="shared" si="216"/>
        <v>1.2815196875031543</v>
      </c>
    </row>
    <row r="275" spans="1:9" ht="15.75" customHeight="1">
      <c r="A275" s="36"/>
      <c r="B275" s="37" t="s">
        <v>210</v>
      </c>
      <c r="C275" s="102">
        <f t="shared" ref="C275:I275" si="217">(C21+C22)/C48</f>
        <v>0.36349044931441837</v>
      </c>
      <c r="D275" s="102">
        <f t="shared" si="217"/>
        <v>0.462513386655791</v>
      </c>
      <c r="E275" s="102">
        <f t="shared" si="217"/>
        <v>0.45498395628685767</v>
      </c>
      <c r="F275" s="102">
        <f t="shared" si="217"/>
        <v>0.59205421156376048</v>
      </c>
      <c r="G275" s="102">
        <f t="shared" si="217"/>
        <v>0.39364927458076832</v>
      </c>
      <c r="H275" s="102">
        <f t="shared" si="217"/>
        <v>0.26004951401328702</v>
      </c>
      <c r="I275" s="102">
        <f t="shared" si="217"/>
        <v>0.24264487353320841</v>
      </c>
    </row>
    <row r="276" spans="1:9" ht="15.75" customHeight="1">
      <c r="A276" s="36"/>
      <c r="B276" s="37" t="s">
        <v>211</v>
      </c>
      <c r="C276" s="50">
        <f t="shared" ref="C276:I276" si="218">C29-C48</f>
        <v>-470607</v>
      </c>
      <c r="D276" s="50">
        <f t="shared" si="218"/>
        <v>-456014</v>
      </c>
      <c r="E276" s="50">
        <f t="shared" si="218"/>
        <v>-741947</v>
      </c>
      <c r="F276" s="50">
        <f t="shared" si="218"/>
        <v>-495991</v>
      </c>
      <c r="G276" s="50">
        <f t="shared" si="218"/>
        <v>87876</v>
      </c>
      <c r="H276" s="50">
        <f t="shared" si="218"/>
        <v>46198</v>
      </c>
      <c r="I276" s="50">
        <f t="shared" si="218"/>
        <v>753057</v>
      </c>
    </row>
    <row r="277" spans="1:9" ht="15.75" customHeight="1">
      <c r="A277" s="36"/>
      <c r="B277" s="37" t="s">
        <v>212</v>
      </c>
      <c r="C277" s="83">
        <f t="shared" ref="C277:I277" si="219">(C180+C21)/(C40-C14)</f>
        <v>11.02481844288253</v>
      </c>
      <c r="D277" s="83">
        <f t="shared" si="219"/>
        <v>13.728661865489604</v>
      </c>
      <c r="E277" s="83">
        <f t="shared" si="219"/>
        <v>6.2976821486867491</v>
      </c>
      <c r="F277" s="83">
        <f t="shared" si="219"/>
        <v>68.169450405897166</v>
      </c>
      <c r="G277" s="83">
        <f t="shared" si="219"/>
        <v>84.588796631972869</v>
      </c>
      <c r="H277" s="83">
        <f t="shared" si="219"/>
        <v>78.283362291816758</v>
      </c>
      <c r="I277" s="83">
        <f t="shared" si="219"/>
        <v>71.646964027204945</v>
      </c>
    </row>
    <row r="278" spans="1:9" ht="15.75" customHeight="1">
      <c r="A278" s="36"/>
    </row>
    <row r="279" spans="1:9" ht="15.75" customHeight="1">
      <c r="A279" s="36"/>
      <c r="B279" s="37" t="s">
        <v>213</v>
      </c>
      <c r="C279" s="50">
        <f t="shared" ref="C279:I279" si="220">C22</f>
        <v>285970</v>
      </c>
      <c r="D279" s="50">
        <f t="shared" si="220"/>
        <v>281881</v>
      </c>
      <c r="E279" s="50">
        <f t="shared" si="220"/>
        <v>231816</v>
      </c>
      <c r="F279" s="50">
        <f t="shared" si="220"/>
        <v>295589</v>
      </c>
      <c r="G279" s="50">
        <f t="shared" si="220"/>
        <v>224868</v>
      </c>
      <c r="H279" s="50">
        <f t="shared" si="220"/>
        <v>198501</v>
      </c>
      <c r="I279" s="50">
        <f t="shared" si="220"/>
        <v>116837</v>
      </c>
    </row>
    <row r="280" spans="1:9" ht="15.75" customHeight="1">
      <c r="A280" s="36"/>
      <c r="B280" s="37" t="s">
        <v>9</v>
      </c>
      <c r="C280" s="50">
        <f t="shared" ref="C280:I280" si="221">C25</f>
        <v>197235</v>
      </c>
      <c r="D280" s="50">
        <f t="shared" si="221"/>
        <v>189972</v>
      </c>
      <c r="E280" s="50">
        <f t="shared" si="221"/>
        <v>184720</v>
      </c>
      <c r="F280" s="50">
        <f t="shared" si="221"/>
        <v>213926</v>
      </c>
      <c r="G280" s="50">
        <f t="shared" si="221"/>
        <v>231786</v>
      </c>
      <c r="H280" s="50">
        <f t="shared" si="221"/>
        <v>257126</v>
      </c>
      <c r="I280" s="50">
        <f t="shared" si="221"/>
        <v>293804</v>
      </c>
    </row>
    <row r="281" spans="1:9" ht="15.75" customHeight="1">
      <c r="A281" s="36"/>
      <c r="B281" s="37" t="s">
        <v>214</v>
      </c>
      <c r="C281" s="50">
        <f t="shared" ref="C281:I281" si="222">C41</f>
        <v>438516</v>
      </c>
      <c r="D281" s="50">
        <f t="shared" si="222"/>
        <v>432559</v>
      </c>
      <c r="E281" s="50">
        <f t="shared" si="222"/>
        <v>469184</v>
      </c>
      <c r="F281" s="50">
        <f t="shared" si="222"/>
        <v>783534</v>
      </c>
      <c r="G281" s="50">
        <f t="shared" si="222"/>
        <v>1014222</v>
      </c>
      <c r="H281" s="50">
        <f t="shared" si="222"/>
        <v>1263698</v>
      </c>
      <c r="I281" s="50">
        <f t="shared" si="222"/>
        <v>1328398</v>
      </c>
    </row>
    <row r="282" spans="1:9" ht="15.75" customHeight="1">
      <c r="A282" s="36"/>
      <c r="B282" s="106" t="s">
        <v>215</v>
      </c>
      <c r="C282" s="47">
        <f t="shared" ref="C282:I282" si="223">C279+C280-C281</f>
        <v>44689</v>
      </c>
      <c r="D282" s="47">
        <f t="shared" si="223"/>
        <v>39294</v>
      </c>
      <c r="E282" s="47">
        <f t="shared" si="223"/>
        <v>-52648</v>
      </c>
      <c r="F282" s="47">
        <f t="shared" si="223"/>
        <v>-274019</v>
      </c>
      <c r="G282" s="47">
        <f t="shared" si="223"/>
        <v>-557568</v>
      </c>
      <c r="H282" s="47">
        <f t="shared" si="223"/>
        <v>-808071</v>
      </c>
      <c r="I282" s="47">
        <f t="shared" si="223"/>
        <v>-917757</v>
      </c>
    </row>
    <row r="283" spans="1:9" ht="15.75" customHeight="1">
      <c r="A283" s="36"/>
      <c r="B283" s="37" t="s">
        <v>216</v>
      </c>
      <c r="C283" s="107"/>
      <c r="D283" s="108">
        <f t="shared" ref="D283:I283" si="224">D282-C282</f>
        <v>-5395</v>
      </c>
      <c r="E283" s="108">
        <f t="shared" si="224"/>
        <v>-91942</v>
      </c>
      <c r="F283" s="108">
        <f t="shared" si="224"/>
        <v>-221371</v>
      </c>
      <c r="G283" s="108">
        <f t="shared" si="224"/>
        <v>-283549</v>
      </c>
      <c r="H283" s="108">
        <f t="shared" si="224"/>
        <v>-250503</v>
      </c>
      <c r="I283" s="108">
        <f t="shared" si="224"/>
        <v>-109686</v>
      </c>
    </row>
    <row r="284" spans="1:9" ht="15.75" customHeight="1">
      <c r="A284" s="36"/>
    </row>
    <row r="285" spans="1:9" ht="15.75" customHeight="1">
      <c r="A285" s="36"/>
      <c r="B285" s="37" t="s">
        <v>217</v>
      </c>
      <c r="C285" s="50">
        <f t="shared" ref="C285:I285" si="225">C40</f>
        <v>125649</v>
      </c>
      <c r="D285" s="50">
        <f t="shared" si="225"/>
        <v>133155</v>
      </c>
      <c r="E285" s="50">
        <f t="shared" si="225"/>
        <v>295726</v>
      </c>
      <c r="F285" s="50">
        <f t="shared" si="225"/>
        <v>28597</v>
      </c>
      <c r="G285" s="50">
        <f t="shared" si="225"/>
        <v>23400</v>
      </c>
      <c r="H285" s="50">
        <f t="shared" si="225"/>
        <v>27333</v>
      </c>
      <c r="I285" s="50">
        <f t="shared" si="225"/>
        <v>17846</v>
      </c>
    </row>
    <row r="286" spans="1:9" ht="15.75" customHeight="1">
      <c r="A286" s="36"/>
      <c r="B286" s="37" t="s">
        <v>218</v>
      </c>
      <c r="C286" s="50">
        <f t="shared" ref="C286:I286" si="226">C50</f>
        <v>365176</v>
      </c>
      <c r="D286" s="50">
        <f t="shared" si="226"/>
        <v>377575</v>
      </c>
      <c r="E286" s="50">
        <f t="shared" si="226"/>
        <v>118451</v>
      </c>
      <c r="F286" s="50">
        <f t="shared" si="226"/>
        <v>93716</v>
      </c>
      <c r="G286" s="50">
        <f t="shared" si="226"/>
        <v>70990</v>
      </c>
      <c r="H286" s="50">
        <f t="shared" si="226"/>
        <v>63369</v>
      </c>
      <c r="I286" s="50">
        <f t="shared" si="226"/>
        <v>52641</v>
      </c>
    </row>
    <row r="287" spans="1:9" ht="15.75" customHeight="1">
      <c r="A287" s="36"/>
      <c r="B287" s="37" t="s">
        <v>219</v>
      </c>
      <c r="C287" s="50">
        <f t="shared" ref="C287:I287" si="227">C285+C286</f>
        <v>490825</v>
      </c>
      <c r="D287" s="50">
        <f t="shared" si="227"/>
        <v>510730</v>
      </c>
      <c r="E287" s="50">
        <f t="shared" si="227"/>
        <v>414177</v>
      </c>
      <c r="F287" s="50">
        <f t="shared" si="227"/>
        <v>122313</v>
      </c>
      <c r="G287" s="50">
        <f t="shared" si="227"/>
        <v>94390</v>
      </c>
      <c r="H287" s="50">
        <f t="shared" si="227"/>
        <v>90702</v>
      </c>
      <c r="I287" s="50">
        <f t="shared" si="227"/>
        <v>70487</v>
      </c>
    </row>
    <row r="288" spans="1:9" ht="15.75" customHeight="1">
      <c r="A288" s="36"/>
      <c r="B288" s="37" t="s">
        <v>220</v>
      </c>
      <c r="C288" s="55">
        <f t="shared" ref="C288:I288" si="228">C285/C287</f>
        <v>0.25599551775072582</v>
      </c>
      <c r="D288" s="55">
        <f t="shared" si="228"/>
        <v>0.26071505492138702</v>
      </c>
      <c r="E288" s="55">
        <f t="shared" si="228"/>
        <v>0.71400874505344336</v>
      </c>
      <c r="F288" s="55">
        <f t="shared" si="228"/>
        <v>0.23380180356953062</v>
      </c>
      <c r="G288" s="55">
        <f t="shared" si="228"/>
        <v>0.24790761733234454</v>
      </c>
      <c r="H288" s="55">
        <f t="shared" si="228"/>
        <v>0.30134947410200436</v>
      </c>
      <c r="I288" s="55">
        <f t="shared" si="228"/>
        <v>0.25318143771191853</v>
      </c>
    </row>
    <row r="289" spans="1:11" ht="15.75" customHeight="1">
      <c r="A289" s="36"/>
    </row>
    <row r="290" spans="1:11" ht="15.75" customHeight="1">
      <c r="A290" s="36"/>
      <c r="B290" s="98" t="s">
        <v>221</v>
      </c>
    </row>
    <row r="291" spans="1:11" ht="15.75" customHeight="1">
      <c r="A291" s="36"/>
      <c r="B291" s="40" t="s">
        <v>222</v>
      </c>
      <c r="C291" s="50">
        <f t="shared" ref="C291:I291" si="229">C287</f>
        <v>490825</v>
      </c>
      <c r="D291" s="50">
        <f t="shared" si="229"/>
        <v>510730</v>
      </c>
      <c r="E291" s="50">
        <f t="shared" si="229"/>
        <v>414177</v>
      </c>
      <c r="F291" s="50">
        <f t="shared" si="229"/>
        <v>122313</v>
      </c>
      <c r="G291" s="50">
        <f t="shared" si="229"/>
        <v>94390</v>
      </c>
      <c r="H291" s="50">
        <f t="shared" si="229"/>
        <v>90702</v>
      </c>
      <c r="I291" s="50">
        <f t="shared" si="229"/>
        <v>70487</v>
      </c>
    </row>
    <row r="292" spans="1:11" ht="15.75" customHeight="1">
      <c r="A292" s="36"/>
      <c r="B292" s="37" t="s">
        <v>223</v>
      </c>
      <c r="C292" s="102">
        <f t="shared" ref="C292:I292" si="230">C55/C65</f>
        <v>1.0368448728430193</v>
      </c>
      <c r="D292" s="102">
        <f t="shared" si="230"/>
        <v>1.1151359471934863</v>
      </c>
      <c r="E292" s="102">
        <f t="shared" si="230"/>
        <v>1.2859905856916025</v>
      </c>
      <c r="F292" s="102">
        <f t="shared" si="230"/>
        <v>1.6856276409817939</v>
      </c>
      <c r="G292" s="102">
        <f t="shared" si="230"/>
        <v>1.397083157689428</v>
      </c>
      <c r="H292" s="102">
        <f t="shared" si="230"/>
        <v>1.7058977854871189</v>
      </c>
      <c r="I292" s="102">
        <f t="shared" si="230"/>
        <v>1.1199502867319031</v>
      </c>
    </row>
    <row r="293" spans="1:11" ht="15.75" customHeight="1">
      <c r="A293" s="36"/>
      <c r="B293" s="37" t="s">
        <v>224</v>
      </c>
      <c r="C293" s="102">
        <f t="shared" ref="C293:I293" si="231">C287/C180</f>
        <v>0.29748574317038917</v>
      </c>
      <c r="D293" s="102">
        <f t="shared" si="231"/>
        <v>0.25459243924311675</v>
      </c>
      <c r="E293" s="102">
        <f t="shared" si="231"/>
        <v>0.26809672472730872</v>
      </c>
      <c r="F293" s="102">
        <f t="shared" si="231"/>
        <v>5.2819268908735152E-2</v>
      </c>
      <c r="G293" s="102">
        <f t="shared" si="231"/>
        <v>3.2452440448276193E-2</v>
      </c>
      <c r="H293" s="102">
        <f t="shared" si="231"/>
        <v>2.8950193997132494E-2</v>
      </c>
      <c r="I293" s="102">
        <f t="shared" si="231"/>
        <v>3.3712352379622314E-2</v>
      </c>
    </row>
    <row r="294" spans="1:11" ht="15.75" customHeight="1">
      <c r="A294" s="36"/>
    </row>
    <row r="295" spans="1:11" ht="15.75" customHeight="1">
      <c r="A295" s="36"/>
      <c r="B295" s="98" t="s">
        <v>225</v>
      </c>
    </row>
    <row r="296" spans="1:11" ht="15.75" customHeight="1">
      <c r="A296" s="109"/>
      <c r="B296" s="468" t="s">
        <v>226</v>
      </c>
      <c r="C296" s="470">
        <f t="shared" ref="C296:I296" si="232">C219+C220</f>
        <v>78072202</v>
      </c>
      <c r="D296" s="470">
        <f t="shared" si="232"/>
        <v>78072202</v>
      </c>
      <c r="E296" s="470">
        <f t="shared" si="232"/>
        <v>78072202</v>
      </c>
      <c r="F296" s="470">
        <f t="shared" si="232"/>
        <v>78072202</v>
      </c>
      <c r="G296" s="470">
        <f t="shared" si="232"/>
        <v>78072202</v>
      </c>
      <c r="H296" s="470">
        <f t="shared" si="232"/>
        <v>78072202</v>
      </c>
      <c r="I296" s="470">
        <f t="shared" si="232"/>
        <v>78072202</v>
      </c>
      <c r="J296" s="492">
        <f>+I296</f>
        <v>78072202</v>
      </c>
    </row>
    <row r="297" spans="1:11" ht="15.75" customHeight="1">
      <c r="A297" s="109"/>
      <c r="B297" s="468" t="s">
        <v>227</v>
      </c>
      <c r="C297" s="470">
        <f t="shared" ref="C297:I297" si="233">+C218</f>
        <v>569514715</v>
      </c>
      <c r="D297" s="470">
        <f t="shared" si="233"/>
        <v>569514715</v>
      </c>
      <c r="E297" s="470">
        <f t="shared" si="233"/>
        <v>569514715</v>
      </c>
      <c r="F297" s="470">
        <f t="shared" si="233"/>
        <v>569514715</v>
      </c>
      <c r="G297" s="470">
        <f t="shared" si="233"/>
        <v>569514715</v>
      </c>
      <c r="H297" s="470">
        <f t="shared" si="233"/>
        <v>569514715</v>
      </c>
      <c r="I297" s="470">
        <f t="shared" si="233"/>
        <v>569514715</v>
      </c>
      <c r="J297" s="492">
        <f t="shared" ref="J297:J298" si="234">+I297</f>
        <v>569514715</v>
      </c>
    </row>
    <row r="298" spans="1:11" ht="15.75" customHeight="1">
      <c r="A298" s="109"/>
      <c r="B298" s="468" t="s">
        <v>228</v>
      </c>
      <c r="C298" s="472">
        <f t="shared" ref="C298:I298" si="235">+C221</f>
        <v>1350236735</v>
      </c>
      <c r="D298" s="472">
        <f t="shared" si="235"/>
        <v>1350236735</v>
      </c>
      <c r="E298" s="472">
        <f t="shared" si="235"/>
        <v>1350236735</v>
      </c>
      <c r="F298" s="472">
        <f t="shared" si="235"/>
        <v>1350236735</v>
      </c>
      <c r="G298" s="472">
        <f t="shared" si="235"/>
        <v>1350236735</v>
      </c>
      <c r="H298" s="472">
        <f t="shared" si="235"/>
        <v>1350236735</v>
      </c>
      <c r="I298" s="472">
        <f t="shared" si="235"/>
        <v>1350236735</v>
      </c>
      <c r="J298" s="492">
        <f t="shared" si="234"/>
        <v>1350236735</v>
      </c>
    </row>
    <row r="299" spans="1:11" ht="15.75" customHeight="1">
      <c r="A299" s="109"/>
      <c r="B299" s="468" t="s">
        <v>229</v>
      </c>
      <c r="C299" s="473">
        <f t="shared" ref="C299:H299" si="236">C18*1000/C297</f>
        <v>1.6573900114240243</v>
      </c>
      <c r="D299" s="473">
        <f t="shared" si="236"/>
        <v>2.0874386011255215</v>
      </c>
      <c r="E299" s="473">
        <f t="shared" si="236"/>
        <v>1.3274318996305476</v>
      </c>
      <c r="F299" s="473">
        <f t="shared" si="236"/>
        <v>2.4411678282974654</v>
      </c>
      <c r="G299" s="473">
        <f t="shared" si="236"/>
        <v>3.2322079684982326</v>
      </c>
      <c r="H299" s="473">
        <f t="shared" si="236"/>
        <v>3.5319034732930472</v>
      </c>
      <c r="I299" s="473">
        <f>I18*1000/I297</f>
        <v>2.1260592011217829</v>
      </c>
      <c r="J299" s="473">
        <f>'EEFF proyect'!J18*1000/J297</f>
        <v>3.2293808811176166</v>
      </c>
    </row>
    <row r="300" spans="1:11" ht="15.75" customHeight="1">
      <c r="A300" s="109"/>
      <c r="B300" s="468" t="s">
        <v>6020</v>
      </c>
      <c r="C300" s="474">
        <f>(C222*1000)*42.2%/C297</f>
        <v>0.68039906572036524</v>
      </c>
      <c r="D300" s="474">
        <f t="shared" ref="D300:I300" si="237">(D222*1000)*42.2%/D297</f>
        <v>0.82695413761170344</v>
      </c>
      <c r="E300" s="474">
        <f t="shared" si="237"/>
        <v>0.70347249587747718</v>
      </c>
      <c r="F300" s="474">
        <f t="shared" si="237"/>
        <v>0.4743083345967628</v>
      </c>
      <c r="G300" s="474">
        <f t="shared" si="237"/>
        <v>1.670315833718186</v>
      </c>
      <c r="H300" s="474">
        <f t="shared" si="237"/>
        <v>1.4878639018133186</v>
      </c>
      <c r="I300" s="474">
        <f t="shared" si="237"/>
        <v>0.40775854228806013</v>
      </c>
      <c r="J300" s="474">
        <f>'EEFF proyect'!J18*1000*42.2%/'EEFF hist'!I297</f>
        <v>1.3627987318316341</v>
      </c>
    </row>
    <row r="301" spans="1:11" ht="15.75" customHeight="1">
      <c r="A301" s="109"/>
      <c r="B301" s="468" t="s">
        <v>230</v>
      </c>
      <c r="C301" s="473">
        <f>C65*1000/C297</f>
        <v>3.2623898049763298</v>
      </c>
      <c r="D301" s="473">
        <f t="shared" ref="D301:I301" si="238">D65*1000/D297</f>
        <v>3.383643915153272</v>
      </c>
      <c r="E301" s="473">
        <f t="shared" si="238"/>
        <v>3.1184795637808937</v>
      </c>
      <c r="F301" s="473">
        <f t="shared" si="238"/>
        <v>3.4028321814301146</v>
      </c>
      <c r="G301" s="473">
        <f t="shared" si="238"/>
        <v>3.9070913207220643</v>
      </c>
      <c r="H301" s="473">
        <f t="shared" si="238"/>
        <v>3.7747453110144837</v>
      </c>
      <c r="I301" s="473">
        <f t="shared" si="238"/>
        <v>5.1044703910767257</v>
      </c>
      <c r="J301" s="471"/>
    </row>
    <row r="302" spans="1:11" ht="15.75" customHeight="1">
      <c r="A302" s="109"/>
      <c r="B302" s="468" t="s">
        <v>231</v>
      </c>
      <c r="C302" s="475">
        <v>12.2</v>
      </c>
      <c r="D302" s="475">
        <v>12.8</v>
      </c>
      <c r="E302" s="475">
        <v>16</v>
      </c>
      <c r="F302" s="475">
        <v>18.399999999999999</v>
      </c>
      <c r="G302" s="475">
        <v>22</v>
      </c>
      <c r="H302" s="475">
        <v>27</v>
      </c>
      <c r="I302" s="475">
        <v>20</v>
      </c>
      <c r="J302" s="473">
        <f>+Valorización!I35</f>
        <v>23.534162996318759</v>
      </c>
      <c r="K302" s="102"/>
    </row>
    <row r="303" spans="1:11" ht="15.75" customHeight="1">
      <c r="A303" s="109"/>
      <c r="B303" s="468" t="s">
        <v>232</v>
      </c>
      <c r="C303" s="476"/>
      <c r="D303" s="476"/>
      <c r="E303" s="476">
        <v>175</v>
      </c>
      <c r="F303" s="476">
        <v>240</v>
      </c>
      <c r="G303" s="476"/>
      <c r="H303" s="476"/>
      <c r="I303" s="476"/>
      <c r="J303" s="471"/>
    </row>
    <row r="304" spans="1:11" ht="15.75" customHeight="1">
      <c r="A304" s="109"/>
      <c r="B304" s="468" t="s">
        <v>233</v>
      </c>
      <c r="C304" s="476"/>
      <c r="D304" s="476"/>
      <c r="E304" s="476">
        <v>158</v>
      </c>
      <c r="F304" s="476">
        <v>191</v>
      </c>
      <c r="G304" s="476"/>
      <c r="H304" s="476"/>
      <c r="I304" s="476"/>
      <c r="J304" s="471"/>
    </row>
    <row r="305" spans="1:11" ht="15.75" customHeight="1">
      <c r="A305" s="109"/>
      <c r="B305" s="468" t="s">
        <v>234</v>
      </c>
      <c r="C305" s="471"/>
      <c r="D305" s="471"/>
      <c r="E305" s="471"/>
      <c r="F305" s="471"/>
      <c r="G305" s="471"/>
      <c r="H305" s="471"/>
      <c r="I305" s="471"/>
      <c r="J305" s="471"/>
    </row>
    <row r="306" spans="1:11" ht="15.75" customHeight="1">
      <c r="A306" s="109"/>
      <c r="B306" s="469"/>
      <c r="C306" s="471">
        <v>2014</v>
      </c>
      <c r="D306" s="471">
        <v>2015</v>
      </c>
      <c r="E306" s="471">
        <v>2016</v>
      </c>
      <c r="F306" s="471">
        <v>2017</v>
      </c>
      <c r="G306" s="471">
        <v>2018</v>
      </c>
      <c r="H306" s="471">
        <v>2019</v>
      </c>
      <c r="I306" s="471">
        <v>2020</v>
      </c>
      <c r="J306" s="490" t="s">
        <v>575</v>
      </c>
    </row>
    <row r="307" spans="1:11" ht="15.75" customHeight="1">
      <c r="A307" s="109"/>
      <c r="B307" s="468" t="s">
        <v>235</v>
      </c>
      <c r="C307" s="473">
        <f t="shared" ref="C307:J307" si="239">C302/C299</f>
        <v>7.3609711147696597</v>
      </c>
      <c r="D307" s="473">
        <f t="shared" si="239"/>
        <v>6.1319168827760473</v>
      </c>
      <c r="E307" s="473">
        <f t="shared" si="239"/>
        <v>12.053349030148468</v>
      </c>
      <c r="F307" s="473">
        <f t="shared" si="239"/>
        <v>7.5373760815259647</v>
      </c>
      <c r="G307" s="473">
        <f>G302/G299</f>
        <v>6.8064927178005101</v>
      </c>
      <c r="H307" s="473">
        <f>H302/H299</f>
        <v>7.6446030318110481</v>
      </c>
      <c r="I307" s="473">
        <f t="shared" si="239"/>
        <v>9.4070757716658608</v>
      </c>
      <c r="J307" s="473">
        <f t="shared" si="239"/>
        <v>7.2875154287078434</v>
      </c>
    </row>
    <row r="308" spans="1:11" ht="15.75" customHeight="1">
      <c r="A308" s="109"/>
      <c r="B308" s="468" t="s">
        <v>236</v>
      </c>
      <c r="C308" s="473">
        <f t="shared" ref="C308:I308" si="240">C302/C301</f>
        <v>3.7395899108655155</v>
      </c>
      <c r="D308" s="473">
        <f t="shared" si="240"/>
        <v>3.7829039700887637</v>
      </c>
      <c r="E308" s="473">
        <f t="shared" si="240"/>
        <v>5.1307054199840092</v>
      </c>
      <c r="F308" s="473">
        <f t="shared" si="240"/>
        <v>5.4072604874293262</v>
      </c>
      <c r="G308" s="473">
        <f t="shared" si="240"/>
        <v>5.6307872517129214</v>
      </c>
      <c r="H308" s="473">
        <f t="shared" si="240"/>
        <v>7.1528004607928368</v>
      </c>
      <c r="I308" s="473">
        <f t="shared" si="240"/>
        <v>3.9181341976167765</v>
      </c>
      <c r="J308" s="490"/>
    </row>
    <row r="309" spans="1:11" ht="15.75" customHeight="1">
      <c r="A309" s="109"/>
      <c r="B309" s="468" t="s">
        <v>6024</v>
      </c>
      <c r="C309" s="477">
        <f t="shared" ref="C309:J309" si="241">C300/C302</f>
        <v>5.5770415222980763E-2</v>
      </c>
      <c r="D309" s="477">
        <f t="shared" si="241"/>
        <v>6.4605792000914333E-2</v>
      </c>
      <c r="E309" s="477">
        <f t="shared" si="241"/>
        <v>4.3967030992342324E-2</v>
      </c>
      <c r="F309" s="477">
        <f t="shared" si="241"/>
        <v>2.577762688025885E-2</v>
      </c>
      <c r="G309" s="477">
        <f t="shared" si="241"/>
        <v>7.592344698719028E-2</v>
      </c>
      <c r="H309" s="477">
        <f t="shared" si="241"/>
        <v>5.5106070437530318E-2</v>
      </c>
      <c r="I309" s="477">
        <f t="shared" si="241"/>
        <v>2.0387927114403008E-2</v>
      </c>
      <c r="J309" s="491">
        <f t="shared" si="241"/>
        <v>5.7907253045064944E-2</v>
      </c>
      <c r="K309" s="359"/>
    </row>
    <row r="310" spans="1:11" ht="15.75" customHeight="1">
      <c r="A310" s="36"/>
      <c r="I310" s="90"/>
      <c r="K310" s="360"/>
    </row>
    <row r="312" spans="1:11" ht="15" customHeight="1">
      <c r="K312" s="102"/>
    </row>
    <row r="334" spans="1:9" ht="15.75" customHeight="1">
      <c r="A334" s="36"/>
      <c r="C334" s="112"/>
      <c r="D334" s="112"/>
      <c r="E334" s="112"/>
      <c r="F334" s="112"/>
      <c r="G334" s="112"/>
      <c r="H334" s="112"/>
      <c r="I334" s="112"/>
    </row>
    <row r="335" spans="1:9" ht="15.75" customHeight="1">
      <c r="A335" s="36"/>
    </row>
    <row r="336" spans="1:9" ht="15.75" customHeight="1">
      <c r="A336" s="36"/>
    </row>
    <row r="337" spans="1:1" ht="15.75" customHeight="1">
      <c r="A337" s="36"/>
    </row>
    <row r="338" spans="1:1" ht="15.75" customHeight="1">
      <c r="A338" s="36"/>
    </row>
    <row r="339" spans="1:1" ht="15.75" customHeight="1">
      <c r="A339" s="36"/>
    </row>
    <row r="340" spans="1:1" ht="15.75" customHeight="1">
      <c r="A340" s="36"/>
    </row>
    <row r="341" spans="1:1" ht="15.75" customHeight="1">
      <c r="A341" s="36"/>
    </row>
    <row r="342" spans="1:1" ht="15.75" customHeight="1">
      <c r="A342" s="36"/>
    </row>
    <row r="343" spans="1:1" ht="15.75" customHeight="1">
      <c r="A343" s="36"/>
    </row>
    <row r="344" spans="1:1" ht="15.75" customHeight="1">
      <c r="A344" s="36"/>
    </row>
    <row r="345" spans="1:1" ht="15.75" customHeight="1">
      <c r="A345" s="36"/>
    </row>
    <row r="346" spans="1:1" ht="15.75" customHeight="1">
      <c r="A346" s="36"/>
    </row>
    <row r="347" spans="1:1" ht="15.75" customHeight="1">
      <c r="A347" s="36"/>
    </row>
    <row r="348" spans="1:1" ht="15.75" customHeight="1">
      <c r="A348" s="36"/>
    </row>
    <row r="349" spans="1:1" ht="15.75" customHeight="1">
      <c r="A349" s="36"/>
    </row>
    <row r="350" spans="1:1" ht="15.75" customHeight="1">
      <c r="A350" s="36"/>
    </row>
    <row r="351" spans="1:1" ht="15.75" customHeight="1">
      <c r="A351" s="36"/>
    </row>
    <row r="352" spans="1:1" ht="15.75" customHeight="1">
      <c r="A352" s="36"/>
    </row>
    <row r="353" spans="1:1" ht="15.75" customHeight="1">
      <c r="A353" s="36"/>
    </row>
    <row r="354" spans="1:1" ht="15.75" customHeight="1">
      <c r="A354" s="36"/>
    </row>
    <row r="355" spans="1:1" ht="15.75" customHeight="1">
      <c r="A355" s="36"/>
    </row>
    <row r="356" spans="1:1" ht="15.75" customHeight="1">
      <c r="A356" s="36"/>
    </row>
    <row r="357" spans="1:1" ht="15.75" customHeight="1">
      <c r="A357" s="36"/>
    </row>
    <row r="358" spans="1:1" ht="15.75" customHeight="1">
      <c r="A358" s="36"/>
    </row>
    <row r="359" spans="1:1" ht="15.75" customHeight="1">
      <c r="A359" s="36"/>
    </row>
    <row r="360" spans="1:1" ht="15.75" customHeight="1">
      <c r="A360" s="36"/>
    </row>
    <row r="361" spans="1:1" ht="15.75" customHeight="1">
      <c r="A361" s="36"/>
    </row>
    <row r="362" spans="1:1" ht="15.75" customHeight="1">
      <c r="A362" s="36"/>
    </row>
    <row r="363" spans="1:1" ht="15.75" customHeight="1">
      <c r="A363" s="36"/>
    </row>
    <row r="364" spans="1:1" ht="15.75" customHeight="1">
      <c r="A364" s="36"/>
    </row>
    <row r="365" spans="1:1" ht="15.75" customHeight="1">
      <c r="A365" s="36"/>
    </row>
    <row r="366" spans="1:1" ht="15.75" customHeight="1">
      <c r="A366" s="36"/>
    </row>
    <row r="367" spans="1:1" ht="15.75" customHeight="1">
      <c r="A367" s="36"/>
    </row>
    <row r="368" spans="1:1" ht="15.75" customHeight="1">
      <c r="A368" s="36"/>
    </row>
    <row r="369" spans="1:1" ht="15.75" customHeight="1">
      <c r="A369" s="36"/>
    </row>
    <row r="370" spans="1:1" ht="15.75" customHeight="1">
      <c r="A370" s="36"/>
    </row>
    <row r="371" spans="1:1" ht="15.75" customHeight="1">
      <c r="A371" s="36"/>
    </row>
    <row r="372" spans="1:1" ht="15.75" customHeight="1">
      <c r="A372" s="36"/>
    </row>
    <row r="373" spans="1:1" ht="15.75" customHeight="1">
      <c r="A373" s="36"/>
    </row>
    <row r="374" spans="1:1" ht="15.75" customHeight="1">
      <c r="A374" s="36"/>
    </row>
    <row r="375" spans="1:1" ht="15.75" customHeight="1">
      <c r="A375" s="36"/>
    </row>
    <row r="376" spans="1:1" ht="15.75" customHeight="1">
      <c r="A376" s="36"/>
    </row>
    <row r="377" spans="1:1" ht="15.75" customHeight="1">
      <c r="A377" s="36"/>
    </row>
    <row r="378" spans="1:1" ht="15.75" customHeight="1">
      <c r="A378" s="36"/>
    </row>
    <row r="379" spans="1:1" ht="15.75" customHeight="1">
      <c r="A379" s="36"/>
    </row>
    <row r="380" spans="1:1" ht="15.75" customHeight="1">
      <c r="A380" s="36"/>
    </row>
    <row r="381" spans="1:1" ht="15.75" customHeight="1">
      <c r="A381" s="36"/>
    </row>
    <row r="382" spans="1:1" ht="15.75" customHeight="1">
      <c r="A382" s="36"/>
    </row>
    <row r="383" spans="1:1" ht="15.75" customHeight="1">
      <c r="A383" s="36"/>
    </row>
    <row r="384" spans="1:1" ht="15.75" customHeight="1">
      <c r="A384" s="36"/>
    </row>
    <row r="385" spans="1:1" ht="15.75" customHeight="1">
      <c r="A385" s="36"/>
    </row>
    <row r="386" spans="1:1" ht="15.75" customHeight="1">
      <c r="A386" s="36"/>
    </row>
    <row r="387" spans="1:1" ht="15.75" customHeight="1">
      <c r="A387" s="36"/>
    </row>
    <row r="388" spans="1:1" ht="15.75" customHeight="1">
      <c r="A388" s="36"/>
    </row>
    <row r="389" spans="1:1" ht="15.75" customHeight="1">
      <c r="A389" s="36"/>
    </row>
    <row r="390" spans="1:1" ht="15.75" customHeight="1">
      <c r="A390" s="36"/>
    </row>
    <row r="391" spans="1:1" ht="15.75" customHeight="1">
      <c r="A391" s="36"/>
    </row>
    <row r="392" spans="1:1" ht="15.75" customHeight="1">
      <c r="A392" s="36"/>
    </row>
    <row r="393" spans="1:1" ht="15.75" customHeight="1">
      <c r="A393" s="36"/>
    </row>
    <row r="394" spans="1:1" ht="15.75" customHeight="1">
      <c r="A394" s="36"/>
    </row>
    <row r="395" spans="1:1" ht="15.75" customHeight="1">
      <c r="A395" s="36"/>
    </row>
    <row r="396" spans="1:1" ht="15.75" customHeight="1">
      <c r="A396" s="36"/>
    </row>
    <row r="397" spans="1:1" ht="15.75" customHeight="1">
      <c r="A397" s="36"/>
    </row>
    <row r="398" spans="1:1" ht="15.75" customHeight="1">
      <c r="A398" s="36"/>
    </row>
    <row r="399" spans="1:1" ht="15.75" customHeight="1">
      <c r="A399" s="36"/>
    </row>
    <row r="400" spans="1:1" ht="15.75" customHeight="1">
      <c r="A400" s="36"/>
    </row>
    <row r="401" spans="1:1" ht="15.75" customHeight="1">
      <c r="A401" s="36"/>
    </row>
    <row r="402" spans="1:1" ht="15.75" customHeight="1">
      <c r="A402" s="36"/>
    </row>
    <row r="403" spans="1:1" ht="15.75" customHeight="1">
      <c r="A403" s="36"/>
    </row>
    <row r="404" spans="1:1" ht="15.75" customHeight="1">
      <c r="A404" s="36"/>
    </row>
    <row r="405" spans="1:1" ht="15.75" customHeight="1">
      <c r="A405" s="36"/>
    </row>
    <row r="406" spans="1:1" ht="15.75" customHeight="1">
      <c r="A406" s="36"/>
    </row>
    <row r="407" spans="1:1" ht="15.75" customHeight="1">
      <c r="A407" s="36"/>
    </row>
    <row r="408" spans="1:1" ht="15.75" customHeight="1">
      <c r="A408" s="36"/>
    </row>
    <row r="409" spans="1:1" ht="15.75" customHeight="1">
      <c r="A409" s="36"/>
    </row>
    <row r="410" spans="1:1" ht="15.75" customHeight="1">
      <c r="A410" s="36"/>
    </row>
    <row r="411" spans="1:1" ht="15.75" customHeight="1">
      <c r="A411" s="36"/>
    </row>
    <row r="412" spans="1:1" ht="15.75" customHeight="1">
      <c r="A412" s="36"/>
    </row>
    <row r="413" spans="1:1" ht="15.75" customHeight="1">
      <c r="A413" s="36"/>
    </row>
    <row r="414" spans="1:1" ht="15.75" customHeight="1">
      <c r="A414" s="36"/>
    </row>
    <row r="415" spans="1:1" ht="15.75" customHeight="1">
      <c r="A415" s="36"/>
    </row>
    <row r="416" spans="1:1" ht="15.75" customHeight="1">
      <c r="A416" s="36"/>
    </row>
    <row r="417" spans="1:1" ht="15.75" customHeight="1">
      <c r="A417" s="36"/>
    </row>
    <row r="418" spans="1:1" ht="15.75" customHeight="1">
      <c r="A418" s="36"/>
    </row>
    <row r="419" spans="1:1" ht="15.75" customHeight="1">
      <c r="A419" s="36"/>
    </row>
    <row r="420" spans="1:1" ht="15.75" customHeight="1">
      <c r="A420" s="36"/>
    </row>
    <row r="421" spans="1:1" ht="15.75" customHeight="1">
      <c r="A421" s="36"/>
    </row>
    <row r="422" spans="1:1" ht="15.75" customHeight="1">
      <c r="A422" s="36"/>
    </row>
    <row r="423" spans="1:1" ht="15.75" customHeight="1">
      <c r="A423" s="36"/>
    </row>
    <row r="424" spans="1:1" ht="15.75" customHeight="1">
      <c r="A424" s="36"/>
    </row>
    <row r="425" spans="1:1" ht="15.75" customHeight="1">
      <c r="A425" s="36"/>
    </row>
    <row r="426" spans="1:1" ht="15.75" customHeight="1">
      <c r="A426" s="36"/>
    </row>
    <row r="427" spans="1:1" ht="15.75" customHeight="1">
      <c r="A427" s="36"/>
    </row>
    <row r="428" spans="1:1" ht="15.75" customHeight="1">
      <c r="A428" s="36"/>
    </row>
    <row r="429" spans="1:1" ht="15.75" customHeight="1">
      <c r="A429" s="36"/>
    </row>
    <row r="430" spans="1:1" ht="15.75" customHeight="1">
      <c r="A430" s="36"/>
    </row>
    <row r="431" spans="1:1" ht="15.75" customHeight="1">
      <c r="A431" s="36"/>
    </row>
    <row r="432" spans="1:1" ht="15.75" customHeight="1">
      <c r="A432" s="36"/>
    </row>
    <row r="433" spans="1:1" ht="15.75" customHeight="1">
      <c r="A433" s="36"/>
    </row>
    <row r="434" spans="1:1" ht="15.75" customHeight="1">
      <c r="A434" s="36"/>
    </row>
    <row r="435" spans="1:1" ht="15.75" customHeight="1">
      <c r="A435" s="36"/>
    </row>
    <row r="436" spans="1:1" ht="15.75" customHeight="1">
      <c r="A436" s="36"/>
    </row>
    <row r="437" spans="1:1" ht="15.75" customHeight="1">
      <c r="A437" s="36"/>
    </row>
    <row r="438" spans="1:1" ht="15.75" customHeight="1">
      <c r="A438" s="36"/>
    </row>
    <row r="439" spans="1:1" ht="15.75" customHeight="1">
      <c r="A439" s="36"/>
    </row>
    <row r="440" spans="1:1" ht="15.75" customHeight="1">
      <c r="A440" s="36"/>
    </row>
    <row r="441" spans="1:1" ht="15.75" customHeight="1">
      <c r="A441" s="36"/>
    </row>
    <row r="442" spans="1:1" ht="15.75" customHeight="1">
      <c r="A442" s="36"/>
    </row>
    <row r="443" spans="1:1" ht="15.75" customHeight="1">
      <c r="A443" s="36"/>
    </row>
    <row r="444" spans="1:1" ht="15.75" customHeight="1">
      <c r="A444" s="36"/>
    </row>
    <row r="445" spans="1:1" ht="15.75" customHeight="1">
      <c r="A445" s="36"/>
    </row>
    <row r="446" spans="1:1" ht="15.75" customHeight="1">
      <c r="A446" s="36"/>
    </row>
    <row r="447" spans="1:1" ht="15.75" customHeight="1">
      <c r="A447" s="36"/>
    </row>
    <row r="448" spans="1:1" ht="15.75" customHeight="1">
      <c r="A448" s="36"/>
    </row>
    <row r="449" spans="1:30" s="40" customFormat="1" ht="15.75" customHeight="1">
      <c r="A449" s="36"/>
      <c r="AA449" s="35"/>
      <c r="AB449" s="35"/>
      <c r="AC449" s="35"/>
      <c r="AD449" s="35"/>
    </row>
    <row r="450" spans="1:30" s="40" customFormat="1" ht="15.75" customHeight="1">
      <c r="A450" s="36"/>
      <c r="AA450" s="35"/>
      <c r="AB450" s="35"/>
      <c r="AC450" s="35"/>
      <c r="AD450" s="35"/>
    </row>
    <row r="451" spans="1:30" s="40" customFormat="1" ht="15.75" customHeight="1">
      <c r="A451" s="36"/>
      <c r="AA451" s="35"/>
      <c r="AB451" s="35"/>
      <c r="AC451" s="35"/>
      <c r="AD451" s="35"/>
    </row>
    <row r="452" spans="1:30" s="40" customFormat="1" ht="15.75" customHeight="1">
      <c r="A452" s="36"/>
      <c r="AA452" s="35"/>
      <c r="AB452" s="35"/>
      <c r="AC452" s="35"/>
      <c r="AD452" s="35"/>
    </row>
    <row r="453" spans="1:30" s="40" customFormat="1" ht="15.75" customHeight="1">
      <c r="A453" s="36"/>
      <c r="AA453" s="35"/>
      <c r="AB453" s="35"/>
      <c r="AC453" s="35"/>
      <c r="AD453" s="35"/>
    </row>
    <row r="454" spans="1:30" s="40" customFormat="1" ht="15.75" customHeight="1">
      <c r="A454" s="36"/>
      <c r="AA454" s="35"/>
      <c r="AB454" s="35"/>
      <c r="AC454" s="35"/>
      <c r="AD454" s="35"/>
    </row>
    <row r="455" spans="1:30" s="40" customFormat="1" ht="15.75" customHeight="1">
      <c r="A455" s="36"/>
      <c r="AA455" s="35"/>
      <c r="AB455" s="35"/>
      <c r="AC455" s="35"/>
      <c r="AD455" s="35"/>
    </row>
    <row r="456" spans="1:30" s="40" customFormat="1" ht="15.75" customHeight="1">
      <c r="A456" s="36"/>
      <c r="AA456" s="35"/>
      <c r="AB456" s="35"/>
      <c r="AC456" s="35"/>
      <c r="AD456" s="35"/>
    </row>
    <row r="457" spans="1:30" s="40" customFormat="1" ht="15.75" customHeight="1">
      <c r="A457" s="36"/>
      <c r="AA457" s="35"/>
      <c r="AB457" s="35"/>
      <c r="AC457" s="35"/>
      <c r="AD457" s="35"/>
    </row>
    <row r="458" spans="1:30" s="40" customFormat="1" ht="15.75" customHeight="1">
      <c r="A458" s="36"/>
      <c r="AA458" s="35"/>
      <c r="AB458" s="35"/>
      <c r="AC458" s="35"/>
      <c r="AD458" s="35"/>
    </row>
    <row r="459" spans="1:30" s="40" customFormat="1" ht="15.75" customHeight="1">
      <c r="A459" s="36"/>
      <c r="AA459" s="35"/>
      <c r="AB459" s="35"/>
      <c r="AC459" s="35"/>
      <c r="AD459" s="35"/>
    </row>
    <row r="460" spans="1:30" s="40" customFormat="1" ht="15.75" customHeight="1">
      <c r="A460" s="36"/>
      <c r="AA460" s="35"/>
      <c r="AB460" s="35"/>
      <c r="AC460" s="35"/>
      <c r="AD460" s="35"/>
    </row>
    <row r="461" spans="1:30" s="40" customFormat="1" ht="15.75" customHeight="1">
      <c r="A461" s="36"/>
      <c r="AA461" s="35"/>
      <c r="AB461" s="35"/>
      <c r="AC461" s="35"/>
      <c r="AD461" s="35"/>
    </row>
    <row r="462" spans="1:30" s="40" customFormat="1" ht="15.75" customHeight="1">
      <c r="A462" s="36"/>
      <c r="AA462" s="35"/>
      <c r="AB462" s="35"/>
      <c r="AC462" s="35"/>
      <c r="AD462" s="35"/>
    </row>
    <row r="463" spans="1:30" s="40" customFormat="1" ht="15.75" customHeight="1">
      <c r="A463" s="36"/>
      <c r="AA463" s="35"/>
      <c r="AB463" s="35"/>
      <c r="AC463" s="35"/>
      <c r="AD463" s="35"/>
    </row>
    <row r="464" spans="1:30" s="40" customFormat="1" ht="15.75" customHeight="1">
      <c r="A464" s="36"/>
      <c r="AA464" s="35"/>
      <c r="AB464" s="35"/>
      <c r="AC464" s="35"/>
      <c r="AD464" s="35"/>
    </row>
    <row r="465" spans="1:30" s="40" customFormat="1" ht="15.75" customHeight="1">
      <c r="A465" s="36"/>
      <c r="AA465" s="35"/>
      <c r="AB465" s="35"/>
      <c r="AC465" s="35"/>
      <c r="AD465" s="35"/>
    </row>
    <row r="466" spans="1:30" s="40" customFormat="1" ht="15.75" customHeight="1">
      <c r="A466" s="36"/>
      <c r="AA466" s="35"/>
      <c r="AB466" s="35"/>
      <c r="AC466" s="35"/>
      <c r="AD466" s="35"/>
    </row>
    <row r="467" spans="1:30" s="40" customFormat="1" ht="15.75" customHeight="1">
      <c r="A467" s="36"/>
      <c r="AA467" s="35"/>
      <c r="AB467" s="35"/>
      <c r="AC467" s="35"/>
      <c r="AD467" s="35"/>
    </row>
    <row r="468" spans="1:30" s="40" customFormat="1" ht="15.75" customHeight="1">
      <c r="A468" s="36"/>
      <c r="AA468" s="35"/>
      <c r="AB468" s="35"/>
      <c r="AC468" s="35"/>
      <c r="AD468" s="35"/>
    </row>
    <row r="469" spans="1:30" s="40" customFormat="1" ht="15.75" customHeight="1">
      <c r="A469" s="36"/>
      <c r="AA469" s="35"/>
      <c r="AB469" s="35"/>
      <c r="AC469" s="35"/>
      <c r="AD469" s="35"/>
    </row>
    <row r="470" spans="1:30" s="40" customFormat="1" ht="15.75" customHeight="1">
      <c r="A470" s="36"/>
      <c r="AA470" s="35"/>
      <c r="AB470" s="35"/>
      <c r="AC470" s="35"/>
      <c r="AD470" s="35"/>
    </row>
    <row r="471" spans="1:30" s="40" customFormat="1" ht="15.75" customHeight="1">
      <c r="A471" s="36"/>
      <c r="AA471" s="35"/>
      <c r="AB471" s="35"/>
      <c r="AC471" s="35"/>
      <c r="AD471" s="35"/>
    </row>
    <row r="472" spans="1:30" s="40" customFormat="1" ht="15.75" customHeight="1">
      <c r="A472" s="36"/>
      <c r="AA472" s="35"/>
      <c r="AB472" s="35"/>
      <c r="AC472" s="35"/>
      <c r="AD472" s="35"/>
    </row>
    <row r="473" spans="1:30" s="40" customFormat="1" ht="15.75" customHeight="1">
      <c r="A473" s="36"/>
      <c r="AA473" s="35"/>
      <c r="AB473" s="35"/>
      <c r="AC473" s="35"/>
      <c r="AD473" s="35"/>
    </row>
    <row r="474" spans="1:30" s="40" customFormat="1" ht="15.75" customHeight="1">
      <c r="A474" s="36"/>
      <c r="AA474" s="35"/>
      <c r="AB474" s="35"/>
      <c r="AC474" s="35"/>
      <c r="AD474" s="35"/>
    </row>
    <row r="475" spans="1:30" s="40" customFormat="1" ht="15.75" customHeight="1">
      <c r="A475" s="36"/>
      <c r="AA475" s="35"/>
      <c r="AB475" s="35"/>
      <c r="AC475" s="35"/>
      <c r="AD475" s="35"/>
    </row>
    <row r="476" spans="1:30" s="40" customFormat="1" ht="15.75" customHeight="1">
      <c r="A476" s="36"/>
      <c r="AA476" s="35"/>
      <c r="AB476" s="35"/>
      <c r="AC476" s="35"/>
      <c r="AD476" s="35"/>
    </row>
    <row r="477" spans="1:30" s="40" customFormat="1" ht="15.75" customHeight="1">
      <c r="A477" s="36"/>
      <c r="AA477" s="35"/>
      <c r="AB477" s="35"/>
      <c r="AC477" s="35"/>
      <c r="AD477" s="35"/>
    </row>
    <row r="478" spans="1:30" s="40" customFormat="1" ht="15.75" customHeight="1">
      <c r="A478" s="36"/>
      <c r="AA478" s="35"/>
      <c r="AB478" s="35"/>
      <c r="AC478" s="35"/>
      <c r="AD478" s="35"/>
    </row>
    <row r="479" spans="1:30" s="40" customFormat="1" ht="15.75" customHeight="1">
      <c r="A479" s="36"/>
      <c r="AA479" s="35"/>
      <c r="AB479" s="35"/>
      <c r="AC479" s="35"/>
      <c r="AD479" s="35"/>
    </row>
    <row r="480" spans="1:30" s="40" customFormat="1" ht="15.75" customHeight="1">
      <c r="A480" s="36"/>
      <c r="AA480" s="35"/>
      <c r="AB480" s="35"/>
      <c r="AC480" s="35"/>
      <c r="AD480" s="35"/>
    </row>
    <row r="481" spans="1:30" s="40" customFormat="1" ht="15.75" customHeight="1">
      <c r="A481" s="36"/>
      <c r="AA481" s="35"/>
      <c r="AB481" s="35"/>
      <c r="AC481" s="35"/>
      <c r="AD481" s="35"/>
    </row>
    <row r="482" spans="1:30" s="40" customFormat="1" ht="15.75" customHeight="1">
      <c r="A482" s="36"/>
      <c r="AA482" s="35"/>
      <c r="AB482" s="35"/>
      <c r="AC482" s="35"/>
      <c r="AD482" s="35"/>
    </row>
    <row r="483" spans="1:30" s="40" customFormat="1" ht="15.75" customHeight="1">
      <c r="A483" s="36"/>
      <c r="AA483" s="35"/>
      <c r="AB483" s="35"/>
      <c r="AC483" s="35"/>
      <c r="AD483" s="35"/>
    </row>
    <row r="484" spans="1:30" s="40" customFormat="1" ht="15.75" customHeight="1">
      <c r="A484" s="36"/>
      <c r="AA484" s="35"/>
      <c r="AB484" s="35"/>
      <c r="AC484" s="35"/>
      <c r="AD484" s="35"/>
    </row>
    <row r="485" spans="1:30" s="40" customFormat="1" ht="15.75" customHeight="1">
      <c r="A485" s="36"/>
      <c r="AA485" s="35"/>
      <c r="AB485" s="35"/>
      <c r="AC485" s="35"/>
      <c r="AD485" s="35"/>
    </row>
    <row r="486" spans="1:30" s="40" customFormat="1" ht="15.75" customHeight="1">
      <c r="A486" s="36"/>
      <c r="AA486" s="35"/>
      <c r="AB486" s="35"/>
      <c r="AC486" s="35"/>
      <c r="AD486" s="35"/>
    </row>
    <row r="487" spans="1:30" s="40" customFormat="1" ht="15.75" customHeight="1">
      <c r="A487" s="36"/>
      <c r="AA487" s="35"/>
      <c r="AB487" s="35"/>
      <c r="AC487" s="35"/>
      <c r="AD487" s="35"/>
    </row>
    <row r="488" spans="1:30" s="40" customFormat="1" ht="15.75" customHeight="1">
      <c r="A488" s="36"/>
      <c r="AA488" s="35"/>
      <c r="AB488" s="35"/>
      <c r="AC488" s="35"/>
      <c r="AD488" s="35"/>
    </row>
    <row r="489" spans="1:30" s="40" customFormat="1" ht="15.75" customHeight="1">
      <c r="A489" s="36"/>
      <c r="AA489" s="35"/>
      <c r="AB489" s="35"/>
      <c r="AC489" s="35"/>
      <c r="AD489" s="35"/>
    </row>
    <row r="490" spans="1:30" s="40" customFormat="1" ht="15.75" customHeight="1">
      <c r="A490" s="36"/>
      <c r="AA490" s="35"/>
      <c r="AB490" s="35"/>
      <c r="AC490" s="35"/>
      <c r="AD490" s="35"/>
    </row>
    <row r="491" spans="1:30" s="40" customFormat="1" ht="15.75" customHeight="1">
      <c r="A491" s="36"/>
      <c r="AA491" s="35"/>
      <c r="AB491" s="35"/>
      <c r="AC491" s="35"/>
      <c r="AD491" s="35"/>
    </row>
    <row r="492" spans="1:30" s="40" customFormat="1" ht="15.75" customHeight="1">
      <c r="A492" s="36"/>
      <c r="AA492" s="35"/>
      <c r="AB492" s="35"/>
      <c r="AC492" s="35"/>
      <c r="AD492" s="35"/>
    </row>
    <row r="493" spans="1:30" s="40" customFormat="1" ht="15.75" customHeight="1">
      <c r="A493" s="36"/>
      <c r="AA493" s="35"/>
      <c r="AB493" s="35"/>
      <c r="AC493" s="35"/>
      <c r="AD493" s="35"/>
    </row>
    <row r="494" spans="1:30" s="40" customFormat="1" ht="15.75" customHeight="1">
      <c r="A494" s="36"/>
      <c r="AA494" s="35"/>
      <c r="AB494" s="35"/>
      <c r="AC494" s="35"/>
      <c r="AD494" s="35"/>
    </row>
    <row r="495" spans="1:30" s="40" customFormat="1" ht="15.75" customHeight="1">
      <c r="A495" s="36"/>
      <c r="AA495" s="35"/>
      <c r="AB495" s="35"/>
      <c r="AC495" s="35"/>
      <c r="AD495" s="35"/>
    </row>
    <row r="496" spans="1:30" s="40" customFormat="1" ht="15.75" customHeight="1">
      <c r="A496" s="36"/>
      <c r="AA496" s="35"/>
      <c r="AB496" s="35"/>
      <c r="AC496" s="35"/>
      <c r="AD496" s="35"/>
    </row>
    <row r="497" spans="1:30" s="40" customFormat="1" ht="15.75" customHeight="1">
      <c r="A497" s="36"/>
      <c r="AA497" s="35"/>
      <c r="AB497" s="35"/>
      <c r="AC497" s="35"/>
      <c r="AD497" s="35"/>
    </row>
    <row r="498" spans="1:30" s="40" customFormat="1" ht="15.75" customHeight="1">
      <c r="A498" s="36"/>
      <c r="AA498" s="35"/>
      <c r="AB498" s="35"/>
      <c r="AC498" s="35"/>
      <c r="AD498" s="35"/>
    </row>
    <row r="499" spans="1:30" s="40" customFormat="1" ht="15.75" customHeight="1">
      <c r="A499" s="36"/>
      <c r="AA499" s="35"/>
      <c r="AB499" s="35"/>
      <c r="AC499" s="35"/>
      <c r="AD499" s="35"/>
    </row>
    <row r="500" spans="1:30" s="40" customFormat="1" ht="15.75" customHeight="1">
      <c r="A500" s="36"/>
      <c r="AA500" s="35"/>
      <c r="AB500" s="35"/>
      <c r="AC500" s="35"/>
      <c r="AD500" s="35"/>
    </row>
    <row r="501" spans="1:30" s="40" customFormat="1" ht="15.75" customHeight="1">
      <c r="A501" s="36"/>
      <c r="AA501" s="35"/>
      <c r="AB501" s="35"/>
      <c r="AC501" s="35"/>
      <c r="AD501" s="35"/>
    </row>
    <row r="502" spans="1:30" s="40" customFormat="1" ht="15.75" customHeight="1">
      <c r="A502" s="36"/>
      <c r="AA502" s="35"/>
      <c r="AB502" s="35"/>
      <c r="AC502" s="35"/>
      <c r="AD502" s="35"/>
    </row>
    <row r="503" spans="1:30" s="40" customFormat="1" ht="15.75" customHeight="1">
      <c r="A503" s="36"/>
      <c r="AA503" s="35"/>
      <c r="AB503" s="35"/>
      <c r="AC503" s="35"/>
      <c r="AD503" s="35"/>
    </row>
    <row r="504" spans="1:30" s="40" customFormat="1" ht="15.75" customHeight="1">
      <c r="A504" s="36"/>
      <c r="AA504" s="35"/>
      <c r="AB504" s="35"/>
      <c r="AC504" s="35"/>
      <c r="AD504" s="35"/>
    </row>
    <row r="505" spans="1:30" s="40" customFormat="1" ht="15.75" customHeight="1">
      <c r="A505" s="36"/>
      <c r="AA505" s="35"/>
      <c r="AB505" s="35"/>
      <c r="AC505" s="35"/>
      <c r="AD505" s="35"/>
    </row>
    <row r="506" spans="1:30" s="40" customFormat="1" ht="15.75" customHeight="1">
      <c r="A506" s="36"/>
      <c r="AA506" s="35"/>
      <c r="AB506" s="35"/>
      <c r="AC506" s="35"/>
      <c r="AD506" s="35"/>
    </row>
    <row r="507" spans="1:30" s="40" customFormat="1" ht="15.75" customHeight="1">
      <c r="A507" s="36"/>
      <c r="AA507" s="35"/>
      <c r="AB507" s="35"/>
      <c r="AC507" s="35"/>
      <c r="AD507" s="35"/>
    </row>
    <row r="508" spans="1:30" s="40" customFormat="1" ht="15.75" customHeight="1">
      <c r="A508" s="36"/>
      <c r="AA508" s="35"/>
      <c r="AB508" s="35"/>
      <c r="AC508" s="35"/>
      <c r="AD508" s="35"/>
    </row>
    <row r="509" spans="1:30" s="40" customFormat="1" ht="15.75" customHeight="1">
      <c r="A509" s="36"/>
      <c r="AA509" s="35"/>
      <c r="AB509" s="35"/>
      <c r="AC509" s="35"/>
      <c r="AD509" s="35"/>
    </row>
    <row r="510" spans="1:30" s="40" customFormat="1" ht="15.75" customHeight="1">
      <c r="A510" s="35"/>
      <c r="AA510" s="35"/>
      <c r="AB510" s="35"/>
      <c r="AC510" s="35"/>
      <c r="AD510" s="35"/>
    </row>
    <row r="511" spans="1:30" s="40" customFormat="1" ht="15.75" customHeight="1">
      <c r="A511" s="35"/>
      <c r="AA511" s="35"/>
      <c r="AB511" s="35"/>
      <c r="AC511" s="35"/>
      <c r="AD511" s="35"/>
    </row>
    <row r="512" spans="1:30" s="40" customFormat="1" ht="15.75" customHeight="1">
      <c r="A512" s="35"/>
      <c r="AA512" s="35"/>
      <c r="AB512" s="35"/>
      <c r="AC512" s="35"/>
      <c r="AD512" s="35"/>
    </row>
    <row r="513" spans="1:30" s="40" customFormat="1" ht="15.75" customHeight="1">
      <c r="A513" s="35"/>
      <c r="AA513" s="35"/>
      <c r="AB513" s="35"/>
      <c r="AC513" s="35"/>
      <c r="AD513" s="35"/>
    </row>
    <row r="514" spans="1:30" s="40" customFormat="1" ht="15.75" customHeight="1">
      <c r="A514" s="35"/>
      <c r="AA514" s="35"/>
      <c r="AB514" s="35"/>
      <c r="AC514" s="35"/>
      <c r="AD514" s="35"/>
    </row>
    <row r="515" spans="1:30" s="40" customFormat="1" ht="15.75" customHeight="1">
      <c r="A515" s="35"/>
      <c r="AA515" s="35"/>
      <c r="AB515" s="35"/>
      <c r="AC515" s="35"/>
      <c r="AD515" s="35"/>
    </row>
    <row r="516" spans="1:30" s="40" customFormat="1" ht="15.75" customHeight="1">
      <c r="A516" s="35"/>
      <c r="AA516" s="35"/>
      <c r="AB516" s="35"/>
      <c r="AC516" s="35"/>
      <c r="AD516" s="35"/>
    </row>
    <row r="517" spans="1:30" s="40" customFormat="1" ht="15.75" customHeight="1">
      <c r="A517" s="35"/>
      <c r="AA517" s="35"/>
      <c r="AB517" s="35"/>
      <c r="AC517" s="35"/>
      <c r="AD517" s="35"/>
    </row>
    <row r="518" spans="1:30" s="40" customFormat="1" ht="15.75" customHeight="1">
      <c r="A518" s="35"/>
      <c r="AA518" s="35"/>
      <c r="AB518" s="35"/>
      <c r="AC518" s="35"/>
      <c r="AD518" s="35"/>
    </row>
    <row r="519" spans="1:30" s="40" customFormat="1" ht="15.75" customHeight="1">
      <c r="A519" s="35"/>
      <c r="AA519" s="35"/>
      <c r="AB519" s="35"/>
      <c r="AC519" s="35"/>
      <c r="AD519" s="35"/>
    </row>
    <row r="520" spans="1:30" s="40" customFormat="1" ht="15.75" customHeight="1">
      <c r="A520" s="35"/>
      <c r="AA520" s="35"/>
      <c r="AB520" s="35"/>
      <c r="AC520" s="35"/>
      <c r="AD520" s="35"/>
    </row>
    <row r="521" spans="1:30" s="40" customFormat="1" ht="15.75" customHeight="1">
      <c r="A521" s="35"/>
      <c r="AA521" s="35"/>
      <c r="AB521" s="35"/>
      <c r="AC521" s="35"/>
      <c r="AD521" s="35"/>
    </row>
    <row r="522" spans="1:30" s="40" customFormat="1" ht="15.75" customHeight="1">
      <c r="A522" s="35"/>
      <c r="AA522" s="35"/>
      <c r="AB522" s="35"/>
      <c r="AC522" s="35"/>
      <c r="AD522" s="35"/>
    </row>
    <row r="523" spans="1:30" s="40" customFormat="1" ht="15.75" customHeight="1">
      <c r="A523" s="35"/>
      <c r="AA523" s="35"/>
      <c r="AB523" s="35"/>
      <c r="AC523" s="35"/>
      <c r="AD523" s="35"/>
    </row>
    <row r="524" spans="1:30" s="40" customFormat="1" ht="15.75" customHeight="1">
      <c r="A524" s="35"/>
      <c r="AA524" s="35"/>
      <c r="AB524" s="35"/>
      <c r="AC524" s="35"/>
      <c r="AD524" s="35"/>
    </row>
    <row r="525" spans="1:30" s="40" customFormat="1" ht="15.75" customHeight="1">
      <c r="A525" s="35"/>
      <c r="AA525" s="35"/>
      <c r="AB525" s="35"/>
      <c r="AC525" s="35"/>
      <c r="AD525" s="35"/>
    </row>
    <row r="526" spans="1:30" s="40" customFormat="1" ht="15.75" customHeight="1">
      <c r="A526" s="35"/>
      <c r="AA526" s="35"/>
      <c r="AB526" s="35"/>
      <c r="AC526" s="35"/>
      <c r="AD526" s="35"/>
    </row>
    <row r="527" spans="1:30" s="40" customFormat="1" ht="15.75" customHeight="1">
      <c r="A527" s="35"/>
      <c r="AA527" s="35"/>
      <c r="AB527" s="35"/>
      <c r="AC527" s="35"/>
      <c r="AD527" s="35"/>
    </row>
    <row r="528" spans="1:30" s="40" customFormat="1" ht="15.75" customHeight="1">
      <c r="A528" s="35"/>
      <c r="AA528" s="35"/>
      <c r="AB528" s="35"/>
      <c r="AC528" s="35"/>
      <c r="AD528" s="35"/>
    </row>
    <row r="529" spans="1:30" s="40" customFormat="1" ht="15.75" customHeight="1">
      <c r="A529" s="35"/>
      <c r="AA529" s="35"/>
      <c r="AB529" s="35"/>
      <c r="AC529" s="35"/>
      <c r="AD529" s="35"/>
    </row>
    <row r="530" spans="1:30" s="40" customFormat="1" ht="15.75" customHeight="1">
      <c r="A530" s="35"/>
      <c r="AA530" s="35"/>
      <c r="AB530" s="35"/>
      <c r="AC530" s="35"/>
      <c r="AD530" s="35"/>
    </row>
    <row r="531" spans="1:30" s="40" customFormat="1" ht="15.75" customHeight="1">
      <c r="A531" s="35"/>
      <c r="AA531" s="35"/>
      <c r="AB531" s="35"/>
      <c r="AC531" s="35"/>
      <c r="AD531" s="35"/>
    </row>
    <row r="532" spans="1:30" s="40" customFormat="1" ht="15.75" customHeight="1">
      <c r="A532" s="35"/>
      <c r="AA532" s="35"/>
      <c r="AB532" s="35"/>
      <c r="AC532" s="35"/>
      <c r="AD532" s="35"/>
    </row>
    <row r="533" spans="1:30" s="40" customFormat="1" ht="15.75" customHeight="1">
      <c r="A533" s="35"/>
      <c r="AA533" s="35"/>
      <c r="AB533" s="35"/>
      <c r="AC533" s="35"/>
      <c r="AD533" s="35"/>
    </row>
    <row r="534" spans="1:30" s="40" customFormat="1" ht="15.75" customHeight="1">
      <c r="A534" s="35"/>
      <c r="AA534" s="35"/>
      <c r="AB534" s="35"/>
      <c r="AC534" s="35"/>
      <c r="AD534" s="35"/>
    </row>
    <row r="535" spans="1:30" s="40" customFormat="1" ht="15.75" customHeight="1">
      <c r="A535" s="35"/>
      <c r="AA535" s="35"/>
      <c r="AB535" s="35"/>
      <c r="AC535" s="35"/>
      <c r="AD535" s="35"/>
    </row>
    <row r="536" spans="1:30" s="40" customFormat="1" ht="15.75" customHeight="1">
      <c r="A536" s="35"/>
      <c r="AA536" s="35"/>
      <c r="AB536" s="35"/>
      <c r="AC536" s="35"/>
      <c r="AD536" s="35"/>
    </row>
    <row r="537" spans="1:30" s="40" customFormat="1" ht="15.75" customHeight="1">
      <c r="A537" s="35"/>
      <c r="AA537" s="35"/>
      <c r="AB537" s="35"/>
      <c r="AC537" s="35"/>
      <c r="AD537" s="35"/>
    </row>
    <row r="538" spans="1:30" s="40" customFormat="1" ht="15.75" customHeight="1">
      <c r="A538" s="35"/>
      <c r="AA538" s="35"/>
      <c r="AB538" s="35"/>
      <c r="AC538" s="35"/>
      <c r="AD538" s="35"/>
    </row>
    <row r="539" spans="1:30" s="40" customFormat="1" ht="15.75" customHeight="1">
      <c r="A539" s="35"/>
      <c r="AA539" s="35"/>
      <c r="AB539" s="35"/>
      <c r="AC539" s="35"/>
      <c r="AD539" s="35"/>
    </row>
    <row r="540" spans="1:30" s="40" customFormat="1" ht="15.75" customHeight="1">
      <c r="A540" s="35"/>
      <c r="AA540" s="35"/>
      <c r="AB540" s="35"/>
      <c r="AC540" s="35"/>
      <c r="AD540" s="35"/>
    </row>
    <row r="541" spans="1:30" s="40" customFormat="1" ht="15.75" customHeight="1">
      <c r="A541" s="35"/>
      <c r="AA541" s="35"/>
      <c r="AB541" s="35"/>
      <c r="AC541" s="35"/>
      <c r="AD541" s="35"/>
    </row>
    <row r="542" spans="1:30" s="40" customFormat="1" ht="15.75" customHeight="1">
      <c r="A542" s="35"/>
      <c r="AA542" s="35"/>
      <c r="AB542" s="35"/>
      <c r="AC542" s="35"/>
      <c r="AD542" s="35"/>
    </row>
    <row r="543" spans="1:30" s="40" customFormat="1" ht="15.75" customHeight="1">
      <c r="A543" s="35"/>
      <c r="AA543" s="35"/>
      <c r="AB543" s="35"/>
      <c r="AC543" s="35"/>
      <c r="AD543" s="35"/>
    </row>
    <row r="544" spans="1:30" s="40" customFormat="1" ht="15.75" customHeight="1">
      <c r="A544" s="35"/>
      <c r="AA544" s="35"/>
      <c r="AB544" s="35"/>
      <c r="AC544" s="35"/>
      <c r="AD544" s="35"/>
    </row>
    <row r="545" spans="1:30" s="40" customFormat="1" ht="15.75" customHeight="1">
      <c r="A545" s="35"/>
      <c r="AA545" s="35"/>
      <c r="AB545" s="35"/>
      <c r="AC545" s="35"/>
      <c r="AD545" s="35"/>
    </row>
    <row r="546" spans="1:30" s="40" customFormat="1" ht="15.75" customHeight="1">
      <c r="A546" s="35"/>
      <c r="AA546" s="35"/>
      <c r="AB546" s="35"/>
      <c r="AC546" s="35"/>
      <c r="AD546" s="35"/>
    </row>
    <row r="547" spans="1:30" s="40" customFormat="1" ht="15.75" customHeight="1">
      <c r="A547" s="35"/>
      <c r="AA547" s="35"/>
      <c r="AB547" s="35"/>
      <c r="AC547" s="35"/>
      <c r="AD547" s="35"/>
    </row>
    <row r="548" spans="1:30" s="40" customFormat="1" ht="15.75" customHeight="1">
      <c r="A548" s="35"/>
      <c r="AA548" s="35"/>
      <c r="AB548" s="35"/>
      <c r="AC548" s="35"/>
      <c r="AD548" s="35"/>
    </row>
    <row r="549" spans="1:30" s="40" customFormat="1" ht="15.75" customHeight="1">
      <c r="A549" s="35"/>
      <c r="AA549" s="35"/>
      <c r="AB549" s="35"/>
      <c r="AC549" s="35"/>
      <c r="AD549" s="35"/>
    </row>
    <row r="550" spans="1:30" s="40" customFormat="1" ht="15.75" customHeight="1">
      <c r="A550" s="35"/>
      <c r="AA550" s="35"/>
      <c r="AB550" s="35"/>
      <c r="AC550" s="35"/>
      <c r="AD550" s="35"/>
    </row>
    <row r="551" spans="1:30" s="40" customFormat="1" ht="15.75" customHeight="1">
      <c r="A551" s="35"/>
      <c r="AA551" s="35"/>
      <c r="AB551" s="35"/>
      <c r="AC551" s="35"/>
      <c r="AD551" s="35"/>
    </row>
    <row r="552" spans="1:30" s="40" customFormat="1" ht="15.75" customHeight="1">
      <c r="A552" s="35"/>
      <c r="AA552" s="35"/>
      <c r="AB552" s="35"/>
      <c r="AC552" s="35"/>
      <c r="AD552" s="35"/>
    </row>
    <row r="553" spans="1:30" s="40" customFormat="1" ht="15.75" customHeight="1">
      <c r="A553" s="35"/>
      <c r="AA553" s="35"/>
      <c r="AB553" s="35"/>
      <c r="AC553" s="35"/>
      <c r="AD553" s="35"/>
    </row>
    <row r="554" spans="1:30" s="40" customFormat="1" ht="15.75" customHeight="1">
      <c r="A554" s="35"/>
      <c r="AA554" s="35"/>
      <c r="AB554" s="35"/>
      <c r="AC554" s="35"/>
      <c r="AD554" s="35"/>
    </row>
    <row r="555" spans="1:30" s="40" customFormat="1" ht="15.75" customHeight="1">
      <c r="A555" s="35"/>
      <c r="AA555" s="35"/>
      <c r="AB555" s="35"/>
      <c r="AC555" s="35"/>
      <c r="AD555" s="35"/>
    </row>
    <row r="556" spans="1:30" s="40" customFormat="1" ht="15.75" customHeight="1">
      <c r="A556" s="35"/>
      <c r="AA556" s="35"/>
      <c r="AB556" s="35"/>
      <c r="AC556" s="35"/>
      <c r="AD556" s="35"/>
    </row>
    <row r="557" spans="1:30" s="40" customFormat="1" ht="15.75" customHeight="1">
      <c r="A557" s="35"/>
      <c r="AA557" s="35"/>
      <c r="AB557" s="35"/>
      <c r="AC557" s="35"/>
      <c r="AD557" s="35"/>
    </row>
    <row r="558" spans="1:30" s="40" customFormat="1" ht="15.75" customHeight="1">
      <c r="A558" s="35"/>
      <c r="AA558" s="35"/>
      <c r="AB558" s="35"/>
      <c r="AC558" s="35"/>
      <c r="AD558" s="35"/>
    </row>
    <row r="559" spans="1:30" s="40" customFormat="1" ht="15.75" customHeight="1">
      <c r="A559" s="35"/>
      <c r="AA559" s="35"/>
      <c r="AB559" s="35"/>
      <c r="AC559" s="35"/>
      <c r="AD559" s="35"/>
    </row>
    <row r="560" spans="1:30" s="40" customFormat="1" ht="15.75" customHeight="1">
      <c r="A560" s="35"/>
      <c r="AA560" s="35"/>
      <c r="AB560" s="35"/>
      <c r="AC560" s="35"/>
      <c r="AD560" s="35"/>
    </row>
    <row r="561" spans="1:30" s="40" customFormat="1" ht="15.75" customHeight="1">
      <c r="A561" s="35"/>
      <c r="AA561" s="35"/>
      <c r="AB561" s="35"/>
      <c r="AC561" s="35"/>
      <c r="AD561" s="35"/>
    </row>
    <row r="562" spans="1:30" s="40" customFormat="1" ht="15.75" customHeight="1">
      <c r="A562" s="35"/>
      <c r="AA562" s="35"/>
      <c r="AB562" s="35"/>
      <c r="AC562" s="35"/>
      <c r="AD562" s="35"/>
    </row>
    <row r="563" spans="1:30" s="40" customFormat="1" ht="15.75" customHeight="1">
      <c r="A563" s="35"/>
      <c r="AA563" s="35"/>
      <c r="AB563" s="35"/>
      <c r="AC563" s="35"/>
      <c r="AD563" s="35"/>
    </row>
    <row r="564" spans="1:30" s="40" customFormat="1" ht="15.75" customHeight="1">
      <c r="A564" s="35"/>
      <c r="AA564" s="35"/>
      <c r="AB564" s="35"/>
      <c r="AC564" s="35"/>
      <c r="AD564" s="35"/>
    </row>
    <row r="565" spans="1:30" s="40" customFormat="1" ht="15.75" customHeight="1">
      <c r="A565" s="35"/>
      <c r="AA565" s="35"/>
      <c r="AB565" s="35"/>
      <c r="AC565" s="35"/>
      <c r="AD565" s="35"/>
    </row>
    <row r="566" spans="1:30" s="40" customFormat="1" ht="15.75" customHeight="1">
      <c r="A566" s="35"/>
      <c r="AA566" s="35"/>
      <c r="AB566" s="35"/>
      <c r="AC566" s="35"/>
      <c r="AD566" s="35"/>
    </row>
    <row r="567" spans="1:30" s="40" customFormat="1" ht="15.75" customHeight="1">
      <c r="A567" s="35"/>
      <c r="AA567" s="35"/>
      <c r="AB567" s="35"/>
      <c r="AC567" s="35"/>
      <c r="AD567" s="35"/>
    </row>
    <row r="568" spans="1:30" s="40" customFormat="1" ht="15.75" customHeight="1">
      <c r="A568" s="35"/>
      <c r="AA568" s="35"/>
      <c r="AB568" s="35"/>
      <c r="AC568" s="35"/>
      <c r="AD568" s="35"/>
    </row>
    <row r="569" spans="1:30" s="40" customFormat="1" ht="15.75" customHeight="1">
      <c r="A569" s="35"/>
      <c r="AA569" s="35"/>
      <c r="AB569" s="35"/>
      <c r="AC569" s="35"/>
      <c r="AD569" s="35"/>
    </row>
    <row r="570" spans="1:30" s="40" customFormat="1" ht="15.75" customHeight="1">
      <c r="A570" s="35"/>
      <c r="AA570" s="35"/>
      <c r="AB570" s="35"/>
      <c r="AC570" s="35"/>
      <c r="AD570" s="35"/>
    </row>
    <row r="571" spans="1:30" s="40" customFormat="1" ht="15.75" customHeight="1">
      <c r="A571" s="35"/>
      <c r="AA571" s="35"/>
      <c r="AB571" s="35"/>
      <c r="AC571" s="35"/>
      <c r="AD571" s="35"/>
    </row>
    <row r="572" spans="1:30" s="40" customFormat="1" ht="15.75" customHeight="1">
      <c r="A572" s="35"/>
      <c r="AA572" s="35"/>
      <c r="AB572" s="35"/>
      <c r="AC572" s="35"/>
      <c r="AD572" s="35"/>
    </row>
    <row r="573" spans="1:30" s="40" customFormat="1" ht="15.75" customHeight="1">
      <c r="A573" s="35"/>
      <c r="AA573" s="35"/>
      <c r="AB573" s="35"/>
      <c r="AC573" s="35"/>
      <c r="AD573" s="35"/>
    </row>
    <row r="574" spans="1:30" s="40" customFormat="1" ht="15.75" customHeight="1">
      <c r="A574" s="35"/>
      <c r="AA574" s="35"/>
      <c r="AB574" s="35"/>
      <c r="AC574" s="35"/>
      <c r="AD574" s="35"/>
    </row>
    <row r="575" spans="1:30" s="40" customFormat="1" ht="15.75" customHeight="1">
      <c r="A575" s="35"/>
      <c r="AA575" s="35"/>
      <c r="AB575" s="35"/>
      <c r="AC575" s="35"/>
      <c r="AD575" s="35"/>
    </row>
    <row r="576" spans="1:30" s="40" customFormat="1" ht="15.75" customHeight="1">
      <c r="A576" s="35"/>
      <c r="AA576" s="35"/>
      <c r="AB576" s="35"/>
      <c r="AC576" s="35"/>
      <c r="AD576" s="35"/>
    </row>
    <row r="577" spans="1:30" s="40" customFormat="1" ht="15.75" customHeight="1">
      <c r="A577" s="35"/>
      <c r="AA577" s="35"/>
      <c r="AB577" s="35"/>
      <c r="AC577" s="35"/>
      <c r="AD577" s="35"/>
    </row>
    <row r="578" spans="1:30" s="40" customFormat="1" ht="15.75" customHeight="1">
      <c r="A578" s="35"/>
      <c r="AA578" s="35"/>
      <c r="AB578" s="35"/>
      <c r="AC578" s="35"/>
      <c r="AD578" s="35"/>
    </row>
    <row r="579" spans="1:30" s="40" customFormat="1" ht="15.75" customHeight="1">
      <c r="A579" s="35"/>
      <c r="AA579" s="35"/>
      <c r="AB579" s="35"/>
      <c r="AC579" s="35"/>
      <c r="AD579" s="35"/>
    </row>
    <row r="580" spans="1:30" s="40" customFormat="1" ht="15.75" customHeight="1">
      <c r="A580" s="35"/>
      <c r="AA580" s="35"/>
      <c r="AB580" s="35"/>
      <c r="AC580" s="35"/>
      <c r="AD580" s="35"/>
    </row>
    <row r="581" spans="1:30" s="40" customFormat="1" ht="15.75" customHeight="1">
      <c r="A581" s="35"/>
      <c r="AA581" s="35"/>
      <c r="AB581" s="35"/>
      <c r="AC581" s="35"/>
      <c r="AD581" s="35"/>
    </row>
    <row r="582" spans="1:30" s="40" customFormat="1" ht="15.75" customHeight="1">
      <c r="A582" s="35"/>
      <c r="AA582" s="35"/>
      <c r="AB582" s="35"/>
      <c r="AC582" s="35"/>
      <c r="AD582" s="35"/>
    </row>
    <row r="583" spans="1:30" s="40" customFormat="1" ht="15.75" customHeight="1">
      <c r="A583" s="35"/>
      <c r="AA583" s="35"/>
      <c r="AB583" s="35"/>
      <c r="AC583" s="35"/>
      <c r="AD583" s="35"/>
    </row>
    <row r="584" spans="1:30" s="40" customFormat="1" ht="15.75" customHeight="1">
      <c r="A584" s="35"/>
      <c r="AA584" s="35"/>
      <c r="AB584" s="35"/>
      <c r="AC584" s="35"/>
      <c r="AD584" s="35"/>
    </row>
    <row r="585" spans="1:30" s="40" customFormat="1" ht="15.75" customHeight="1">
      <c r="A585" s="35"/>
      <c r="AA585" s="35"/>
      <c r="AB585" s="35"/>
      <c r="AC585" s="35"/>
      <c r="AD585" s="35"/>
    </row>
    <row r="586" spans="1:30" s="40" customFormat="1" ht="15.75" customHeight="1">
      <c r="A586" s="35"/>
      <c r="AA586" s="35"/>
      <c r="AB586" s="35"/>
      <c r="AC586" s="35"/>
      <c r="AD586" s="35"/>
    </row>
    <row r="587" spans="1:30" s="40" customFormat="1" ht="15.75" customHeight="1">
      <c r="A587" s="35"/>
      <c r="AA587" s="35"/>
      <c r="AB587" s="35"/>
      <c r="AC587" s="35"/>
      <c r="AD587" s="35"/>
    </row>
    <row r="588" spans="1:30" s="40" customFormat="1" ht="15.75" customHeight="1">
      <c r="A588" s="35"/>
      <c r="AA588" s="35"/>
      <c r="AB588" s="35"/>
      <c r="AC588" s="35"/>
      <c r="AD588" s="35"/>
    </row>
    <row r="589" spans="1:30" s="40" customFormat="1" ht="15.75" customHeight="1">
      <c r="A589" s="35"/>
      <c r="AA589" s="35"/>
      <c r="AB589" s="35"/>
      <c r="AC589" s="35"/>
      <c r="AD589" s="35"/>
    </row>
    <row r="590" spans="1:30" s="40" customFormat="1" ht="15.75" customHeight="1">
      <c r="A590" s="35"/>
      <c r="AA590" s="35"/>
      <c r="AB590" s="35"/>
      <c r="AC590" s="35"/>
      <c r="AD590" s="35"/>
    </row>
    <row r="591" spans="1:30" s="40" customFormat="1" ht="15.75" customHeight="1">
      <c r="A591" s="35"/>
      <c r="AA591" s="35"/>
      <c r="AB591" s="35"/>
      <c r="AC591" s="35"/>
      <c r="AD591" s="35"/>
    </row>
    <row r="592" spans="1:30" s="40" customFormat="1" ht="15.75" customHeight="1">
      <c r="A592" s="35"/>
      <c r="AA592" s="35"/>
      <c r="AB592" s="35"/>
      <c r="AC592" s="35"/>
      <c r="AD592" s="35"/>
    </row>
    <row r="593" spans="1:30" s="40" customFormat="1" ht="15.75" customHeight="1">
      <c r="A593" s="35"/>
      <c r="AA593" s="35"/>
      <c r="AB593" s="35"/>
      <c r="AC593" s="35"/>
      <c r="AD593" s="35"/>
    </row>
    <row r="594" spans="1:30" s="40" customFormat="1" ht="15.75" customHeight="1">
      <c r="A594" s="35"/>
      <c r="AA594" s="35"/>
      <c r="AB594" s="35"/>
      <c r="AC594" s="35"/>
      <c r="AD594" s="35"/>
    </row>
    <row r="595" spans="1:30" s="40" customFormat="1" ht="15.75" customHeight="1">
      <c r="A595" s="35"/>
      <c r="AA595" s="35"/>
      <c r="AB595" s="35"/>
      <c r="AC595" s="35"/>
      <c r="AD595" s="35"/>
    </row>
    <row r="596" spans="1:30" s="40" customFormat="1" ht="15.75" customHeight="1">
      <c r="A596" s="35"/>
      <c r="AA596" s="35"/>
      <c r="AB596" s="35"/>
      <c r="AC596" s="35"/>
      <c r="AD596" s="35"/>
    </row>
    <row r="597" spans="1:30" s="40" customFormat="1" ht="15.75" customHeight="1">
      <c r="A597" s="35"/>
      <c r="AA597" s="35"/>
      <c r="AB597" s="35"/>
      <c r="AC597" s="35"/>
      <c r="AD597" s="35"/>
    </row>
    <row r="598" spans="1:30" s="40" customFormat="1" ht="15.75" customHeight="1">
      <c r="A598" s="35"/>
      <c r="AA598" s="35"/>
      <c r="AB598" s="35"/>
      <c r="AC598" s="35"/>
      <c r="AD598" s="35"/>
    </row>
    <row r="599" spans="1:30" s="40" customFormat="1" ht="15.75" customHeight="1">
      <c r="A599" s="35"/>
      <c r="AA599" s="35"/>
      <c r="AB599" s="35"/>
      <c r="AC599" s="35"/>
      <c r="AD599" s="35"/>
    </row>
    <row r="600" spans="1:30" s="40" customFormat="1" ht="15.75" customHeight="1">
      <c r="A600" s="35"/>
      <c r="AA600" s="35"/>
      <c r="AB600" s="35"/>
      <c r="AC600" s="35"/>
      <c r="AD600" s="35"/>
    </row>
    <row r="601" spans="1:30" s="40" customFormat="1" ht="15.75" customHeight="1">
      <c r="A601" s="35"/>
      <c r="AA601" s="35"/>
      <c r="AB601" s="35"/>
      <c r="AC601" s="35"/>
      <c r="AD601" s="35"/>
    </row>
    <row r="602" spans="1:30" s="40" customFormat="1" ht="15.75" customHeight="1">
      <c r="A602" s="35"/>
      <c r="AA602" s="35"/>
      <c r="AB602" s="35"/>
      <c r="AC602" s="35"/>
      <c r="AD602" s="35"/>
    </row>
    <row r="603" spans="1:30" s="40" customFormat="1" ht="15.75" customHeight="1">
      <c r="A603" s="35"/>
      <c r="AA603" s="35"/>
      <c r="AB603" s="35"/>
      <c r="AC603" s="35"/>
      <c r="AD603" s="35"/>
    </row>
    <row r="604" spans="1:30" s="40" customFormat="1" ht="15.75" customHeight="1">
      <c r="A604" s="35"/>
      <c r="AA604" s="35"/>
      <c r="AB604" s="35"/>
      <c r="AC604" s="35"/>
      <c r="AD604" s="35"/>
    </row>
    <row r="605" spans="1:30" s="40" customFormat="1" ht="15.75" customHeight="1">
      <c r="A605" s="35"/>
      <c r="AA605" s="35"/>
      <c r="AB605" s="35"/>
      <c r="AC605" s="35"/>
      <c r="AD605" s="35"/>
    </row>
    <row r="606" spans="1:30" s="40" customFormat="1" ht="15.75" customHeight="1">
      <c r="A606" s="35"/>
      <c r="AA606" s="35"/>
      <c r="AB606" s="35"/>
      <c r="AC606" s="35"/>
      <c r="AD606" s="35"/>
    </row>
    <row r="607" spans="1:30" s="40" customFormat="1" ht="15.75" customHeight="1">
      <c r="A607" s="35"/>
      <c r="AA607" s="35"/>
      <c r="AB607" s="35"/>
      <c r="AC607" s="35"/>
      <c r="AD607" s="35"/>
    </row>
    <row r="608" spans="1:30" s="40" customFormat="1" ht="15.75" customHeight="1">
      <c r="A608" s="35"/>
      <c r="AA608" s="35"/>
      <c r="AB608" s="35"/>
      <c r="AC608" s="35"/>
      <c r="AD608" s="35"/>
    </row>
    <row r="609" spans="1:30" s="40" customFormat="1" ht="15.75" customHeight="1">
      <c r="A609" s="35"/>
      <c r="AA609" s="35"/>
      <c r="AB609" s="35"/>
      <c r="AC609" s="35"/>
      <c r="AD609" s="35"/>
    </row>
    <row r="610" spans="1:30" s="40" customFormat="1" ht="15.75" customHeight="1">
      <c r="A610" s="35"/>
      <c r="AA610" s="35"/>
      <c r="AB610" s="35"/>
      <c r="AC610" s="35"/>
      <c r="AD610" s="35"/>
    </row>
    <row r="611" spans="1:30" s="40" customFormat="1" ht="15.75" customHeight="1">
      <c r="A611" s="35"/>
      <c r="AA611" s="35"/>
      <c r="AB611" s="35"/>
      <c r="AC611" s="35"/>
      <c r="AD611" s="35"/>
    </row>
    <row r="612" spans="1:30" s="40" customFormat="1" ht="15.75" customHeight="1">
      <c r="A612" s="35"/>
      <c r="AA612" s="35"/>
      <c r="AB612" s="35"/>
      <c r="AC612" s="35"/>
      <c r="AD612" s="35"/>
    </row>
    <row r="613" spans="1:30" s="40" customFormat="1" ht="15.75" customHeight="1">
      <c r="A613" s="35"/>
      <c r="AA613" s="35"/>
      <c r="AB613" s="35"/>
      <c r="AC613" s="35"/>
      <c r="AD613" s="35"/>
    </row>
    <row r="614" spans="1:30" s="40" customFormat="1" ht="15.75" customHeight="1">
      <c r="A614" s="35"/>
      <c r="AA614" s="35"/>
      <c r="AB614" s="35"/>
      <c r="AC614" s="35"/>
      <c r="AD614" s="35"/>
    </row>
    <row r="615" spans="1:30" s="40" customFormat="1" ht="15.75" customHeight="1">
      <c r="A615" s="35"/>
      <c r="AA615" s="35"/>
      <c r="AB615" s="35"/>
      <c r="AC615" s="35"/>
      <c r="AD615" s="35"/>
    </row>
    <row r="616" spans="1:30" s="40" customFormat="1" ht="15.75" customHeight="1">
      <c r="A616" s="35"/>
      <c r="AA616" s="35"/>
      <c r="AB616" s="35"/>
      <c r="AC616" s="35"/>
      <c r="AD616" s="35"/>
    </row>
    <row r="617" spans="1:30" s="40" customFormat="1" ht="15.75" customHeight="1">
      <c r="A617" s="35"/>
      <c r="AA617" s="35"/>
      <c r="AB617" s="35"/>
      <c r="AC617" s="35"/>
      <c r="AD617" s="35"/>
    </row>
    <row r="618" spans="1:30" s="40" customFormat="1" ht="15.75" customHeight="1">
      <c r="A618" s="35"/>
      <c r="AA618" s="35"/>
      <c r="AB618" s="35"/>
      <c r="AC618" s="35"/>
      <c r="AD618" s="35"/>
    </row>
    <row r="619" spans="1:30" s="40" customFormat="1" ht="15.75" customHeight="1">
      <c r="A619" s="35"/>
      <c r="AA619" s="35"/>
      <c r="AB619" s="35"/>
      <c r="AC619" s="35"/>
      <c r="AD619" s="35"/>
    </row>
    <row r="620" spans="1:30" s="40" customFormat="1" ht="15.75" customHeight="1">
      <c r="A620" s="35"/>
      <c r="AA620" s="35"/>
      <c r="AB620" s="35"/>
      <c r="AC620" s="35"/>
      <c r="AD620" s="35"/>
    </row>
    <row r="621" spans="1:30" s="40" customFormat="1" ht="15.75" customHeight="1">
      <c r="A621" s="35"/>
      <c r="AA621" s="35"/>
      <c r="AB621" s="35"/>
      <c r="AC621" s="35"/>
      <c r="AD621" s="35"/>
    </row>
    <row r="622" spans="1:30" s="40" customFormat="1" ht="15.75" customHeight="1">
      <c r="A622" s="35"/>
      <c r="AA622" s="35"/>
      <c r="AB622" s="35"/>
      <c r="AC622" s="35"/>
      <c r="AD622" s="35"/>
    </row>
    <row r="623" spans="1:30" s="40" customFormat="1" ht="15.75" customHeight="1">
      <c r="A623" s="35"/>
      <c r="AA623" s="35"/>
      <c r="AB623" s="35"/>
      <c r="AC623" s="35"/>
      <c r="AD623" s="35"/>
    </row>
    <row r="624" spans="1:30" s="40" customFormat="1" ht="15.75" customHeight="1">
      <c r="A624" s="35"/>
      <c r="AA624" s="35"/>
      <c r="AB624" s="35"/>
      <c r="AC624" s="35"/>
      <c r="AD624" s="35"/>
    </row>
    <row r="625" spans="1:30" s="40" customFormat="1" ht="15.75" customHeight="1">
      <c r="A625" s="35"/>
      <c r="AA625" s="35"/>
      <c r="AB625" s="35"/>
      <c r="AC625" s="35"/>
      <c r="AD625" s="35"/>
    </row>
    <row r="626" spans="1:30" s="40" customFormat="1" ht="15.75" customHeight="1">
      <c r="A626" s="35"/>
      <c r="AA626" s="35"/>
      <c r="AB626" s="35"/>
      <c r="AC626" s="35"/>
      <c r="AD626" s="35"/>
    </row>
    <row r="627" spans="1:30" s="40" customFormat="1" ht="15.75" customHeight="1">
      <c r="A627" s="35"/>
      <c r="AA627" s="35"/>
      <c r="AB627" s="35"/>
      <c r="AC627" s="35"/>
      <c r="AD627" s="35"/>
    </row>
    <row r="628" spans="1:30" s="40" customFormat="1" ht="15.75" customHeight="1">
      <c r="A628" s="35"/>
      <c r="AA628" s="35"/>
      <c r="AB628" s="35"/>
      <c r="AC628" s="35"/>
      <c r="AD628" s="35"/>
    </row>
    <row r="629" spans="1:30" s="40" customFormat="1" ht="15.75" customHeight="1">
      <c r="A629" s="35"/>
      <c r="AA629" s="35"/>
      <c r="AB629" s="35"/>
      <c r="AC629" s="35"/>
      <c r="AD629" s="35"/>
    </row>
    <row r="630" spans="1:30" s="40" customFormat="1" ht="15.75" customHeight="1">
      <c r="A630" s="35"/>
      <c r="AA630" s="35"/>
      <c r="AB630" s="35"/>
      <c r="AC630" s="35"/>
      <c r="AD630" s="35"/>
    </row>
    <row r="631" spans="1:30" s="40" customFormat="1" ht="15.75" customHeight="1">
      <c r="A631" s="35"/>
      <c r="AA631" s="35"/>
      <c r="AB631" s="35"/>
      <c r="AC631" s="35"/>
      <c r="AD631" s="35"/>
    </row>
    <row r="632" spans="1:30" s="40" customFormat="1" ht="15.75" customHeight="1">
      <c r="A632" s="35"/>
      <c r="AA632" s="35"/>
      <c r="AB632" s="35"/>
      <c r="AC632" s="35"/>
      <c r="AD632" s="35"/>
    </row>
    <row r="633" spans="1:30" s="40" customFormat="1" ht="15.75" customHeight="1">
      <c r="A633" s="35"/>
      <c r="AA633" s="35"/>
      <c r="AB633" s="35"/>
      <c r="AC633" s="35"/>
      <c r="AD633" s="35"/>
    </row>
    <row r="634" spans="1:30" s="40" customFormat="1" ht="15.75" customHeight="1">
      <c r="A634" s="35"/>
      <c r="AA634" s="35"/>
      <c r="AB634" s="35"/>
      <c r="AC634" s="35"/>
      <c r="AD634" s="35"/>
    </row>
    <row r="635" spans="1:30" s="40" customFormat="1" ht="15.75" customHeight="1">
      <c r="A635" s="35"/>
      <c r="AA635" s="35"/>
      <c r="AB635" s="35"/>
      <c r="AC635" s="35"/>
      <c r="AD635" s="35"/>
    </row>
    <row r="636" spans="1:30" s="40" customFormat="1" ht="15.75" customHeight="1">
      <c r="A636" s="35"/>
      <c r="AA636" s="35"/>
      <c r="AB636" s="35"/>
      <c r="AC636" s="35"/>
      <c r="AD636" s="35"/>
    </row>
    <row r="637" spans="1:30" s="40" customFormat="1" ht="15.75" customHeight="1">
      <c r="A637" s="35"/>
      <c r="AA637" s="35"/>
      <c r="AB637" s="35"/>
      <c r="AC637" s="35"/>
      <c r="AD637" s="35"/>
    </row>
    <row r="638" spans="1:30" s="40" customFormat="1" ht="15.75" customHeight="1">
      <c r="A638" s="35"/>
      <c r="AA638" s="35"/>
      <c r="AB638" s="35"/>
      <c r="AC638" s="35"/>
      <c r="AD638" s="35"/>
    </row>
    <row r="639" spans="1:30" s="40" customFormat="1" ht="15.75" customHeight="1">
      <c r="A639" s="35"/>
      <c r="AA639" s="35"/>
      <c r="AB639" s="35"/>
      <c r="AC639" s="35"/>
      <c r="AD639" s="35"/>
    </row>
    <row r="640" spans="1:30" s="40" customFormat="1" ht="15.75" customHeight="1">
      <c r="A640" s="35"/>
      <c r="AA640" s="35"/>
      <c r="AB640" s="35"/>
      <c r="AC640" s="35"/>
      <c r="AD640" s="35"/>
    </row>
    <row r="641" spans="1:30" s="40" customFormat="1" ht="15.75" customHeight="1">
      <c r="A641" s="35"/>
      <c r="AA641" s="35"/>
      <c r="AB641" s="35"/>
      <c r="AC641" s="35"/>
      <c r="AD641" s="35"/>
    </row>
    <row r="642" spans="1:30" s="40" customFormat="1" ht="15.75" customHeight="1">
      <c r="A642" s="35"/>
      <c r="AA642" s="35"/>
      <c r="AB642" s="35"/>
      <c r="AC642" s="35"/>
      <c r="AD642" s="35"/>
    </row>
    <row r="643" spans="1:30" s="40" customFormat="1" ht="15.75" customHeight="1">
      <c r="A643" s="35"/>
      <c r="AA643" s="35"/>
      <c r="AB643" s="35"/>
      <c r="AC643" s="35"/>
      <c r="AD643" s="35"/>
    </row>
    <row r="644" spans="1:30" s="40" customFormat="1" ht="15.75" customHeight="1">
      <c r="A644" s="35"/>
      <c r="AA644" s="35"/>
      <c r="AB644" s="35"/>
      <c r="AC644" s="35"/>
      <c r="AD644" s="35"/>
    </row>
    <row r="645" spans="1:30" s="40" customFormat="1" ht="15.75" customHeight="1">
      <c r="A645" s="35"/>
      <c r="AA645" s="35"/>
      <c r="AB645" s="35"/>
      <c r="AC645" s="35"/>
      <c r="AD645" s="35"/>
    </row>
    <row r="646" spans="1:30" s="40" customFormat="1" ht="15.75" customHeight="1">
      <c r="A646" s="35"/>
      <c r="AA646" s="35"/>
      <c r="AB646" s="35"/>
      <c r="AC646" s="35"/>
      <c r="AD646" s="35"/>
    </row>
    <row r="647" spans="1:30" s="40" customFormat="1" ht="15.75" customHeight="1">
      <c r="A647" s="35"/>
      <c r="AA647" s="35"/>
      <c r="AB647" s="35"/>
      <c r="AC647" s="35"/>
      <c r="AD647" s="35"/>
    </row>
    <row r="648" spans="1:30" s="40" customFormat="1" ht="15.75" customHeight="1">
      <c r="A648" s="35"/>
      <c r="AA648" s="35"/>
      <c r="AB648" s="35"/>
      <c r="AC648" s="35"/>
      <c r="AD648" s="35"/>
    </row>
    <row r="649" spans="1:30" s="40" customFormat="1" ht="15.75" customHeight="1">
      <c r="A649" s="35"/>
      <c r="AA649" s="35"/>
      <c r="AB649" s="35"/>
      <c r="AC649" s="35"/>
      <c r="AD649" s="35"/>
    </row>
    <row r="650" spans="1:30" s="40" customFormat="1" ht="15.75" customHeight="1">
      <c r="A650" s="35"/>
      <c r="AA650" s="35"/>
      <c r="AB650" s="35"/>
      <c r="AC650" s="35"/>
      <c r="AD650" s="35"/>
    </row>
    <row r="651" spans="1:30" s="40" customFormat="1" ht="15.75" customHeight="1">
      <c r="A651" s="35"/>
      <c r="AA651" s="35"/>
      <c r="AB651" s="35"/>
      <c r="AC651" s="35"/>
      <c r="AD651" s="35"/>
    </row>
    <row r="652" spans="1:30" s="40" customFormat="1" ht="15.75" customHeight="1">
      <c r="A652" s="35"/>
      <c r="AA652" s="35"/>
      <c r="AB652" s="35"/>
      <c r="AC652" s="35"/>
      <c r="AD652" s="35"/>
    </row>
    <row r="653" spans="1:30" s="40" customFormat="1" ht="15.75" customHeight="1">
      <c r="A653" s="35"/>
      <c r="AA653" s="35"/>
      <c r="AB653" s="35"/>
      <c r="AC653" s="35"/>
      <c r="AD653" s="35"/>
    </row>
    <row r="654" spans="1:30" s="40" customFormat="1" ht="15.75" customHeight="1">
      <c r="A654" s="35"/>
      <c r="AA654" s="35"/>
      <c r="AB654" s="35"/>
      <c r="AC654" s="35"/>
      <c r="AD654" s="35"/>
    </row>
    <row r="655" spans="1:30" s="40" customFormat="1" ht="15.75" customHeight="1">
      <c r="A655" s="35"/>
      <c r="AA655" s="35"/>
      <c r="AB655" s="35"/>
      <c r="AC655" s="35"/>
      <c r="AD655" s="35"/>
    </row>
    <row r="656" spans="1:30" s="40" customFormat="1" ht="15.75" customHeight="1">
      <c r="A656" s="35"/>
      <c r="AA656" s="35"/>
      <c r="AB656" s="35"/>
      <c r="AC656" s="35"/>
      <c r="AD656" s="35"/>
    </row>
    <row r="657" spans="1:30" s="40" customFormat="1" ht="15.75" customHeight="1">
      <c r="A657" s="35"/>
      <c r="AA657" s="35"/>
      <c r="AB657" s="35"/>
      <c r="AC657" s="35"/>
      <c r="AD657" s="35"/>
    </row>
    <row r="658" spans="1:30" s="40" customFormat="1" ht="15.75" customHeight="1">
      <c r="A658" s="35"/>
      <c r="AA658" s="35"/>
      <c r="AB658" s="35"/>
      <c r="AC658" s="35"/>
      <c r="AD658" s="35"/>
    </row>
    <row r="659" spans="1:30" s="40" customFormat="1" ht="15.75" customHeight="1">
      <c r="A659" s="35"/>
      <c r="AA659" s="35"/>
      <c r="AB659" s="35"/>
      <c r="AC659" s="35"/>
      <c r="AD659" s="35"/>
    </row>
    <row r="660" spans="1:30" s="40" customFormat="1" ht="15.75" customHeight="1">
      <c r="A660" s="35"/>
      <c r="AA660" s="35"/>
      <c r="AB660" s="35"/>
      <c r="AC660" s="35"/>
      <c r="AD660" s="35"/>
    </row>
    <row r="661" spans="1:30" s="40" customFormat="1" ht="15.75" customHeight="1">
      <c r="A661" s="35"/>
      <c r="AA661" s="35"/>
      <c r="AB661" s="35"/>
      <c r="AC661" s="35"/>
      <c r="AD661" s="35"/>
    </row>
    <row r="662" spans="1:30" s="40" customFormat="1" ht="15.75" customHeight="1">
      <c r="A662" s="35"/>
      <c r="AA662" s="35"/>
      <c r="AB662" s="35"/>
      <c r="AC662" s="35"/>
      <c r="AD662" s="35"/>
    </row>
    <row r="663" spans="1:30" s="40" customFormat="1" ht="15.75" customHeight="1">
      <c r="A663" s="35"/>
      <c r="AA663" s="35"/>
      <c r="AB663" s="35"/>
      <c r="AC663" s="35"/>
      <c r="AD663" s="35"/>
    </row>
    <row r="664" spans="1:30" s="40" customFormat="1" ht="15.75" customHeight="1">
      <c r="A664" s="35"/>
      <c r="AA664" s="35"/>
      <c r="AB664" s="35"/>
      <c r="AC664" s="35"/>
      <c r="AD664" s="35"/>
    </row>
    <row r="665" spans="1:30" s="40" customFormat="1" ht="15.75" customHeight="1">
      <c r="A665" s="35"/>
      <c r="AA665" s="35"/>
      <c r="AB665" s="35"/>
      <c r="AC665" s="35"/>
      <c r="AD665" s="35"/>
    </row>
    <row r="666" spans="1:30" s="40" customFormat="1" ht="15.75" customHeight="1">
      <c r="A666" s="35"/>
      <c r="AA666" s="35"/>
      <c r="AB666" s="35"/>
      <c r="AC666" s="35"/>
      <c r="AD666" s="35"/>
    </row>
    <row r="667" spans="1:30" s="40" customFormat="1" ht="15.75" customHeight="1">
      <c r="A667" s="35"/>
      <c r="AA667" s="35"/>
      <c r="AB667" s="35"/>
      <c r="AC667" s="35"/>
      <c r="AD667" s="35"/>
    </row>
    <row r="668" spans="1:30" s="40" customFormat="1" ht="15.75" customHeight="1">
      <c r="A668" s="35"/>
      <c r="AA668" s="35"/>
      <c r="AB668" s="35"/>
      <c r="AC668" s="35"/>
      <c r="AD668" s="35"/>
    </row>
    <row r="669" spans="1:30" s="40" customFormat="1" ht="15.75" customHeight="1">
      <c r="A669" s="35"/>
      <c r="AA669" s="35"/>
      <c r="AB669" s="35"/>
      <c r="AC669" s="35"/>
      <c r="AD669" s="35"/>
    </row>
    <row r="670" spans="1:30" s="40" customFormat="1" ht="15.75" customHeight="1">
      <c r="A670" s="35"/>
      <c r="AA670" s="35"/>
      <c r="AB670" s="35"/>
      <c r="AC670" s="35"/>
      <c r="AD670" s="35"/>
    </row>
    <row r="671" spans="1:30" s="40" customFormat="1" ht="15.75" customHeight="1">
      <c r="A671" s="35"/>
      <c r="AA671" s="35"/>
      <c r="AB671" s="35"/>
      <c r="AC671" s="35"/>
      <c r="AD671" s="35"/>
    </row>
    <row r="672" spans="1:30" s="40" customFormat="1" ht="15.75" customHeight="1">
      <c r="A672" s="35"/>
      <c r="AA672" s="35"/>
      <c r="AB672" s="35"/>
      <c r="AC672" s="35"/>
      <c r="AD672" s="35"/>
    </row>
    <row r="673" spans="1:30" s="40" customFormat="1" ht="15.75" customHeight="1">
      <c r="A673" s="35"/>
      <c r="AA673" s="35"/>
      <c r="AB673" s="35"/>
      <c r="AC673" s="35"/>
      <c r="AD673" s="35"/>
    </row>
    <row r="674" spans="1:30" s="40" customFormat="1" ht="15.75" customHeight="1">
      <c r="A674" s="35"/>
      <c r="AA674" s="35"/>
      <c r="AB674" s="35"/>
      <c r="AC674" s="35"/>
      <c r="AD674" s="35"/>
    </row>
    <row r="675" spans="1:30" s="40" customFormat="1" ht="15.75" customHeight="1">
      <c r="A675" s="35"/>
      <c r="AA675" s="35"/>
      <c r="AB675" s="35"/>
      <c r="AC675" s="35"/>
      <c r="AD675" s="35"/>
    </row>
    <row r="676" spans="1:30" s="40" customFormat="1" ht="15.75" customHeight="1">
      <c r="A676" s="35"/>
      <c r="AA676" s="35"/>
      <c r="AB676" s="35"/>
      <c r="AC676" s="35"/>
      <c r="AD676" s="35"/>
    </row>
    <row r="677" spans="1:30" s="40" customFormat="1" ht="15.75" customHeight="1">
      <c r="A677" s="35"/>
      <c r="AA677" s="35"/>
      <c r="AB677" s="35"/>
      <c r="AC677" s="35"/>
      <c r="AD677" s="35"/>
    </row>
    <row r="678" spans="1:30" s="40" customFormat="1" ht="15.75" customHeight="1">
      <c r="A678" s="35"/>
      <c r="AA678" s="35"/>
      <c r="AB678" s="35"/>
      <c r="AC678" s="35"/>
      <c r="AD678" s="35"/>
    </row>
    <row r="679" spans="1:30" s="40" customFormat="1" ht="15.75" customHeight="1">
      <c r="A679" s="35"/>
      <c r="AA679" s="35"/>
      <c r="AB679" s="35"/>
      <c r="AC679" s="35"/>
      <c r="AD679" s="35"/>
    </row>
    <row r="680" spans="1:30" s="40" customFormat="1" ht="15.75" customHeight="1">
      <c r="A680" s="35"/>
      <c r="AA680" s="35"/>
      <c r="AB680" s="35"/>
      <c r="AC680" s="35"/>
      <c r="AD680" s="35"/>
    </row>
    <row r="681" spans="1:30" s="40" customFormat="1" ht="15.75" customHeight="1">
      <c r="A681" s="35"/>
      <c r="AA681" s="35"/>
      <c r="AB681" s="35"/>
      <c r="AC681" s="35"/>
      <c r="AD681" s="35"/>
    </row>
    <row r="682" spans="1:30" s="40" customFormat="1" ht="15.75" customHeight="1">
      <c r="A682" s="35"/>
      <c r="AA682" s="35"/>
      <c r="AB682" s="35"/>
      <c r="AC682" s="35"/>
      <c r="AD682" s="35"/>
    </row>
    <row r="683" spans="1:30" s="40" customFormat="1" ht="15.75" customHeight="1">
      <c r="A683" s="35"/>
      <c r="AA683" s="35"/>
      <c r="AB683" s="35"/>
      <c r="AC683" s="35"/>
      <c r="AD683" s="35"/>
    </row>
    <row r="684" spans="1:30" s="40" customFormat="1" ht="15.75" customHeight="1">
      <c r="A684" s="35"/>
      <c r="AA684" s="35"/>
      <c r="AB684" s="35"/>
      <c r="AC684" s="35"/>
      <c r="AD684" s="35"/>
    </row>
    <row r="685" spans="1:30" s="40" customFormat="1" ht="15.75" customHeight="1">
      <c r="A685" s="35"/>
      <c r="AA685" s="35"/>
      <c r="AB685" s="35"/>
      <c r="AC685" s="35"/>
      <c r="AD685" s="35"/>
    </row>
    <row r="686" spans="1:30" s="40" customFormat="1" ht="15.75" customHeight="1">
      <c r="A686" s="35"/>
      <c r="AA686" s="35"/>
      <c r="AB686" s="35"/>
      <c r="AC686" s="35"/>
      <c r="AD686" s="35"/>
    </row>
    <row r="687" spans="1:30" s="40" customFormat="1" ht="15.75" customHeight="1">
      <c r="A687" s="35"/>
      <c r="AA687" s="35"/>
      <c r="AB687" s="35"/>
      <c r="AC687" s="35"/>
      <c r="AD687" s="35"/>
    </row>
    <row r="688" spans="1:30" s="40" customFormat="1" ht="15.75" customHeight="1">
      <c r="A688" s="35"/>
      <c r="AA688" s="35"/>
      <c r="AB688" s="35"/>
      <c r="AC688" s="35"/>
      <c r="AD688" s="35"/>
    </row>
    <row r="689" spans="1:30" s="40" customFormat="1" ht="15.75" customHeight="1">
      <c r="A689" s="35"/>
      <c r="AA689" s="35"/>
      <c r="AB689" s="35"/>
      <c r="AC689" s="35"/>
      <c r="AD689" s="35"/>
    </row>
    <row r="690" spans="1:30" s="40" customFormat="1" ht="15.75" customHeight="1">
      <c r="A690" s="35"/>
      <c r="AA690" s="35"/>
      <c r="AB690" s="35"/>
      <c r="AC690" s="35"/>
      <c r="AD690" s="35"/>
    </row>
    <row r="691" spans="1:30" s="40" customFormat="1" ht="15.75" customHeight="1">
      <c r="A691" s="35"/>
      <c r="AA691" s="35"/>
      <c r="AB691" s="35"/>
      <c r="AC691" s="35"/>
      <c r="AD691" s="35"/>
    </row>
    <row r="692" spans="1:30" s="40" customFormat="1" ht="15.75" customHeight="1">
      <c r="A692" s="35"/>
      <c r="AA692" s="35"/>
      <c r="AB692" s="35"/>
      <c r="AC692" s="35"/>
      <c r="AD692" s="35"/>
    </row>
    <row r="693" spans="1:30" s="40" customFormat="1" ht="15.75" customHeight="1">
      <c r="A693" s="35"/>
      <c r="AA693" s="35"/>
      <c r="AB693" s="35"/>
      <c r="AC693" s="35"/>
      <c r="AD693" s="35"/>
    </row>
    <row r="694" spans="1:30" s="40" customFormat="1" ht="15.75" customHeight="1">
      <c r="A694" s="35"/>
      <c r="AA694" s="35"/>
      <c r="AB694" s="35"/>
      <c r="AC694" s="35"/>
      <c r="AD694" s="35"/>
    </row>
    <row r="695" spans="1:30" s="40" customFormat="1" ht="15.75" customHeight="1">
      <c r="A695" s="35"/>
      <c r="AA695" s="35"/>
      <c r="AB695" s="35"/>
      <c r="AC695" s="35"/>
      <c r="AD695" s="35"/>
    </row>
    <row r="696" spans="1:30" s="40" customFormat="1" ht="15.75" customHeight="1">
      <c r="A696" s="35"/>
      <c r="AA696" s="35"/>
      <c r="AB696" s="35"/>
      <c r="AC696" s="35"/>
      <c r="AD696" s="35"/>
    </row>
    <row r="697" spans="1:30" s="40" customFormat="1" ht="15.75" customHeight="1">
      <c r="A697" s="35"/>
      <c r="AA697" s="35"/>
      <c r="AB697" s="35"/>
      <c r="AC697" s="35"/>
      <c r="AD697" s="35"/>
    </row>
    <row r="698" spans="1:30" s="40" customFormat="1" ht="15.75" customHeight="1">
      <c r="A698" s="35"/>
      <c r="AA698" s="35"/>
      <c r="AB698" s="35"/>
      <c r="AC698" s="35"/>
      <c r="AD698" s="35"/>
    </row>
    <row r="699" spans="1:30" s="40" customFormat="1" ht="15.75" customHeight="1">
      <c r="A699" s="35"/>
      <c r="AA699" s="35"/>
      <c r="AB699" s="35"/>
      <c r="AC699" s="35"/>
      <c r="AD699" s="35"/>
    </row>
    <row r="700" spans="1:30" s="40" customFormat="1" ht="15.75" customHeight="1">
      <c r="A700" s="35"/>
      <c r="AA700" s="35"/>
      <c r="AB700" s="35"/>
      <c r="AC700" s="35"/>
      <c r="AD700" s="35"/>
    </row>
    <row r="701" spans="1:30" s="40" customFormat="1" ht="15.75" customHeight="1">
      <c r="A701" s="35"/>
      <c r="AA701" s="35"/>
      <c r="AB701" s="35"/>
      <c r="AC701" s="35"/>
      <c r="AD701" s="35"/>
    </row>
    <row r="702" spans="1:30" s="40" customFormat="1" ht="15.75" customHeight="1">
      <c r="A702" s="35"/>
      <c r="AA702" s="35"/>
      <c r="AB702" s="35"/>
      <c r="AC702" s="35"/>
      <c r="AD702" s="35"/>
    </row>
    <row r="703" spans="1:30" s="40" customFormat="1" ht="15.75" customHeight="1">
      <c r="A703" s="35"/>
      <c r="AA703" s="35"/>
      <c r="AB703" s="35"/>
      <c r="AC703" s="35"/>
      <c r="AD703" s="35"/>
    </row>
    <row r="704" spans="1:30" s="40" customFormat="1" ht="15.75" customHeight="1">
      <c r="A704" s="35"/>
      <c r="AA704" s="35"/>
      <c r="AB704" s="35"/>
      <c r="AC704" s="35"/>
      <c r="AD704" s="35"/>
    </row>
    <row r="705" spans="1:30" s="40" customFormat="1" ht="15.75" customHeight="1">
      <c r="A705" s="35"/>
      <c r="AA705" s="35"/>
      <c r="AB705" s="35"/>
      <c r="AC705" s="35"/>
      <c r="AD705" s="35"/>
    </row>
    <row r="706" spans="1:30" s="40" customFormat="1" ht="15.75" customHeight="1">
      <c r="A706" s="35"/>
      <c r="AA706" s="35"/>
      <c r="AB706" s="35"/>
      <c r="AC706" s="35"/>
      <c r="AD706" s="35"/>
    </row>
    <row r="707" spans="1:30" s="40" customFormat="1" ht="15.75" customHeight="1">
      <c r="A707" s="35"/>
      <c r="AA707" s="35"/>
      <c r="AB707" s="35"/>
      <c r="AC707" s="35"/>
      <c r="AD707" s="35"/>
    </row>
    <row r="708" spans="1:30" s="40" customFormat="1" ht="15.75" customHeight="1">
      <c r="A708" s="35"/>
      <c r="AA708" s="35"/>
      <c r="AB708" s="35"/>
      <c r="AC708" s="35"/>
      <c r="AD708" s="35"/>
    </row>
    <row r="709" spans="1:30" s="40" customFormat="1" ht="15.75" customHeight="1">
      <c r="A709" s="35"/>
      <c r="AA709" s="35"/>
      <c r="AB709" s="35"/>
      <c r="AC709" s="35"/>
      <c r="AD709" s="35"/>
    </row>
    <row r="710" spans="1:30" s="40" customFormat="1" ht="15.75" customHeight="1">
      <c r="A710" s="35"/>
      <c r="AA710" s="35"/>
      <c r="AB710" s="35"/>
      <c r="AC710" s="35"/>
      <c r="AD710" s="35"/>
    </row>
    <row r="711" spans="1:30" s="40" customFormat="1" ht="15.75" customHeight="1">
      <c r="A711" s="35"/>
      <c r="AA711" s="35"/>
      <c r="AB711" s="35"/>
      <c r="AC711" s="35"/>
      <c r="AD711" s="35"/>
    </row>
    <row r="712" spans="1:30" s="40" customFormat="1" ht="15.75" customHeight="1">
      <c r="A712" s="35"/>
      <c r="AA712" s="35"/>
      <c r="AB712" s="35"/>
      <c r="AC712" s="35"/>
      <c r="AD712" s="35"/>
    </row>
    <row r="713" spans="1:30" s="40" customFormat="1" ht="15.75" customHeight="1">
      <c r="A713" s="35"/>
      <c r="AA713" s="35"/>
      <c r="AB713" s="35"/>
      <c r="AC713" s="35"/>
      <c r="AD713" s="35"/>
    </row>
    <row r="714" spans="1:30" s="40" customFormat="1" ht="15.75" customHeight="1">
      <c r="A714" s="35"/>
      <c r="AA714" s="35"/>
      <c r="AB714" s="35"/>
      <c r="AC714" s="35"/>
      <c r="AD714" s="35"/>
    </row>
    <row r="715" spans="1:30" s="40" customFormat="1" ht="15.75" customHeight="1">
      <c r="A715" s="35"/>
      <c r="AA715" s="35"/>
      <c r="AB715" s="35"/>
      <c r="AC715" s="35"/>
      <c r="AD715" s="35"/>
    </row>
    <row r="716" spans="1:30" s="40" customFormat="1" ht="15.75" customHeight="1">
      <c r="A716" s="35"/>
      <c r="AA716" s="35"/>
      <c r="AB716" s="35"/>
      <c r="AC716" s="35"/>
      <c r="AD716" s="35"/>
    </row>
    <row r="717" spans="1:30" s="40" customFormat="1" ht="15.75" customHeight="1">
      <c r="A717" s="35"/>
      <c r="AA717" s="35"/>
      <c r="AB717" s="35"/>
      <c r="AC717" s="35"/>
      <c r="AD717" s="35"/>
    </row>
    <row r="718" spans="1:30" s="40" customFormat="1" ht="15.75" customHeight="1">
      <c r="A718" s="35"/>
      <c r="AA718" s="35"/>
      <c r="AB718" s="35"/>
      <c r="AC718" s="35"/>
      <c r="AD718" s="35"/>
    </row>
    <row r="719" spans="1:30" s="40" customFormat="1" ht="15.75" customHeight="1">
      <c r="A719" s="35"/>
      <c r="AA719" s="35"/>
      <c r="AB719" s="35"/>
      <c r="AC719" s="35"/>
      <c r="AD719" s="35"/>
    </row>
    <row r="720" spans="1:30" s="40" customFormat="1" ht="15.75" customHeight="1">
      <c r="A720" s="35"/>
      <c r="AA720" s="35"/>
      <c r="AB720" s="35"/>
      <c r="AC720" s="35"/>
      <c r="AD720" s="35"/>
    </row>
    <row r="721" spans="1:30" s="40" customFormat="1" ht="15.75" customHeight="1">
      <c r="A721" s="35"/>
      <c r="AA721" s="35"/>
      <c r="AB721" s="35"/>
      <c r="AC721" s="35"/>
      <c r="AD721" s="35"/>
    </row>
    <row r="722" spans="1:30" s="40" customFormat="1" ht="15.75" customHeight="1">
      <c r="A722" s="35"/>
      <c r="AA722" s="35"/>
      <c r="AB722" s="35"/>
      <c r="AC722" s="35"/>
      <c r="AD722" s="35"/>
    </row>
    <row r="723" spans="1:30" s="40" customFormat="1" ht="15.75" customHeight="1">
      <c r="A723" s="35"/>
      <c r="AA723" s="35"/>
      <c r="AB723" s="35"/>
      <c r="AC723" s="35"/>
      <c r="AD723" s="35"/>
    </row>
    <row r="724" spans="1:30" s="40" customFormat="1" ht="15.75" customHeight="1">
      <c r="A724" s="35"/>
      <c r="AA724" s="35"/>
      <c r="AB724" s="35"/>
      <c r="AC724" s="35"/>
      <c r="AD724" s="35"/>
    </row>
    <row r="725" spans="1:30" s="40" customFormat="1" ht="15.75" customHeight="1">
      <c r="A725" s="35"/>
      <c r="AA725" s="35"/>
      <c r="AB725" s="35"/>
      <c r="AC725" s="35"/>
      <c r="AD725" s="35"/>
    </row>
    <row r="726" spans="1:30" s="40" customFormat="1" ht="15.75" customHeight="1">
      <c r="A726" s="35"/>
      <c r="AA726" s="35"/>
      <c r="AB726" s="35"/>
      <c r="AC726" s="35"/>
      <c r="AD726" s="35"/>
    </row>
    <row r="727" spans="1:30" s="40" customFormat="1" ht="15.75" customHeight="1">
      <c r="A727" s="35"/>
      <c r="AA727" s="35"/>
      <c r="AB727" s="35"/>
      <c r="AC727" s="35"/>
      <c r="AD727" s="35"/>
    </row>
    <row r="728" spans="1:30" s="40" customFormat="1" ht="15.75" customHeight="1">
      <c r="A728" s="35"/>
      <c r="AA728" s="35"/>
      <c r="AB728" s="35"/>
      <c r="AC728" s="35"/>
      <c r="AD728" s="35"/>
    </row>
    <row r="729" spans="1:30" s="40" customFormat="1" ht="15.75" customHeight="1">
      <c r="A729" s="35"/>
      <c r="AA729" s="35"/>
      <c r="AB729" s="35"/>
      <c r="AC729" s="35"/>
      <c r="AD729" s="35"/>
    </row>
    <row r="730" spans="1:30" s="40" customFormat="1" ht="15.75" customHeight="1">
      <c r="A730" s="35"/>
      <c r="AA730" s="35"/>
      <c r="AB730" s="35"/>
      <c r="AC730" s="35"/>
      <c r="AD730" s="35"/>
    </row>
    <row r="731" spans="1:30" s="40" customFormat="1" ht="15.75" customHeight="1">
      <c r="A731" s="35"/>
      <c r="AA731" s="35"/>
      <c r="AB731" s="35"/>
      <c r="AC731" s="35"/>
      <c r="AD731" s="35"/>
    </row>
    <row r="732" spans="1:30" s="40" customFormat="1" ht="15.75" customHeight="1">
      <c r="A732" s="35"/>
      <c r="AA732" s="35"/>
      <c r="AB732" s="35"/>
      <c r="AC732" s="35"/>
      <c r="AD732" s="35"/>
    </row>
    <row r="733" spans="1:30" s="40" customFormat="1" ht="15.75" customHeight="1">
      <c r="A733" s="35"/>
      <c r="AA733" s="35"/>
      <c r="AB733" s="35"/>
      <c r="AC733" s="35"/>
      <c r="AD733" s="35"/>
    </row>
    <row r="734" spans="1:30" s="40" customFormat="1" ht="15.75" customHeight="1">
      <c r="A734" s="35"/>
      <c r="AA734" s="35"/>
      <c r="AB734" s="35"/>
      <c r="AC734" s="35"/>
      <c r="AD734" s="35"/>
    </row>
    <row r="735" spans="1:30" s="40" customFormat="1" ht="15.75" customHeight="1">
      <c r="A735" s="35"/>
      <c r="AA735" s="35"/>
      <c r="AB735" s="35"/>
      <c r="AC735" s="35"/>
      <c r="AD735" s="35"/>
    </row>
    <row r="736" spans="1:30" s="40" customFormat="1" ht="15.75" customHeight="1">
      <c r="A736" s="35"/>
      <c r="AA736" s="35"/>
      <c r="AB736" s="35"/>
      <c r="AC736" s="35"/>
      <c r="AD736" s="35"/>
    </row>
    <row r="737" spans="1:30" s="40" customFormat="1" ht="15.75" customHeight="1">
      <c r="A737" s="35"/>
      <c r="AA737" s="35"/>
      <c r="AB737" s="35"/>
      <c r="AC737" s="35"/>
      <c r="AD737" s="35"/>
    </row>
    <row r="738" spans="1:30" s="40" customFormat="1" ht="15.75" customHeight="1">
      <c r="A738" s="35"/>
      <c r="AA738" s="35"/>
      <c r="AB738" s="35"/>
      <c r="AC738" s="35"/>
      <c r="AD738" s="35"/>
    </row>
    <row r="739" spans="1:30" s="40" customFormat="1" ht="15.75" customHeight="1">
      <c r="A739" s="35"/>
      <c r="AA739" s="35"/>
      <c r="AB739" s="35"/>
      <c r="AC739" s="35"/>
      <c r="AD739" s="35"/>
    </row>
    <row r="740" spans="1:30" s="40" customFormat="1" ht="15.75" customHeight="1">
      <c r="A740" s="35"/>
      <c r="AA740" s="35"/>
      <c r="AB740" s="35"/>
      <c r="AC740" s="35"/>
      <c r="AD740" s="35"/>
    </row>
    <row r="741" spans="1:30" s="40" customFormat="1" ht="15.75" customHeight="1">
      <c r="A741" s="35"/>
      <c r="AA741" s="35"/>
      <c r="AB741" s="35"/>
      <c r="AC741" s="35"/>
      <c r="AD741" s="35"/>
    </row>
    <row r="742" spans="1:30" s="40" customFormat="1" ht="15.75" customHeight="1">
      <c r="A742" s="35"/>
      <c r="AA742" s="35"/>
      <c r="AB742" s="35"/>
      <c r="AC742" s="35"/>
      <c r="AD742" s="35"/>
    </row>
    <row r="743" spans="1:30" s="40" customFormat="1" ht="15.75" customHeight="1">
      <c r="A743" s="35"/>
      <c r="AA743" s="35"/>
      <c r="AB743" s="35"/>
      <c r="AC743" s="35"/>
      <c r="AD743" s="35"/>
    </row>
    <row r="744" spans="1:30" s="40" customFormat="1" ht="15.75" customHeight="1">
      <c r="A744" s="35"/>
      <c r="AA744" s="35"/>
      <c r="AB744" s="35"/>
      <c r="AC744" s="35"/>
      <c r="AD744" s="35"/>
    </row>
    <row r="745" spans="1:30" s="40" customFormat="1" ht="15.75" customHeight="1">
      <c r="A745" s="35"/>
      <c r="AA745" s="35"/>
      <c r="AB745" s="35"/>
      <c r="AC745" s="35"/>
      <c r="AD745" s="35"/>
    </row>
    <row r="746" spans="1:30" s="40" customFormat="1" ht="15.75" customHeight="1">
      <c r="A746" s="35"/>
      <c r="AA746" s="35"/>
      <c r="AB746" s="35"/>
      <c r="AC746" s="35"/>
      <c r="AD746" s="35"/>
    </row>
    <row r="747" spans="1:30" s="40" customFormat="1" ht="15.75" customHeight="1">
      <c r="A747" s="35"/>
      <c r="AA747" s="35"/>
      <c r="AB747" s="35"/>
      <c r="AC747" s="35"/>
      <c r="AD747" s="35"/>
    </row>
    <row r="748" spans="1:30" s="40" customFormat="1" ht="15.75" customHeight="1">
      <c r="A748" s="35"/>
      <c r="AA748" s="35"/>
      <c r="AB748" s="35"/>
      <c r="AC748" s="35"/>
      <c r="AD748" s="35"/>
    </row>
    <row r="749" spans="1:30" s="40" customFormat="1" ht="15.75" customHeight="1">
      <c r="A749" s="35"/>
      <c r="AA749" s="35"/>
      <c r="AB749" s="35"/>
      <c r="AC749" s="35"/>
      <c r="AD749" s="35"/>
    </row>
    <row r="750" spans="1:30" s="40" customFormat="1" ht="15.75" customHeight="1">
      <c r="A750" s="35"/>
      <c r="AA750" s="35"/>
      <c r="AB750" s="35"/>
      <c r="AC750" s="35"/>
      <c r="AD750" s="35"/>
    </row>
    <row r="751" spans="1:30" s="40" customFormat="1" ht="15.75" customHeight="1">
      <c r="A751" s="35"/>
      <c r="AA751" s="35"/>
      <c r="AB751" s="35"/>
      <c r="AC751" s="35"/>
      <c r="AD751" s="35"/>
    </row>
    <row r="752" spans="1:30" s="40" customFormat="1" ht="15.75" customHeight="1">
      <c r="A752" s="35"/>
      <c r="AA752" s="35"/>
      <c r="AB752" s="35"/>
      <c r="AC752" s="35"/>
      <c r="AD752" s="35"/>
    </row>
    <row r="753" spans="1:30" s="40" customFormat="1" ht="15.75" customHeight="1">
      <c r="A753" s="35"/>
      <c r="AA753" s="35"/>
      <c r="AB753" s="35"/>
      <c r="AC753" s="35"/>
      <c r="AD753" s="35"/>
    </row>
    <row r="754" spans="1:30" s="40" customFormat="1" ht="15.75" customHeight="1">
      <c r="A754" s="35"/>
      <c r="AA754" s="35"/>
      <c r="AB754" s="35"/>
      <c r="AC754" s="35"/>
      <c r="AD754" s="35"/>
    </row>
    <row r="755" spans="1:30" s="40" customFormat="1" ht="15.75" customHeight="1">
      <c r="A755" s="35"/>
      <c r="AA755" s="35"/>
      <c r="AB755" s="35"/>
      <c r="AC755" s="35"/>
      <c r="AD755" s="35"/>
    </row>
    <row r="756" spans="1:30" s="40" customFormat="1" ht="15.75" customHeight="1">
      <c r="A756" s="35"/>
      <c r="AA756" s="35"/>
      <c r="AB756" s="35"/>
      <c r="AC756" s="35"/>
      <c r="AD756" s="35"/>
    </row>
    <row r="757" spans="1:30" s="40" customFormat="1" ht="15.75" customHeight="1">
      <c r="A757" s="35"/>
      <c r="AA757" s="35"/>
      <c r="AB757" s="35"/>
      <c r="AC757" s="35"/>
      <c r="AD757" s="35"/>
    </row>
    <row r="758" spans="1:30" s="40" customFormat="1" ht="15.75" customHeight="1">
      <c r="A758" s="35"/>
      <c r="AA758" s="35"/>
      <c r="AB758" s="35"/>
      <c r="AC758" s="35"/>
      <c r="AD758" s="35"/>
    </row>
    <row r="759" spans="1:30" s="40" customFormat="1" ht="15.75" customHeight="1">
      <c r="A759" s="35"/>
      <c r="AA759" s="35"/>
      <c r="AB759" s="35"/>
      <c r="AC759" s="35"/>
      <c r="AD759" s="35"/>
    </row>
    <row r="760" spans="1:30" s="40" customFormat="1" ht="15.75" customHeight="1">
      <c r="A760" s="35"/>
      <c r="AA760" s="35"/>
      <c r="AB760" s="35"/>
      <c r="AC760" s="35"/>
      <c r="AD760" s="35"/>
    </row>
    <row r="761" spans="1:30" s="40" customFormat="1" ht="15.75" customHeight="1">
      <c r="A761" s="35"/>
      <c r="AA761" s="35"/>
      <c r="AB761" s="35"/>
      <c r="AC761" s="35"/>
      <c r="AD761" s="35"/>
    </row>
    <row r="762" spans="1:30" s="40" customFormat="1" ht="15.75" customHeight="1">
      <c r="A762" s="35"/>
      <c r="AA762" s="35"/>
      <c r="AB762" s="35"/>
      <c r="AC762" s="35"/>
      <c r="AD762" s="35"/>
    </row>
    <row r="763" spans="1:30" s="40" customFormat="1" ht="15.75" customHeight="1">
      <c r="A763" s="35"/>
      <c r="AA763" s="35"/>
      <c r="AB763" s="35"/>
      <c r="AC763" s="35"/>
      <c r="AD763" s="35"/>
    </row>
    <row r="764" spans="1:30" s="40" customFormat="1" ht="15.75" customHeight="1">
      <c r="A764" s="35"/>
      <c r="AA764" s="35"/>
      <c r="AB764" s="35"/>
      <c r="AC764" s="35"/>
      <c r="AD764" s="35"/>
    </row>
    <row r="765" spans="1:30" s="40" customFormat="1" ht="15.75" customHeight="1">
      <c r="A765" s="35"/>
      <c r="AA765" s="35"/>
      <c r="AB765" s="35"/>
      <c r="AC765" s="35"/>
      <c r="AD765" s="35"/>
    </row>
    <row r="766" spans="1:30" s="40" customFormat="1" ht="15.75" customHeight="1">
      <c r="A766" s="35"/>
      <c r="AA766" s="35"/>
      <c r="AB766" s="35"/>
      <c r="AC766" s="35"/>
      <c r="AD766" s="35"/>
    </row>
    <row r="767" spans="1:30" s="40" customFormat="1" ht="15.75" customHeight="1">
      <c r="A767" s="35"/>
      <c r="AA767" s="35"/>
      <c r="AB767" s="35"/>
      <c r="AC767" s="35"/>
      <c r="AD767" s="35"/>
    </row>
    <row r="768" spans="1:30" s="40" customFormat="1" ht="15.75" customHeight="1">
      <c r="A768" s="35"/>
      <c r="AA768" s="35"/>
      <c r="AB768" s="35"/>
      <c r="AC768" s="35"/>
      <c r="AD768" s="35"/>
    </row>
    <row r="769" spans="1:30" s="40" customFormat="1" ht="15.75" customHeight="1">
      <c r="A769" s="35"/>
      <c r="AA769" s="35"/>
      <c r="AB769" s="35"/>
      <c r="AC769" s="35"/>
      <c r="AD769" s="35"/>
    </row>
    <row r="770" spans="1:30" s="40" customFormat="1" ht="15.75" customHeight="1">
      <c r="A770" s="35"/>
      <c r="AA770" s="35"/>
      <c r="AB770" s="35"/>
      <c r="AC770" s="35"/>
      <c r="AD770" s="35"/>
    </row>
    <row r="771" spans="1:30" s="40" customFormat="1" ht="15.75" customHeight="1">
      <c r="A771" s="35"/>
      <c r="AA771" s="35"/>
      <c r="AB771" s="35"/>
      <c r="AC771" s="35"/>
      <c r="AD771" s="35"/>
    </row>
    <row r="772" spans="1:30" s="40" customFormat="1" ht="15.75" customHeight="1">
      <c r="A772" s="35"/>
      <c r="AA772" s="35"/>
      <c r="AB772" s="35"/>
      <c r="AC772" s="35"/>
      <c r="AD772" s="35"/>
    </row>
    <row r="773" spans="1:30" s="40" customFormat="1" ht="15.75" customHeight="1">
      <c r="A773" s="35"/>
      <c r="AA773" s="35"/>
      <c r="AB773" s="35"/>
      <c r="AC773" s="35"/>
      <c r="AD773" s="35"/>
    </row>
    <row r="774" spans="1:30" s="40" customFormat="1" ht="15.75" customHeight="1">
      <c r="A774" s="35"/>
      <c r="AA774" s="35"/>
      <c r="AB774" s="35"/>
      <c r="AC774" s="35"/>
      <c r="AD774" s="35"/>
    </row>
    <row r="775" spans="1:30" s="40" customFormat="1" ht="15.75" customHeight="1">
      <c r="A775" s="35"/>
      <c r="AA775" s="35"/>
      <c r="AB775" s="35"/>
      <c r="AC775" s="35"/>
      <c r="AD775" s="35"/>
    </row>
    <row r="776" spans="1:30" s="40" customFormat="1" ht="15.75" customHeight="1">
      <c r="A776" s="35"/>
      <c r="AA776" s="35"/>
      <c r="AB776" s="35"/>
      <c r="AC776" s="35"/>
      <c r="AD776" s="35"/>
    </row>
    <row r="777" spans="1:30" s="40" customFormat="1" ht="15.75" customHeight="1">
      <c r="A777" s="35"/>
      <c r="AA777" s="35"/>
      <c r="AB777" s="35"/>
      <c r="AC777" s="35"/>
      <c r="AD777" s="35"/>
    </row>
    <row r="778" spans="1:30" s="40" customFormat="1" ht="15.75" customHeight="1">
      <c r="A778" s="35"/>
      <c r="AA778" s="35"/>
      <c r="AB778" s="35"/>
      <c r="AC778" s="35"/>
      <c r="AD778" s="35"/>
    </row>
    <row r="779" spans="1:30" s="40" customFormat="1" ht="15.75" customHeight="1">
      <c r="A779" s="35"/>
      <c r="AA779" s="35"/>
      <c r="AB779" s="35"/>
      <c r="AC779" s="35"/>
      <c r="AD779" s="35"/>
    </row>
    <row r="780" spans="1:30" s="40" customFormat="1" ht="15.75" customHeight="1">
      <c r="A780" s="35"/>
      <c r="AA780" s="35"/>
      <c r="AB780" s="35"/>
      <c r="AC780" s="35"/>
      <c r="AD780" s="35"/>
    </row>
    <row r="781" spans="1:30" s="40" customFormat="1" ht="15.75" customHeight="1">
      <c r="A781" s="35"/>
      <c r="AA781" s="35"/>
      <c r="AB781" s="35"/>
      <c r="AC781" s="35"/>
      <c r="AD781" s="35"/>
    </row>
    <row r="782" spans="1:30" s="40" customFormat="1" ht="15.75" customHeight="1">
      <c r="A782" s="35"/>
      <c r="AA782" s="35"/>
      <c r="AB782" s="35"/>
      <c r="AC782" s="35"/>
      <c r="AD782" s="35"/>
    </row>
    <row r="783" spans="1:30" s="40" customFormat="1" ht="15.75" customHeight="1">
      <c r="A783" s="35"/>
      <c r="AA783" s="35"/>
      <c r="AB783" s="35"/>
      <c r="AC783" s="35"/>
      <c r="AD783" s="35"/>
    </row>
    <row r="784" spans="1:30" s="40" customFormat="1" ht="15.75" customHeight="1">
      <c r="A784" s="35"/>
      <c r="AA784" s="35"/>
      <c r="AB784" s="35"/>
      <c r="AC784" s="35"/>
      <c r="AD784" s="35"/>
    </row>
    <row r="785" spans="1:30" s="40" customFormat="1" ht="15.75" customHeight="1">
      <c r="A785" s="35"/>
      <c r="AA785" s="35"/>
      <c r="AB785" s="35"/>
      <c r="AC785" s="35"/>
      <c r="AD785" s="35"/>
    </row>
    <row r="786" spans="1:30" s="40" customFormat="1" ht="15.75" customHeight="1">
      <c r="A786" s="35"/>
      <c r="AA786" s="35"/>
      <c r="AB786" s="35"/>
      <c r="AC786" s="35"/>
      <c r="AD786" s="35"/>
    </row>
    <row r="787" spans="1:30" s="40" customFormat="1" ht="15.75" customHeight="1">
      <c r="A787" s="35"/>
      <c r="AA787" s="35"/>
      <c r="AB787" s="35"/>
      <c r="AC787" s="35"/>
      <c r="AD787" s="35"/>
    </row>
    <row r="788" spans="1:30" s="40" customFormat="1" ht="15.75" customHeight="1">
      <c r="A788" s="35"/>
      <c r="AA788" s="35"/>
      <c r="AB788" s="35"/>
      <c r="AC788" s="35"/>
      <c r="AD788" s="35"/>
    </row>
    <row r="789" spans="1:30" s="40" customFormat="1" ht="15.75" customHeight="1">
      <c r="A789" s="35"/>
      <c r="AA789" s="35"/>
      <c r="AB789" s="35"/>
      <c r="AC789" s="35"/>
      <c r="AD789" s="35"/>
    </row>
    <row r="790" spans="1:30" s="40" customFormat="1" ht="15.75" customHeight="1">
      <c r="A790" s="35"/>
      <c r="AA790" s="35"/>
      <c r="AB790" s="35"/>
      <c r="AC790" s="35"/>
      <c r="AD790" s="35"/>
    </row>
    <row r="791" spans="1:30" s="40" customFormat="1" ht="15.75" customHeight="1">
      <c r="A791" s="35"/>
      <c r="AA791" s="35"/>
      <c r="AB791" s="35"/>
      <c r="AC791" s="35"/>
      <c r="AD791" s="35"/>
    </row>
    <row r="792" spans="1:30" s="40" customFormat="1" ht="15.75" customHeight="1">
      <c r="A792" s="35"/>
      <c r="AA792" s="35"/>
      <c r="AB792" s="35"/>
      <c r="AC792" s="35"/>
      <c r="AD792" s="35"/>
    </row>
    <row r="793" spans="1:30" s="40" customFormat="1" ht="15.75" customHeight="1">
      <c r="A793" s="35"/>
      <c r="AA793" s="35"/>
      <c r="AB793" s="35"/>
      <c r="AC793" s="35"/>
      <c r="AD793" s="35"/>
    </row>
    <row r="794" spans="1:30" s="40" customFormat="1" ht="15.75" customHeight="1">
      <c r="A794" s="35"/>
      <c r="AA794" s="35"/>
      <c r="AB794" s="35"/>
      <c r="AC794" s="35"/>
      <c r="AD794" s="35"/>
    </row>
    <row r="795" spans="1:30" s="40" customFormat="1" ht="15.75" customHeight="1">
      <c r="A795" s="35"/>
      <c r="AA795" s="35"/>
      <c r="AB795" s="35"/>
      <c r="AC795" s="35"/>
      <c r="AD795" s="35"/>
    </row>
    <row r="796" spans="1:30" s="40" customFormat="1" ht="15.75" customHeight="1">
      <c r="A796" s="35"/>
      <c r="AA796" s="35"/>
      <c r="AB796" s="35"/>
      <c r="AC796" s="35"/>
      <c r="AD796" s="35"/>
    </row>
    <row r="797" spans="1:30" s="40" customFormat="1" ht="15.75" customHeight="1">
      <c r="A797" s="35"/>
      <c r="AA797" s="35"/>
      <c r="AB797" s="35"/>
      <c r="AC797" s="35"/>
      <c r="AD797" s="35"/>
    </row>
    <row r="798" spans="1:30" s="40" customFormat="1" ht="15.75" customHeight="1">
      <c r="A798" s="35"/>
      <c r="AA798" s="35"/>
      <c r="AB798" s="35"/>
      <c r="AC798" s="35"/>
      <c r="AD798" s="35"/>
    </row>
    <row r="799" spans="1:30" s="40" customFormat="1" ht="15.75" customHeight="1">
      <c r="A799" s="35"/>
      <c r="AA799" s="35"/>
      <c r="AB799" s="35"/>
      <c r="AC799" s="35"/>
      <c r="AD799" s="35"/>
    </row>
    <row r="800" spans="1:30" s="40" customFormat="1" ht="15.75" customHeight="1">
      <c r="A800" s="35"/>
      <c r="AA800" s="35"/>
      <c r="AB800" s="35"/>
      <c r="AC800" s="35"/>
      <c r="AD800" s="35"/>
    </row>
    <row r="801" spans="1:30" s="40" customFormat="1" ht="15.75" customHeight="1">
      <c r="A801" s="35"/>
      <c r="AA801" s="35"/>
      <c r="AB801" s="35"/>
      <c r="AC801" s="35"/>
      <c r="AD801" s="35"/>
    </row>
    <row r="802" spans="1:30" s="40" customFormat="1" ht="15.75" customHeight="1">
      <c r="A802" s="35"/>
      <c r="AA802" s="35"/>
      <c r="AB802" s="35"/>
      <c r="AC802" s="35"/>
      <c r="AD802" s="35"/>
    </row>
    <row r="803" spans="1:30" s="40" customFormat="1" ht="15.75" customHeight="1">
      <c r="A803" s="35"/>
      <c r="AA803" s="35"/>
      <c r="AB803" s="35"/>
      <c r="AC803" s="35"/>
      <c r="AD803" s="35"/>
    </row>
    <row r="804" spans="1:30" s="40" customFormat="1" ht="15.75" customHeight="1">
      <c r="A804" s="35"/>
      <c r="AA804" s="35"/>
      <c r="AB804" s="35"/>
      <c r="AC804" s="35"/>
      <c r="AD804" s="35"/>
    </row>
    <row r="805" spans="1:30" s="40" customFormat="1" ht="15.75" customHeight="1">
      <c r="A805" s="35"/>
      <c r="AA805" s="35"/>
      <c r="AB805" s="35"/>
      <c r="AC805" s="35"/>
      <c r="AD805" s="35"/>
    </row>
    <row r="806" spans="1:30" s="40" customFormat="1" ht="15.75" customHeight="1">
      <c r="A806" s="35"/>
      <c r="AA806" s="35"/>
      <c r="AB806" s="35"/>
      <c r="AC806" s="35"/>
      <c r="AD806" s="35"/>
    </row>
    <row r="807" spans="1:30" s="40" customFormat="1" ht="15.75" customHeight="1">
      <c r="A807" s="35"/>
      <c r="AA807" s="35"/>
      <c r="AB807" s="35"/>
      <c r="AC807" s="35"/>
      <c r="AD807" s="35"/>
    </row>
    <row r="808" spans="1:30" s="40" customFormat="1" ht="15.75" customHeight="1">
      <c r="A808" s="35"/>
      <c r="AA808" s="35"/>
      <c r="AB808" s="35"/>
      <c r="AC808" s="35"/>
      <c r="AD808" s="35"/>
    </row>
    <row r="809" spans="1:30" s="40" customFormat="1" ht="15.75" customHeight="1">
      <c r="A809" s="35"/>
      <c r="AA809" s="35"/>
      <c r="AB809" s="35"/>
      <c r="AC809" s="35"/>
      <c r="AD809" s="35"/>
    </row>
    <row r="810" spans="1:30" s="40" customFormat="1" ht="15.75" customHeight="1">
      <c r="A810" s="35"/>
      <c r="AA810" s="35"/>
      <c r="AB810" s="35"/>
      <c r="AC810" s="35"/>
      <c r="AD810" s="35"/>
    </row>
    <row r="811" spans="1:30" s="40" customFormat="1" ht="15.75" customHeight="1">
      <c r="A811" s="35"/>
      <c r="AA811" s="35"/>
      <c r="AB811" s="35"/>
      <c r="AC811" s="35"/>
      <c r="AD811" s="35"/>
    </row>
    <row r="812" spans="1:30" s="40" customFormat="1" ht="15.75" customHeight="1">
      <c r="A812" s="35"/>
      <c r="AA812" s="35"/>
      <c r="AB812" s="35"/>
      <c r="AC812" s="35"/>
      <c r="AD812" s="35"/>
    </row>
    <row r="813" spans="1:30" s="40" customFormat="1" ht="15.75" customHeight="1">
      <c r="A813" s="35"/>
      <c r="AA813" s="35"/>
      <c r="AB813" s="35"/>
      <c r="AC813" s="35"/>
      <c r="AD813" s="35"/>
    </row>
    <row r="814" spans="1:30" s="40" customFormat="1" ht="15.75" customHeight="1">
      <c r="A814" s="35"/>
      <c r="AA814" s="35"/>
      <c r="AB814" s="35"/>
      <c r="AC814" s="35"/>
      <c r="AD814" s="35"/>
    </row>
    <row r="815" spans="1:30" s="40" customFormat="1" ht="15.75" customHeight="1">
      <c r="A815" s="35"/>
      <c r="AA815" s="35"/>
      <c r="AB815" s="35"/>
      <c r="AC815" s="35"/>
      <c r="AD815" s="35"/>
    </row>
    <row r="816" spans="1:30" s="40" customFormat="1" ht="15.75" customHeight="1">
      <c r="A816" s="35"/>
      <c r="AA816" s="35"/>
      <c r="AB816" s="35"/>
      <c r="AC816" s="35"/>
      <c r="AD816" s="35"/>
    </row>
    <row r="817" spans="1:30" s="40" customFormat="1" ht="15.75" customHeight="1">
      <c r="A817" s="35"/>
      <c r="AA817" s="35"/>
      <c r="AB817" s="35"/>
      <c r="AC817" s="35"/>
      <c r="AD817" s="35"/>
    </row>
    <row r="818" spans="1:30" s="40" customFormat="1" ht="15.75" customHeight="1">
      <c r="A818" s="35"/>
      <c r="AA818" s="35"/>
      <c r="AB818" s="35"/>
      <c r="AC818" s="35"/>
      <c r="AD818" s="35"/>
    </row>
    <row r="819" spans="1:30" s="40" customFormat="1" ht="15.75" customHeight="1">
      <c r="A819" s="35"/>
      <c r="AA819" s="35"/>
      <c r="AB819" s="35"/>
      <c r="AC819" s="35"/>
      <c r="AD819" s="35"/>
    </row>
    <row r="820" spans="1:30" s="40" customFormat="1" ht="15.75" customHeight="1">
      <c r="A820" s="35"/>
      <c r="AA820" s="35"/>
      <c r="AB820" s="35"/>
      <c r="AC820" s="35"/>
      <c r="AD820" s="35"/>
    </row>
    <row r="821" spans="1:30" s="40" customFormat="1" ht="15.75" customHeight="1">
      <c r="A821" s="35"/>
      <c r="AA821" s="35"/>
      <c r="AB821" s="35"/>
      <c r="AC821" s="35"/>
      <c r="AD821" s="35"/>
    </row>
    <row r="822" spans="1:30" s="40" customFormat="1" ht="15.75" customHeight="1">
      <c r="A822" s="35"/>
      <c r="AA822" s="35"/>
      <c r="AB822" s="35"/>
      <c r="AC822" s="35"/>
      <c r="AD822" s="35"/>
    </row>
    <row r="823" spans="1:30" s="40" customFormat="1" ht="15.75" customHeight="1">
      <c r="A823" s="35"/>
      <c r="AA823" s="35"/>
      <c r="AB823" s="35"/>
      <c r="AC823" s="35"/>
      <c r="AD823" s="35"/>
    </row>
    <row r="824" spans="1:30" s="40" customFormat="1" ht="15.75" customHeight="1">
      <c r="A824" s="35"/>
      <c r="AA824" s="35"/>
      <c r="AB824" s="35"/>
      <c r="AC824" s="35"/>
      <c r="AD824" s="35"/>
    </row>
    <row r="825" spans="1:30" s="40" customFormat="1" ht="15.75" customHeight="1">
      <c r="A825" s="35"/>
      <c r="AA825" s="35"/>
      <c r="AB825" s="35"/>
      <c r="AC825" s="35"/>
      <c r="AD825" s="35"/>
    </row>
    <row r="826" spans="1:30" s="40" customFormat="1" ht="15.75" customHeight="1">
      <c r="A826" s="35"/>
      <c r="AA826" s="35"/>
      <c r="AB826" s="35"/>
      <c r="AC826" s="35"/>
      <c r="AD826" s="35"/>
    </row>
    <row r="827" spans="1:30" s="40" customFormat="1" ht="15.75" customHeight="1">
      <c r="A827" s="35"/>
      <c r="AA827" s="35"/>
      <c r="AB827" s="35"/>
      <c r="AC827" s="35"/>
      <c r="AD827" s="35"/>
    </row>
    <row r="828" spans="1:30" s="40" customFormat="1" ht="15.75" customHeight="1">
      <c r="A828" s="35"/>
      <c r="AA828" s="35"/>
      <c r="AB828" s="35"/>
      <c r="AC828" s="35"/>
      <c r="AD828" s="35"/>
    </row>
    <row r="829" spans="1:30" s="40" customFormat="1" ht="15.75" customHeight="1">
      <c r="A829" s="35"/>
      <c r="AA829" s="35"/>
      <c r="AB829" s="35"/>
      <c r="AC829" s="35"/>
      <c r="AD829" s="35"/>
    </row>
    <row r="830" spans="1:30" s="40" customFormat="1" ht="15.75" customHeight="1">
      <c r="A830" s="35"/>
      <c r="AA830" s="35"/>
      <c r="AB830" s="35"/>
      <c r="AC830" s="35"/>
      <c r="AD830" s="35"/>
    </row>
    <row r="831" spans="1:30" s="40" customFormat="1" ht="15.75" customHeight="1">
      <c r="A831" s="35"/>
      <c r="AA831" s="35"/>
      <c r="AB831" s="35"/>
      <c r="AC831" s="35"/>
      <c r="AD831" s="35"/>
    </row>
    <row r="832" spans="1:30" s="40" customFormat="1" ht="15.75" customHeight="1">
      <c r="A832" s="35"/>
      <c r="AA832" s="35"/>
      <c r="AB832" s="35"/>
      <c r="AC832" s="35"/>
      <c r="AD832" s="35"/>
    </row>
    <row r="833" spans="1:30" s="40" customFormat="1" ht="15.75" customHeight="1">
      <c r="A833" s="35"/>
      <c r="AA833" s="35"/>
      <c r="AB833" s="35"/>
      <c r="AC833" s="35"/>
      <c r="AD833" s="35"/>
    </row>
    <row r="834" spans="1:30" s="40" customFormat="1" ht="15.75" customHeight="1">
      <c r="A834" s="35"/>
      <c r="AA834" s="35"/>
      <c r="AB834" s="35"/>
      <c r="AC834" s="35"/>
      <c r="AD834" s="35"/>
    </row>
    <row r="835" spans="1:30" s="40" customFormat="1" ht="15.75" customHeight="1">
      <c r="A835" s="35"/>
      <c r="AA835" s="35"/>
      <c r="AB835" s="35"/>
      <c r="AC835" s="35"/>
      <c r="AD835" s="35"/>
    </row>
    <row r="836" spans="1:30" s="40" customFormat="1" ht="15.75" customHeight="1">
      <c r="A836" s="35"/>
      <c r="AA836" s="35"/>
      <c r="AB836" s="35"/>
      <c r="AC836" s="35"/>
      <c r="AD836" s="35"/>
    </row>
    <row r="837" spans="1:30" s="40" customFormat="1" ht="15.75" customHeight="1">
      <c r="A837" s="35"/>
      <c r="AA837" s="35"/>
      <c r="AB837" s="35"/>
      <c r="AC837" s="35"/>
      <c r="AD837" s="35"/>
    </row>
    <row r="838" spans="1:30" s="40" customFormat="1" ht="15.75" customHeight="1">
      <c r="A838" s="35"/>
      <c r="AA838" s="35"/>
      <c r="AB838" s="35"/>
      <c r="AC838" s="35"/>
      <c r="AD838" s="35"/>
    </row>
    <row r="839" spans="1:30" s="40" customFormat="1" ht="15.75" customHeight="1">
      <c r="A839" s="35"/>
      <c r="AA839" s="35"/>
      <c r="AB839" s="35"/>
      <c r="AC839" s="35"/>
      <c r="AD839" s="35"/>
    </row>
    <row r="840" spans="1:30" s="40" customFormat="1" ht="15.75" customHeight="1">
      <c r="A840" s="35"/>
      <c r="AA840" s="35"/>
      <c r="AB840" s="35"/>
      <c r="AC840" s="35"/>
      <c r="AD840" s="35"/>
    </row>
    <row r="841" spans="1:30" s="40" customFormat="1" ht="15.75" customHeight="1">
      <c r="A841" s="35"/>
      <c r="AA841" s="35"/>
      <c r="AB841" s="35"/>
      <c r="AC841" s="35"/>
      <c r="AD841" s="35"/>
    </row>
    <row r="842" spans="1:30" s="40" customFormat="1" ht="15.75" customHeight="1">
      <c r="A842" s="35"/>
      <c r="AA842" s="35"/>
      <c r="AB842" s="35"/>
      <c r="AC842" s="35"/>
      <c r="AD842" s="35"/>
    </row>
    <row r="843" spans="1:30" s="40" customFormat="1" ht="15.75" customHeight="1">
      <c r="A843" s="35"/>
      <c r="AA843" s="35"/>
      <c r="AB843" s="35"/>
      <c r="AC843" s="35"/>
      <c r="AD843" s="35"/>
    </row>
    <row r="844" spans="1:30" s="40" customFormat="1" ht="15.75" customHeight="1">
      <c r="A844" s="35"/>
      <c r="AA844" s="35"/>
      <c r="AB844" s="35"/>
      <c r="AC844" s="35"/>
      <c r="AD844" s="35"/>
    </row>
    <row r="845" spans="1:30" s="40" customFormat="1" ht="15.75" customHeight="1">
      <c r="A845" s="35"/>
      <c r="AA845" s="35"/>
      <c r="AB845" s="35"/>
      <c r="AC845" s="35"/>
      <c r="AD845" s="35"/>
    </row>
    <row r="846" spans="1:30" s="40" customFormat="1" ht="15.75" customHeight="1">
      <c r="A846" s="35"/>
      <c r="AA846" s="35"/>
      <c r="AB846" s="35"/>
      <c r="AC846" s="35"/>
      <c r="AD846" s="35"/>
    </row>
    <row r="847" spans="1:30" s="40" customFormat="1" ht="15.75" customHeight="1">
      <c r="A847" s="35"/>
      <c r="AA847" s="35"/>
      <c r="AB847" s="35"/>
      <c r="AC847" s="35"/>
      <c r="AD847" s="35"/>
    </row>
    <row r="848" spans="1:30" s="40" customFormat="1" ht="15.75" customHeight="1">
      <c r="A848" s="35"/>
      <c r="AA848" s="35"/>
      <c r="AB848" s="35"/>
      <c r="AC848" s="35"/>
      <c r="AD848" s="35"/>
    </row>
    <row r="849" spans="1:30" s="40" customFormat="1" ht="15.75" customHeight="1">
      <c r="A849" s="35"/>
      <c r="AA849" s="35"/>
      <c r="AB849" s="35"/>
      <c r="AC849" s="35"/>
      <c r="AD849" s="35"/>
    </row>
    <row r="850" spans="1:30" s="40" customFormat="1" ht="15.75" customHeight="1">
      <c r="A850" s="35"/>
      <c r="AA850" s="35"/>
      <c r="AB850" s="35"/>
      <c r="AC850" s="35"/>
      <c r="AD850" s="35"/>
    </row>
    <row r="851" spans="1:30" s="40" customFormat="1" ht="15.75" customHeight="1">
      <c r="A851" s="35"/>
      <c r="AA851" s="35"/>
      <c r="AB851" s="35"/>
      <c r="AC851" s="35"/>
      <c r="AD851" s="35"/>
    </row>
    <row r="852" spans="1:30" s="40" customFormat="1" ht="15.75" customHeight="1">
      <c r="A852" s="35"/>
      <c r="AA852" s="35"/>
      <c r="AB852" s="35"/>
      <c r="AC852" s="35"/>
      <c r="AD852" s="35"/>
    </row>
    <row r="853" spans="1:30" s="40" customFormat="1" ht="15.75" customHeight="1">
      <c r="A853" s="35"/>
      <c r="AA853" s="35"/>
      <c r="AB853" s="35"/>
      <c r="AC853" s="35"/>
      <c r="AD853" s="35"/>
    </row>
    <row r="854" spans="1:30" s="40" customFormat="1" ht="15.75" customHeight="1">
      <c r="A854" s="35"/>
      <c r="AA854" s="35"/>
      <c r="AB854" s="35"/>
      <c r="AC854" s="35"/>
      <c r="AD854" s="35"/>
    </row>
    <row r="855" spans="1:30" s="40" customFormat="1" ht="15.75" customHeight="1">
      <c r="A855" s="35"/>
      <c r="AA855" s="35"/>
      <c r="AB855" s="35"/>
      <c r="AC855" s="35"/>
      <c r="AD855" s="35"/>
    </row>
    <row r="856" spans="1:30" s="40" customFormat="1" ht="15.75" customHeight="1">
      <c r="A856" s="35"/>
      <c r="AA856" s="35"/>
      <c r="AB856" s="35"/>
      <c r="AC856" s="35"/>
      <c r="AD856" s="35"/>
    </row>
    <row r="857" spans="1:30" s="40" customFormat="1" ht="15.75" customHeight="1">
      <c r="A857" s="35"/>
      <c r="AA857" s="35"/>
      <c r="AB857" s="35"/>
      <c r="AC857" s="35"/>
      <c r="AD857" s="35"/>
    </row>
    <row r="858" spans="1:30" s="40" customFormat="1" ht="15.75" customHeight="1">
      <c r="A858" s="35"/>
      <c r="AA858" s="35"/>
      <c r="AB858" s="35"/>
      <c r="AC858" s="35"/>
      <c r="AD858" s="35"/>
    </row>
    <row r="859" spans="1:30" s="40" customFormat="1" ht="15.75" customHeight="1">
      <c r="A859" s="35"/>
      <c r="AA859" s="35"/>
      <c r="AB859" s="35"/>
      <c r="AC859" s="35"/>
      <c r="AD859" s="35"/>
    </row>
    <row r="860" spans="1:30" s="40" customFormat="1" ht="15.75" customHeight="1">
      <c r="A860" s="35"/>
      <c r="AA860" s="35"/>
      <c r="AB860" s="35"/>
      <c r="AC860" s="35"/>
      <c r="AD860" s="35"/>
    </row>
    <row r="861" spans="1:30" s="40" customFormat="1" ht="15.75" customHeight="1">
      <c r="A861" s="35"/>
      <c r="AA861" s="35"/>
      <c r="AB861" s="35"/>
      <c r="AC861" s="35"/>
      <c r="AD861" s="35"/>
    </row>
    <row r="862" spans="1:30" s="40" customFormat="1" ht="15.75" customHeight="1">
      <c r="A862" s="35"/>
      <c r="AA862" s="35"/>
      <c r="AB862" s="35"/>
      <c r="AC862" s="35"/>
      <c r="AD862" s="35"/>
    </row>
    <row r="863" spans="1:30" s="40" customFormat="1" ht="15.75" customHeight="1">
      <c r="A863" s="35"/>
      <c r="AA863" s="35"/>
      <c r="AB863" s="35"/>
      <c r="AC863" s="35"/>
      <c r="AD863" s="35"/>
    </row>
    <row r="864" spans="1:30" s="40" customFormat="1" ht="15.75" customHeight="1">
      <c r="A864" s="35"/>
      <c r="AA864" s="35"/>
      <c r="AB864" s="35"/>
      <c r="AC864" s="35"/>
      <c r="AD864" s="35"/>
    </row>
    <row r="865" spans="1:30" s="40" customFormat="1" ht="15.75" customHeight="1">
      <c r="A865" s="35"/>
      <c r="AA865" s="35"/>
      <c r="AB865" s="35"/>
      <c r="AC865" s="35"/>
      <c r="AD865" s="35"/>
    </row>
    <row r="866" spans="1:30" s="40" customFormat="1" ht="15.75" customHeight="1">
      <c r="A866" s="35"/>
      <c r="AA866" s="35"/>
      <c r="AB866" s="35"/>
      <c r="AC866" s="35"/>
      <c r="AD866" s="35"/>
    </row>
    <row r="867" spans="1:30" s="40" customFormat="1" ht="15.75" customHeight="1">
      <c r="A867" s="35"/>
      <c r="AA867" s="35"/>
      <c r="AB867" s="35"/>
      <c r="AC867" s="35"/>
      <c r="AD867" s="35"/>
    </row>
    <row r="868" spans="1:30" s="40" customFormat="1" ht="15.75" customHeight="1">
      <c r="A868" s="35"/>
      <c r="AA868" s="35"/>
      <c r="AB868" s="35"/>
      <c r="AC868" s="35"/>
      <c r="AD868" s="35"/>
    </row>
    <row r="869" spans="1:30" s="40" customFormat="1" ht="15.75" customHeight="1">
      <c r="A869" s="35"/>
      <c r="AA869" s="35"/>
      <c r="AB869" s="35"/>
      <c r="AC869" s="35"/>
      <c r="AD869" s="35"/>
    </row>
    <row r="870" spans="1:30" s="40" customFormat="1" ht="15.75" customHeight="1">
      <c r="A870" s="35"/>
      <c r="AA870" s="35"/>
      <c r="AB870" s="35"/>
      <c r="AC870" s="35"/>
      <c r="AD870" s="35"/>
    </row>
    <row r="871" spans="1:30" s="40" customFormat="1" ht="15.75" customHeight="1">
      <c r="A871" s="35"/>
      <c r="AA871" s="35"/>
      <c r="AB871" s="35"/>
      <c r="AC871" s="35"/>
      <c r="AD871" s="35"/>
    </row>
    <row r="872" spans="1:30" s="40" customFormat="1" ht="15.75" customHeight="1">
      <c r="A872" s="35"/>
      <c r="AA872" s="35"/>
      <c r="AB872" s="35"/>
      <c r="AC872" s="35"/>
      <c r="AD872" s="35"/>
    </row>
    <row r="873" spans="1:30" s="40" customFormat="1" ht="15.75" customHeight="1">
      <c r="A873" s="35"/>
      <c r="AA873" s="35"/>
      <c r="AB873" s="35"/>
      <c r="AC873" s="35"/>
      <c r="AD873" s="35"/>
    </row>
    <row r="874" spans="1:30" s="40" customFormat="1" ht="15.75" customHeight="1">
      <c r="A874" s="35"/>
      <c r="AA874" s="35"/>
      <c r="AB874" s="35"/>
      <c r="AC874" s="35"/>
      <c r="AD874" s="35"/>
    </row>
    <row r="875" spans="1:30" s="40" customFormat="1" ht="15.75" customHeight="1">
      <c r="A875" s="35"/>
      <c r="AA875" s="35"/>
      <c r="AB875" s="35"/>
      <c r="AC875" s="35"/>
      <c r="AD875" s="35"/>
    </row>
    <row r="876" spans="1:30" s="40" customFormat="1" ht="15.75" customHeight="1">
      <c r="A876" s="35"/>
      <c r="AA876" s="35"/>
      <c r="AB876" s="35"/>
      <c r="AC876" s="35"/>
      <c r="AD876" s="35"/>
    </row>
    <row r="877" spans="1:30" s="40" customFormat="1" ht="15.75" customHeight="1">
      <c r="A877" s="35"/>
      <c r="AA877" s="35"/>
      <c r="AB877" s="35"/>
      <c r="AC877" s="35"/>
      <c r="AD877" s="35"/>
    </row>
    <row r="878" spans="1:30" s="40" customFormat="1" ht="15.75" customHeight="1">
      <c r="A878" s="35"/>
      <c r="AA878" s="35"/>
      <c r="AB878" s="35"/>
      <c r="AC878" s="35"/>
      <c r="AD878" s="35"/>
    </row>
    <row r="879" spans="1:30" s="40" customFormat="1" ht="15.75" customHeight="1">
      <c r="A879" s="35"/>
      <c r="AA879" s="35"/>
      <c r="AB879" s="35"/>
      <c r="AC879" s="35"/>
      <c r="AD879" s="35"/>
    </row>
    <row r="880" spans="1:30" s="40" customFormat="1" ht="15.75" customHeight="1">
      <c r="A880" s="35"/>
      <c r="AA880" s="35"/>
      <c r="AB880" s="35"/>
      <c r="AC880" s="35"/>
      <c r="AD880" s="35"/>
    </row>
    <row r="881" spans="1:30" s="40" customFormat="1" ht="15.75" customHeight="1">
      <c r="A881" s="35"/>
      <c r="AA881" s="35"/>
      <c r="AB881" s="35"/>
      <c r="AC881" s="35"/>
      <c r="AD881" s="35"/>
    </row>
    <row r="882" spans="1:30" s="40" customFormat="1" ht="15.75" customHeight="1">
      <c r="A882" s="35"/>
      <c r="AA882" s="35"/>
      <c r="AB882" s="35"/>
      <c r="AC882" s="35"/>
      <c r="AD882" s="35"/>
    </row>
    <row r="883" spans="1:30" s="40" customFormat="1" ht="15.75" customHeight="1">
      <c r="A883" s="35"/>
      <c r="AA883" s="35"/>
      <c r="AB883" s="35"/>
      <c r="AC883" s="35"/>
      <c r="AD883" s="35"/>
    </row>
    <row r="884" spans="1:30" s="40" customFormat="1" ht="15.75" customHeight="1">
      <c r="A884" s="35"/>
      <c r="AA884" s="35"/>
      <c r="AB884" s="35"/>
      <c r="AC884" s="35"/>
      <c r="AD884" s="35"/>
    </row>
    <row r="885" spans="1:30" s="40" customFormat="1" ht="15.75" customHeight="1">
      <c r="A885" s="35"/>
      <c r="AA885" s="35"/>
      <c r="AB885" s="35"/>
      <c r="AC885" s="35"/>
      <c r="AD885" s="35"/>
    </row>
    <row r="886" spans="1:30" s="40" customFormat="1" ht="15.75" customHeight="1">
      <c r="A886" s="35"/>
      <c r="AA886" s="35"/>
      <c r="AB886" s="35"/>
      <c r="AC886" s="35"/>
      <c r="AD886" s="35"/>
    </row>
    <row r="887" spans="1:30" s="40" customFormat="1" ht="15.75" customHeight="1">
      <c r="A887" s="35"/>
      <c r="AA887" s="35"/>
      <c r="AB887" s="35"/>
      <c r="AC887" s="35"/>
      <c r="AD887" s="35"/>
    </row>
    <row r="888" spans="1:30" s="40" customFormat="1" ht="15.75" customHeight="1">
      <c r="A888" s="35"/>
      <c r="AA888" s="35"/>
      <c r="AB888" s="35"/>
      <c r="AC888" s="35"/>
      <c r="AD888" s="35"/>
    </row>
    <row r="889" spans="1:30" s="40" customFormat="1" ht="15.75" customHeight="1">
      <c r="A889" s="35"/>
      <c r="AA889" s="35"/>
      <c r="AB889" s="35"/>
      <c r="AC889" s="35"/>
      <c r="AD889" s="35"/>
    </row>
    <row r="890" spans="1:30" s="40" customFormat="1" ht="15.75" customHeight="1">
      <c r="A890" s="35"/>
      <c r="AA890" s="35"/>
      <c r="AB890" s="35"/>
      <c r="AC890" s="35"/>
      <c r="AD890" s="35"/>
    </row>
    <row r="891" spans="1:30" s="40" customFormat="1" ht="15.75" customHeight="1">
      <c r="A891" s="35"/>
      <c r="AA891" s="35"/>
      <c r="AB891" s="35"/>
      <c r="AC891" s="35"/>
      <c r="AD891" s="35"/>
    </row>
    <row r="892" spans="1:30" s="40" customFormat="1" ht="15.75" customHeight="1">
      <c r="A892" s="35"/>
      <c r="AA892" s="35"/>
      <c r="AB892" s="35"/>
      <c r="AC892" s="35"/>
      <c r="AD892" s="35"/>
    </row>
    <row r="893" spans="1:30" s="40" customFormat="1" ht="15.75" customHeight="1">
      <c r="A893" s="35"/>
      <c r="AA893" s="35"/>
      <c r="AB893" s="35"/>
      <c r="AC893" s="35"/>
      <c r="AD893" s="35"/>
    </row>
    <row r="894" spans="1:30" s="40" customFormat="1" ht="15.75" customHeight="1">
      <c r="A894" s="35"/>
      <c r="AA894" s="35"/>
      <c r="AB894" s="35"/>
      <c r="AC894" s="35"/>
      <c r="AD894" s="35"/>
    </row>
    <row r="895" spans="1:30" s="40" customFormat="1" ht="15.75" customHeight="1">
      <c r="A895" s="35"/>
      <c r="AA895" s="35"/>
      <c r="AB895" s="35"/>
      <c r="AC895" s="35"/>
      <c r="AD895" s="35"/>
    </row>
    <row r="896" spans="1:30" s="40" customFormat="1" ht="15.75" customHeight="1">
      <c r="A896" s="35"/>
      <c r="AA896" s="35"/>
      <c r="AB896" s="35"/>
      <c r="AC896" s="35"/>
      <c r="AD896" s="35"/>
    </row>
    <row r="897" spans="1:30" s="40" customFormat="1" ht="15.75" customHeight="1">
      <c r="A897" s="35"/>
      <c r="AA897" s="35"/>
      <c r="AB897" s="35"/>
      <c r="AC897" s="35"/>
      <c r="AD897" s="35"/>
    </row>
    <row r="898" spans="1:30" s="40" customFormat="1" ht="15.75" customHeight="1">
      <c r="A898" s="35"/>
      <c r="AA898" s="35"/>
      <c r="AB898" s="35"/>
      <c r="AC898" s="35"/>
      <c r="AD898" s="35"/>
    </row>
    <row r="899" spans="1:30" s="40" customFormat="1" ht="15.75" customHeight="1">
      <c r="A899" s="35"/>
      <c r="AA899" s="35"/>
      <c r="AB899" s="35"/>
      <c r="AC899" s="35"/>
      <c r="AD899" s="35"/>
    </row>
    <row r="900" spans="1:30" s="40" customFormat="1" ht="15.75" customHeight="1">
      <c r="A900" s="35"/>
      <c r="AA900" s="35"/>
      <c r="AB900" s="35"/>
      <c r="AC900" s="35"/>
      <c r="AD900" s="35"/>
    </row>
    <row r="901" spans="1:30" s="40" customFormat="1" ht="15.75" customHeight="1">
      <c r="A901" s="35"/>
      <c r="AA901" s="35"/>
      <c r="AB901" s="35"/>
      <c r="AC901" s="35"/>
      <c r="AD901" s="35"/>
    </row>
    <row r="902" spans="1:30" s="40" customFormat="1" ht="15.75" customHeight="1">
      <c r="A902" s="35"/>
      <c r="AA902" s="35"/>
      <c r="AB902" s="35"/>
      <c r="AC902" s="35"/>
      <c r="AD902" s="35"/>
    </row>
    <row r="903" spans="1:30" s="40" customFormat="1" ht="15.75" customHeight="1">
      <c r="A903" s="35"/>
      <c r="AA903" s="35"/>
      <c r="AB903" s="35"/>
      <c r="AC903" s="35"/>
      <c r="AD903" s="35"/>
    </row>
    <row r="904" spans="1:30" s="40" customFormat="1" ht="15.75" customHeight="1">
      <c r="A904" s="35"/>
      <c r="AA904" s="35"/>
      <c r="AB904" s="35"/>
      <c r="AC904" s="35"/>
      <c r="AD904" s="35"/>
    </row>
    <row r="905" spans="1:30" s="40" customFormat="1" ht="15.75" customHeight="1">
      <c r="A905" s="35"/>
      <c r="AA905" s="35"/>
      <c r="AB905" s="35"/>
      <c r="AC905" s="35"/>
      <c r="AD905" s="35"/>
    </row>
    <row r="906" spans="1:30" s="40" customFormat="1" ht="15.75" customHeight="1">
      <c r="A906" s="35"/>
      <c r="AA906" s="35"/>
      <c r="AB906" s="35"/>
      <c r="AC906" s="35"/>
      <c r="AD906" s="35"/>
    </row>
    <row r="907" spans="1:30" s="40" customFormat="1" ht="15.75" customHeight="1">
      <c r="A907" s="35"/>
      <c r="AA907" s="35"/>
      <c r="AB907" s="35"/>
      <c r="AC907" s="35"/>
      <c r="AD907" s="35"/>
    </row>
    <row r="908" spans="1:30" s="40" customFormat="1" ht="15.75" customHeight="1">
      <c r="A908" s="35"/>
      <c r="AA908" s="35"/>
      <c r="AB908" s="35"/>
      <c r="AC908" s="35"/>
      <c r="AD908" s="35"/>
    </row>
    <row r="909" spans="1:30" s="40" customFormat="1" ht="15.75" customHeight="1">
      <c r="A909" s="35"/>
      <c r="AA909" s="35"/>
      <c r="AB909" s="35"/>
      <c r="AC909" s="35"/>
      <c r="AD909" s="35"/>
    </row>
    <row r="910" spans="1:30" s="40" customFormat="1" ht="15.75" customHeight="1">
      <c r="A910" s="35"/>
      <c r="AA910" s="35"/>
      <c r="AB910" s="35"/>
      <c r="AC910" s="35"/>
      <c r="AD910" s="35"/>
    </row>
    <row r="911" spans="1:30" s="40" customFormat="1" ht="15.75" customHeight="1">
      <c r="A911" s="35"/>
      <c r="AA911" s="35"/>
      <c r="AB911" s="35"/>
      <c r="AC911" s="35"/>
      <c r="AD911" s="35"/>
    </row>
    <row r="912" spans="1:30" s="40" customFormat="1" ht="15.75" customHeight="1">
      <c r="A912" s="35"/>
      <c r="AA912" s="35"/>
      <c r="AB912" s="35"/>
      <c r="AC912" s="35"/>
      <c r="AD912" s="35"/>
    </row>
    <row r="913" spans="1:30" s="40" customFormat="1" ht="15.75" customHeight="1">
      <c r="A913" s="35"/>
      <c r="AA913" s="35"/>
      <c r="AB913" s="35"/>
      <c r="AC913" s="35"/>
      <c r="AD913" s="35"/>
    </row>
    <row r="914" spans="1:30" s="40" customFormat="1" ht="15.75" customHeight="1">
      <c r="A914" s="35"/>
      <c r="AA914" s="35"/>
      <c r="AB914" s="35"/>
      <c r="AC914" s="35"/>
      <c r="AD914" s="35"/>
    </row>
    <row r="915" spans="1:30" s="40" customFormat="1" ht="15.75" customHeight="1">
      <c r="A915" s="35"/>
      <c r="AA915" s="35"/>
      <c r="AB915" s="35"/>
      <c r="AC915" s="35"/>
      <c r="AD915" s="35"/>
    </row>
    <row r="916" spans="1:30" s="40" customFormat="1" ht="15.75" customHeight="1">
      <c r="A916" s="35"/>
      <c r="AA916" s="35"/>
      <c r="AB916" s="35"/>
      <c r="AC916" s="35"/>
      <c r="AD916" s="35"/>
    </row>
    <row r="917" spans="1:30" s="40" customFormat="1" ht="15.75" customHeight="1">
      <c r="A917" s="35"/>
      <c r="AA917" s="35"/>
      <c r="AB917" s="35"/>
      <c r="AC917" s="35"/>
      <c r="AD917" s="35"/>
    </row>
    <row r="918" spans="1:30" s="40" customFormat="1" ht="15.75" customHeight="1">
      <c r="A918" s="35"/>
      <c r="AA918" s="35"/>
      <c r="AB918" s="35"/>
      <c r="AC918" s="35"/>
      <c r="AD918" s="35"/>
    </row>
    <row r="919" spans="1:30" s="40" customFormat="1" ht="15.75" customHeight="1">
      <c r="A919" s="35"/>
      <c r="AA919" s="35"/>
      <c r="AB919" s="35"/>
      <c r="AC919" s="35"/>
      <c r="AD919" s="35"/>
    </row>
    <row r="920" spans="1:30" s="40" customFormat="1" ht="15.75" customHeight="1">
      <c r="A920" s="35"/>
      <c r="AA920" s="35"/>
      <c r="AB920" s="35"/>
      <c r="AC920" s="35"/>
      <c r="AD920" s="35"/>
    </row>
    <row r="921" spans="1:30" s="40" customFormat="1" ht="15.75" customHeight="1">
      <c r="A921" s="35"/>
      <c r="AA921" s="35"/>
      <c r="AB921" s="35"/>
      <c r="AC921" s="35"/>
      <c r="AD921" s="35"/>
    </row>
    <row r="922" spans="1:30" s="40" customFormat="1" ht="15.75" customHeight="1">
      <c r="A922" s="35"/>
      <c r="AA922" s="35"/>
      <c r="AB922" s="35"/>
      <c r="AC922" s="35"/>
      <c r="AD922" s="35"/>
    </row>
    <row r="923" spans="1:30" s="40" customFormat="1" ht="15.75" customHeight="1">
      <c r="A923" s="35"/>
      <c r="AA923" s="35"/>
      <c r="AB923" s="35"/>
      <c r="AC923" s="35"/>
      <c r="AD923" s="35"/>
    </row>
    <row r="924" spans="1:30" s="40" customFormat="1" ht="15.75" customHeight="1">
      <c r="A924" s="35"/>
      <c r="AA924" s="35"/>
      <c r="AB924" s="35"/>
      <c r="AC924" s="35"/>
      <c r="AD924" s="35"/>
    </row>
    <row r="925" spans="1:30" s="40" customFormat="1" ht="15.75" customHeight="1">
      <c r="A925" s="35"/>
      <c r="AA925" s="35"/>
      <c r="AB925" s="35"/>
      <c r="AC925" s="35"/>
      <c r="AD925" s="35"/>
    </row>
    <row r="926" spans="1:30" s="40" customFormat="1" ht="15.75" customHeight="1">
      <c r="A926" s="35"/>
      <c r="AA926" s="35"/>
      <c r="AB926" s="35"/>
      <c r="AC926" s="35"/>
      <c r="AD926" s="35"/>
    </row>
    <row r="927" spans="1:30" s="40" customFormat="1" ht="15.75" customHeight="1">
      <c r="A927" s="35"/>
      <c r="AA927" s="35"/>
      <c r="AB927" s="35"/>
      <c r="AC927" s="35"/>
      <c r="AD927" s="35"/>
    </row>
    <row r="928" spans="1:30" s="40" customFormat="1" ht="15.75" customHeight="1">
      <c r="A928" s="35"/>
      <c r="AA928" s="35"/>
      <c r="AB928" s="35"/>
      <c r="AC928" s="35"/>
      <c r="AD928" s="35"/>
    </row>
    <row r="929" spans="1:30" s="40" customFormat="1" ht="15.75" customHeight="1">
      <c r="A929" s="35"/>
      <c r="AA929" s="35"/>
      <c r="AB929" s="35"/>
      <c r="AC929" s="35"/>
      <c r="AD929" s="35"/>
    </row>
    <row r="930" spans="1:30" s="40" customFormat="1" ht="15.75" customHeight="1">
      <c r="A930" s="35"/>
      <c r="AA930" s="35"/>
      <c r="AB930" s="35"/>
      <c r="AC930" s="35"/>
      <c r="AD930" s="35"/>
    </row>
    <row r="931" spans="1:30" s="40" customFormat="1" ht="15.75" customHeight="1">
      <c r="A931" s="35"/>
      <c r="AA931" s="35"/>
      <c r="AB931" s="35"/>
      <c r="AC931" s="35"/>
      <c r="AD931" s="35"/>
    </row>
    <row r="932" spans="1:30" s="40" customFormat="1" ht="15.75" customHeight="1">
      <c r="A932" s="35"/>
      <c r="AA932" s="35"/>
      <c r="AB932" s="35"/>
      <c r="AC932" s="35"/>
      <c r="AD932" s="35"/>
    </row>
    <row r="933" spans="1:30" s="40" customFormat="1" ht="15.75" customHeight="1">
      <c r="A933" s="35"/>
      <c r="AA933" s="35"/>
      <c r="AB933" s="35"/>
      <c r="AC933" s="35"/>
      <c r="AD933" s="35"/>
    </row>
    <row r="934" spans="1:30" s="40" customFormat="1" ht="15.75" customHeight="1">
      <c r="A934" s="35"/>
      <c r="AA934" s="35"/>
      <c r="AB934" s="35"/>
      <c r="AC934" s="35"/>
      <c r="AD934" s="35"/>
    </row>
    <row r="935" spans="1:30" s="40" customFormat="1" ht="15.75" customHeight="1">
      <c r="A935" s="35"/>
      <c r="AA935" s="35"/>
      <c r="AB935" s="35"/>
      <c r="AC935" s="35"/>
      <c r="AD935" s="35"/>
    </row>
    <row r="936" spans="1:30" s="40" customFormat="1" ht="15.75" customHeight="1">
      <c r="A936" s="35"/>
      <c r="AA936" s="35"/>
      <c r="AB936" s="35"/>
      <c r="AC936" s="35"/>
      <c r="AD936" s="35"/>
    </row>
    <row r="937" spans="1:30" s="40" customFormat="1" ht="15.75" customHeight="1">
      <c r="A937" s="35"/>
      <c r="AA937" s="35"/>
      <c r="AB937" s="35"/>
      <c r="AC937" s="35"/>
      <c r="AD937" s="35"/>
    </row>
    <row r="938" spans="1:30" s="40" customFormat="1" ht="15.75" customHeight="1">
      <c r="A938" s="35"/>
      <c r="AA938" s="35"/>
      <c r="AB938" s="35"/>
      <c r="AC938" s="35"/>
      <c r="AD938" s="35"/>
    </row>
    <row r="939" spans="1:30" s="40" customFormat="1" ht="15.75" customHeight="1">
      <c r="A939" s="35"/>
      <c r="AA939" s="35"/>
      <c r="AB939" s="35"/>
      <c r="AC939" s="35"/>
      <c r="AD939" s="35"/>
    </row>
    <row r="940" spans="1:30" s="40" customFormat="1" ht="15.75" customHeight="1">
      <c r="A940" s="35"/>
      <c r="AA940" s="35"/>
      <c r="AB940" s="35"/>
      <c r="AC940" s="35"/>
      <c r="AD940" s="35"/>
    </row>
    <row r="941" spans="1:30" s="40" customFormat="1" ht="15.75" customHeight="1">
      <c r="A941" s="35"/>
      <c r="AA941" s="35"/>
      <c r="AB941" s="35"/>
      <c r="AC941" s="35"/>
      <c r="AD941" s="35"/>
    </row>
    <row r="942" spans="1:30" s="40" customFormat="1" ht="15.75" customHeight="1">
      <c r="A942" s="35"/>
      <c r="AA942" s="35"/>
      <c r="AB942" s="35"/>
      <c r="AC942" s="35"/>
      <c r="AD942" s="35"/>
    </row>
    <row r="943" spans="1:30" s="40" customFormat="1" ht="15.75" customHeight="1">
      <c r="A943" s="35"/>
      <c r="AA943" s="35"/>
      <c r="AB943" s="35"/>
      <c r="AC943" s="35"/>
      <c r="AD943" s="35"/>
    </row>
    <row r="944" spans="1:30" s="40" customFormat="1" ht="15.75" customHeight="1">
      <c r="A944" s="35"/>
      <c r="AA944" s="35"/>
      <c r="AB944" s="35"/>
      <c r="AC944" s="35"/>
      <c r="AD944" s="35"/>
    </row>
    <row r="945" spans="1:30" s="40" customFormat="1" ht="15.75" customHeight="1">
      <c r="A945" s="35"/>
      <c r="AA945" s="35"/>
      <c r="AB945" s="35"/>
      <c r="AC945" s="35"/>
      <c r="AD945" s="35"/>
    </row>
    <row r="946" spans="1:30" s="40" customFormat="1" ht="15.75" customHeight="1">
      <c r="A946" s="35"/>
      <c r="AA946" s="35"/>
      <c r="AB946" s="35"/>
      <c r="AC946" s="35"/>
      <c r="AD946" s="35"/>
    </row>
    <row r="947" spans="1:30" s="40" customFormat="1" ht="15.75" customHeight="1">
      <c r="A947" s="35"/>
      <c r="AA947" s="35"/>
      <c r="AB947" s="35"/>
      <c r="AC947" s="35"/>
      <c r="AD947" s="35"/>
    </row>
    <row r="948" spans="1:30" s="40" customFormat="1" ht="15.75" customHeight="1">
      <c r="A948" s="35"/>
      <c r="AA948" s="35"/>
      <c r="AB948" s="35"/>
      <c r="AC948" s="35"/>
      <c r="AD948" s="35"/>
    </row>
    <row r="949" spans="1:30" s="40" customFormat="1" ht="15.75" customHeight="1">
      <c r="A949" s="35"/>
      <c r="AA949" s="35"/>
      <c r="AB949" s="35"/>
      <c r="AC949" s="35"/>
      <c r="AD949" s="35"/>
    </row>
    <row r="950" spans="1:30" s="40" customFormat="1" ht="15.75" customHeight="1">
      <c r="A950" s="35"/>
      <c r="AA950" s="35"/>
      <c r="AB950" s="35"/>
      <c r="AC950" s="35"/>
      <c r="AD950" s="35"/>
    </row>
    <row r="951" spans="1:30" s="40" customFormat="1" ht="15.75" customHeight="1">
      <c r="A951" s="35"/>
      <c r="AA951" s="35"/>
      <c r="AB951" s="35"/>
      <c r="AC951" s="35"/>
      <c r="AD951" s="35"/>
    </row>
    <row r="952" spans="1:30" s="40" customFormat="1" ht="15.75" customHeight="1">
      <c r="A952" s="35"/>
      <c r="AA952" s="35"/>
      <c r="AB952" s="35"/>
      <c r="AC952" s="35"/>
      <c r="AD952" s="35"/>
    </row>
    <row r="953" spans="1:30" s="40" customFormat="1" ht="15.75" customHeight="1">
      <c r="A953" s="35"/>
      <c r="AA953" s="35"/>
      <c r="AB953" s="35"/>
      <c r="AC953" s="35"/>
      <c r="AD953" s="35"/>
    </row>
    <row r="954" spans="1:30" s="40" customFormat="1" ht="15.75" customHeight="1">
      <c r="A954" s="35"/>
      <c r="AA954" s="35"/>
      <c r="AB954" s="35"/>
      <c r="AC954" s="35"/>
      <c r="AD954" s="35"/>
    </row>
    <row r="955" spans="1:30" s="40" customFormat="1" ht="15.75" customHeight="1">
      <c r="A955" s="35"/>
      <c r="AA955" s="35"/>
      <c r="AB955" s="35"/>
      <c r="AC955" s="35"/>
      <c r="AD955" s="35"/>
    </row>
    <row r="956" spans="1:30" s="40" customFormat="1" ht="15.75" customHeight="1">
      <c r="A956" s="35"/>
      <c r="AA956" s="35"/>
      <c r="AB956" s="35"/>
      <c r="AC956" s="35"/>
      <c r="AD956" s="35"/>
    </row>
    <row r="957" spans="1:30" s="40" customFormat="1" ht="15.75" customHeight="1">
      <c r="A957" s="35"/>
      <c r="AA957" s="35"/>
      <c r="AB957" s="35"/>
      <c r="AC957" s="35"/>
      <c r="AD957" s="35"/>
    </row>
    <row r="958" spans="1:30" s="40" customFormat="1" ht="15.75" customHeight="1">
      <c r="A958" s="35"/>
      <c r="AA958" s="35"/>
      <c r="AB958" s="35"/>
      <c r="AC958" s="35"/>
      <c r="AD958" s="35"/>
    </row>
    <row r="959" spans="1:30" s="40" customFormat="1" ht="15.75" customHeight="1">
      <c r="A959" s="35"/>
      <c r="AA959" s="35"/>
      <c r="AB959" s="35"/>
      <c r="AC959" s="35"/>
      <c r="AD959" s="35"/>
    </row>
    <row r="960" spans="1:30" s="40" customFormat="1" ht="15.75" customHeight="1">
      <c r="A960" s="35"/>
      <c r="AA960" s="35"/>
      <c r="AB960" s="35"/>
      <c r="AC960" s="35"/>
      <c r="AD960" s="35"/>
    </row>
    <row r="961" spans="1:30" s="40" customFormat="1" ht="15.75" customHeight="1">
      <c r="A961" s="35"/>
      <c r="AA961" s="35"/>
      <c r="AB961" s="35"/>
      <c r="AC961" s="35"/>
      <c r="AD961" s="35"/>
    </row>
    <row r="962" spans="1:30" s="40" customFormat="1" ht="15.75" customHeight="1">
      <c r="A962" s="35"/>
      <c r="AA962" s="35"/>
      <c r="AB962" s="35"/>
      <c r="AC962" s="35"/>
      <c r="AD962" s="35"/>
    </row>
    <row r="963" spans="1:30" s="40" customFormat="1" ht="15.75" customHeight="1">
      <c r="A963" s="35"/>
      <c r="AA963" s="35"/>
      <c r="AB963" s="35"/>
      <c r="AC963" s="35"/>
      <c r="AD963" s="35"/>
    </row>
    <row r="964" spans="1:30" s="40" customFormat="1" ht="15.75" customHeight="1">
      <c r="A964" s="35"/>
      <c r="AA964" s="35"/>
      <c r="AB964" s="35"/>
      <c r="AC964" s="35"/>
      <c r="AD964" s="35"/>
    </row>
    <row r="965" spans="1:30" s="40" customFormat="1" ht="15.75" customHeight="1">
      <c r="A965" s="35"/>
      <c r="AA965" s="35"/>
      <c r="AB965" s="35"/>
      <c r="AC965" s="35"/>
      <c r="AD965" s="35"/>
    </row>
  </sheetData>
  <mergeCells count="2">
    <mergeCell ref="M3:S3"/>
    <mergeCell ref="U3:Z3"/>
  </mergeCells>
  <pageMargins left="0.7" right="0.7" top="0.75" bottom="0.75" header="0" footer="0"/>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339"/>
  <sheetViews>
    <sheetView workbookViewId="0">
      <selection activeCell="A4" sqref="A4:C4"/>
    </sheetView>
  </sheetViews>
  <sheetFormatPr baseColWidth="10" defaultColWidth="11" defaultRowHeight="14.4"/>
  <cols>
    <col min="1" max="16384" width="11" style="349"/>
  </cols>
  <sheetData>
    <row r="1" spans="1:3">
      <c r="A1" s="349" t="s">
        <v>541</v>
      </c>
    </row>
    <row r="2" spans="1:3" ht="15.6">
      <c r="A2" s="21" t="s">
        <v>563</v>
      </c>
      <c r="B2" s="21" t="s">
        <v>565</v>
      </c>
      <c r="C2" s="21" t="s">
        <v>566</v>
      </c>
    </row>
    <row r="3" spans="1:3" ht="15.6">
      <c r="A3" s="350">
        <v>42373</v>
      </c>
      <c r="B3" s="344">
        <v>4.3000000000000002E-5</v>
      </c>
      <c r="C3" s="344">
        <v>79.625</v>
      </c>
    </row>
    <row r="4" spans="1:3" ht="15.6">
      <c r="A4" s="317">
        <v>42374</v>
      </c>
      <c r="B4" s="235">
        <v>0.22839599999999999</v>
      </c>
      <c r="C4" s="235">
        <v>79.3</v>
      </c>
    </row>
    <row r="5" spans="1:3" ht="15.6">
      <c r="A5" s="317">
        <v>42375</v>
      </c>
      <c r="B5" s="235">
        <v>0.41231699999999999</v>
      </c>
      <c r="C5" s="235">
        <v>77.284999999999997</v>
      </c>
    </row>
    <row r="6" spans="1:3" ht="15.6">
      <c r="A6" s="317">
        <v>42376</v>
      </c>
      <c r="B6" s="235">
        <v>0.45964700000000003</v>
      </c>
      <c r="C6" s="235">
        <v>77.22</v>
      </c>
    </row>
    <row r="7" spans="1:3" ht="15.6">
      <c r="A7" s="317">
        <v>42377</v>
      </c>
      <c r="B7" s="235">
        <v>7.1000000000000005E-5</v>
      </c>
      <c r="C7" s="235">
        <v>77.22</v>
      </c>
    </row>
    <row r="8" spans="1:3" ht="15.6">
      <c r="A8" s="317">
        <v>42380</v>
      </c>
      <c r="B8" s="235">
        <v>0.35981400000000002</v>
      </c>
      <c r="C8" s="235">
        <v>75.27</v>
      </c>
    </row>
    <row r="9" spans="1:3" ht="15.6">
      <c r="A9" s="317">
        <v>42381</v>
      </c>
      <c r="B9" s="235">
        <v>0.45666299999999999</v>
      </c>
      <c r="C9" s="235">
        <v>74.034999999999997</v>
      </c>
    </row>
    <row r="10" spans="1:3" ht="15.6">
      <c r="A10" s="317">
        <v>42382</v>
      </c>
      <c r="B10" s="235">
        <v>0.52944800000000003</v>
      </c>
      <c r="C10" s="235">
        <v>72.540000000000006</v>
      </c>
    </row>
    <row r="11" spans="1:3" ht="15.6">
      <c r="A11" s="317">
        <v>42383</v>
      </c>
      <c r="B11" s="235">
        <v>0.40799299999999999</v>
      </c>
      <c r="C11" s="235">
        <v>71.305000000000007</v>
      </c>
    </row>
    <row r="12" spans="1:3" ht="15.6">
      <c r="A12" s="317">
        <v>42384</v>
      </c>
      <c r="B12" s="235">
        <v>0.530308</v>
      </c>
      <c r="C12" s="235">
        <v>69.094999999999999</v>
      </c>
    </row>
    <row r="13" spans="1:3" ht="15.6">
      <c r="A13" s="317">
        <v>42387</v>
      </c>
      <c r="B13" s="235">
        <v>0.28988900000000001</v>
      </c>
      <c r="C13" s="235">
        <v>68.900000000000006</v>
      </c>
    </row>
    <row r="14" spans="1:3" ht="15.6">
      <c r="A14" s="317">
        <v>42388</v>
      </c>
      <c r="B14" s="235">
        <v>0.30335400000000001</v>
      </c>
      <c r="C14" s="235">
        <v>69.680000000000007</v>
      </c>
    </row>
    <row r="15" spans="1:3" ht="15.6">
      <c r="A15" s="317">
        <v>42389</v>
      </c>
      <c r="B15" s="235">
        <v>0.34455000000000002</v>
      </c>
      <c r="C15" s="235">
        <v>67.405000000000001</v>
      </c>
    </row>
    <row r="16" spans="1:3" ht="15.6">
      <c r="A16" s="317">
        <v>42390</v>
      </c>
      <c r="B16" s="235">
        <v>0.57423000000000002</v>
      </c>
      <c r="C16" s="235">
        <v>68.900000000000006</v>
      </c>
    </row>
    <row r="17" spans="1:3" ht="15.6">
      <c r="A17" s="317">
        <v>42391</v>
      </c>
      <c r="B17" s="235">
        <v>0.49796800000000002</v>
      </c>
      <c r="C17" s="235">
        <v>70.265000000000001</v>
      </c>
    </row>
    <row r="18" spans="1:3" ht="15.6">
      <c r="A18" s="317">
        <v>42394</v>
      </c>
      <c r="B18" s="235">
        <v>0.38181900000000002</v>
      </c>
      <c r="C18" s="235">
        <v>70.59</v>
      </c>
    </row>
    <row r="19" spans="1:3" ht="15.6">
      <c r="A19" s="317">
        <v>42395</v>
      </c>
      <c r="B19" s="235">
        <v>0.44886100000000001</v>
      </c>
      <c r="C19" s="235">
        <v>71.760000000000005</v>
      </c>
    </row>
    <row r="20" spans="1:3" ht="15.6">
      <c r="A20" s="317">
        <v>42396</v>
      </c>
      <c r="B20" s="235">
        <v>0.32891700000000001</v>
      </c>
      <c r="C20" s="235">
        <v>72.150000000000006</v>
      </c>
    </row>
    <row r="21" spans="1:3" ht="15.6">
      <c r="A21" s="317">
        <v>42397</v>
      </c>
      <c r="B21" s="235">
        <v>0.36392400000000003</v>
      </c>
      <c r="C21" s="235">
        <v>72.67</v>
      </c>
    </row>
    <row r="22" spans="1:3" ht="15.6">
      <c r="A22" s="317">
        <v>42398</v>
      </c>
      <c r="B22" s="235">
        <v>0.466144</v>
      </c>
      <c r="C22" s="235">
        <v>75.14</v>
      </c>
    </row>
    <row r="23" spans="1:3" ht="15.6">
      <c r="A23" s="317">
        <v>42401</v>
      </c>
      <c r="B23" s="235">
        <v>0.34943000000000002</v>
      </c>
      <c r="C23" s="235">
        <v>75.92</v>
      </c>
    </row>
    <row r="24" spans="1:3" ht="15.6">
      <c r="A24" s="317">
        <v>42402</v>
      </c>
      <c r="B24" s="235">
        <v>0.38890000000000002</v>
      </c>
      <c r="C24" s="235">
        <v>75.075000000000003</v>
      </c>
    </row>
    <row r="25" spans="1:3" ht="15.6">
      <c r="A25" s="317">
        <v>42403</v>
      </c>
      <c r="B25" s="235">
        <v>0.42736099999999999</v>
      </c>
      <c r="C25" s="235">
        <v>73.515000000000001</v>
      </c>
    </row>
    <row r="26" spans="1:3" ht="15.6">
      <c r="A26" s="317">
        <v>42404</v>
      </c>
      <c r="B26" s="235">
        <v>0.27088200000000001</v>
      </c>
      <c r="C26" s="235">
        <v>74.099999999999994</v>
      </c>
    </row>
    <row r="27" spans="1:3" ht="15.6">
      <c r="A27" s="317">
        <v>42405</v>
      </c>
      <c r="B27" s="235">
        <v>0.43425900000000001</v>
      </c>
      <c r="C27" s="235">
        <v>74.489999999999995</v>
      </c>
    </row>
    <row r="28" spans="1:3" ht="15.6">
      <c r="A28" s="317">
        <v>42408</v>
      </c>
      <c r="B28" s="235">
        <v>0.44385799999999997</v>
      </c>
      <c r="C28" s="235">
        <v>71.305000000000007</v>
      </c>
    </row>
    <row r="29" spans="1:3" ht="15.6">
      <c r="A29" s="317">
        <v>42409</v>
      </c>
      <c r="B29" s="235">
        <v>0.49237999999999998</v>
      </c>
      <c r="C29" s="235">
        <v>71.174999999999997</v>
      </c>
    </row>
    <row r="30" spans="1:3" ht="15.6">
      <c r="A30" s="317">
        <v>42410</v>
      </c>
      <c r="B30" s="235">
        <v>0.73100100000000001</v>
      </c>
      <c r="C30" s="235">
        <v>74.034999999999997</v>
      </c>
    </row>
    <row r="31" spans="1:3" ht="15.6">
      <c r="A31" s="317">
        <v>42411</v>
      </c>
      <c r="B31" s="235">
        <v>0.81209399999999998</v>
      </c>
      <c r="C31" s="235">
        <v>74.75</v>
      </c>
    </row>
    <row r="32" spans="1:3" ht="15.6">
      <c r="A32" s="317">
        <v>42412</v>
      </c>
      <c r="B32" s="235">
        <v>0.76027599999999995</v>
      </c>
      <c r="C32" s="235">
        <v>76.7</v>
      </c>
    </row>
    <row r="33" spans="1:3" ht="15.6">
      <c r="A33" s="317">
        <v>42415</v>
      </c>
      <c r="B33" s="235">
        <v>0.50676299999999996</v>
      </c>
      <c r="C33" s="235">
        <v>79.234999999999999</v>
      </c>
    </row>
    <row r="34" spans="1:3" ht="15.6">
      <c r="A34" s="317">
        <v>42416</v>
      </c>
      <c r="B34" s="235">
        <v>0.303122</v>
      </c>
      <c r="C34" s="235">
        <v>78.584999999999994</v>
      </c>
    </row>
    <row r="35" spans="1:3" ht="15.6">
      <c r="A35" s="317">
        <v>42417</v>
      </c>
      <c r="B35" s="235">
        <v>0.49325200000000002</v>
      </c>
      <c r="C35" s="235">
        <v>79.17</v>
      </c>
    </row>
    <row r="36" spans="1:3" ht="15.6">
      <c r="A36" s="317">
        <v>42418</v>
      </c>
      <c r="B36" s="235">
        <v>0.34719100000000003</v>
      </c>
      <c r="C36" s="235">
        <v>79.3</v>
      </c>
    </row>
    <row r="37" spans="1:3" ht="15.6">
      <c r="A37" s="317">
        <v>42419</v>
      </c>
      <c r="B37" s="235">
        <v>0.25969999999999999</v>
      </c>
      <c r="C37" s="235">
        <v>78.715000000000003</v>
      </c>
    </row>
    <row r="38" spans="1:3" ht="15.6">
      <c r="A38" s="317">
        <v>42422</v>
      </c>
      <c r="B38" s="235">
        <v>0.40171899999999999</v>
      </c>
      <c r="C38" s="235">
        <v>78.78</v>
      </c>
    </row>
    <row r="39" spans="1:3" ht="15.6">
      <c r="A39" s="317">
        <v>42423</v>
      </c>
      <c r="B39" s="235">
        <v>0.33330300000000002</v>
      </c>
      <c r="C39" s="235">
        <v>79.234999999999999</v>
      </c>
    </row>
    <row r="40" spans="1:3" ht="15.6">
      <c r="A40" s="317">
        <v>42424</v>
      </c>
      <c r="B40" s="235">
        <v>0.51614400000000005</v>
      </c>
      <c r="C40" s="235">
        <v>75.594999999999999</v>
      </c>
    </row>
    <row r="41" spans="1:3" ht="15.6">
      <c r="A41" s="317">
        <v>42425</v>
      </c>
      <c r="B41" s="235">
        <v>0.24648</v>
      </c>
      <c r="C41" s="235">
        <v>77.349999999999994</v>
      </c>
    </row>
    <row r="42" spans="1:3" ht="15.6">
      <c r="A42" s="317">
        <v>42426</v>
      </c>
      <c r="B42" s="235">
        <v>0.284188</v>
      </c>
      <c r="C42" s="235">
        <v>77.545000000000002</v>
      </c>
    </row>
    <row r="43" spans="1:3" ht="15.6">
      <c r="A43" s="317">
        <v>42429</v>
      </c>
      <c r="B43" s="235">
        <v>0.27729799999999999</v>
      </c>
      <c r="C43" s="235">
        <v>77.155000000000001</v>
      </c>
    </row>
    <row r="44" spans="1:3" ht="15.6">
      <c r="A44" s="317">
        <v>42430</v>
      </c>
      <c r="B44" s="235">
        <v>0.33479599999999998</v>
      </c>
      <c r="C44" s="235">
        <v>78</v>
      </c>
    </row>
    <row r="45" spans="1:3" ht="15.6">
      <c r="A45" s="317">
        <v>42431</v>
      </c>
      <c r="B45" s="235">
        <v>0.312697</v>
      </c>
      <c r="C45" s="235">
        <v>77.349999999999994</v>
      </c>
    </row>
    <row r="46" spans="1:3" ht="15.6">
      <c r="A46" s="317">
        <v>42432</v>
      </c>
      <c r="B46" s="235">
        <v>0.458403</v>
      </c>
      <c r="C46" s="235">
        <v>77.805000000000007</v>
      </c>
    </row>
    <row r="47" spans="1:3" ht="15.6">
      <c r="A47" s="317">
        <v>42433</v>
      </c>
      <c r="B47" s="235">
        <v>0.21125099999999999</v>
      </c>
      <c r="C47" s="235">
        <v>78.52</v>
      </c>
    </row>
    <row r="48" spans="1:3" ht="15.6">
      <c r="A48" s="317">
        <v>42436</v>
      </c>
      <c r="B48" s="235">
        <v>0.203738</v>
      </c>
      <c r="C48" s="235">
        <v>78.064999999999998</v>
      </c>
    </row>
    <row r="49" spans="1:3" ht="15.6">
      <c r="A49" s="317">
        <v>42437</v>
      </c>
      <c r="B49" s="235">
        <v>0.19058800000000001</v>
      </c>
      <c r="C49" s="235">
        <v>77.22</v>
      </c>
    </row>
    <row r="50" spans="1:3" ht="15.6">
      <c r="A50" s="317">
        <v>42438</v>
      </c>
      <c r="B50" s="235">
        <v>0.297402</v>
      </c>
      <c r="C50" s="235">
        <v>77.284999999999997</v>
      </c>
    </row>
    <row r="51" spans="1:3" ht="15.6">
      <c r="A51" s="317">
        <v>42439</v>
      </c>
      <c r="B51" s="235">
        <v>0.38507200000000003</v>
      </c>
      <c r="C51" s="235">
        <v>76.959999999999994</v>
      </c>
    </row>
    <row r="52" spans="1:3" ht="15.6">
      <c r="A52" s="317">
        <v>42440</v>
      </c>
      <c r="B52" s="235">
        <v>0.201406</v>
      </c>
      <c r="C52" s="235">
        <v>78.325000000000003</v>
      </c>
    </row>
    <row r="53" spans="1:3" ht="15.6">
      <c r="A53" s="317">
        <v>42443</v>
      </c>
      <c r="B53" s="235">
        <v>0.26584400000000002</v>
      </c>
      <c r="C53" s="235">
        <v>79.69</v>
      </c>
    </row>
    <row r="54" spans="1:3" ht="15.6">
      <c r="A54" s="317">
        <v>42444</v>
      </c>
      <c r="B54" s="235">
        <v>0.17249600000000001</v>
      </c>
      <c r="C54" s="235">
        <v>79.56</v>
      </c>
    </row>
    <row r="55" spans="1:3" ht="15.6">
      <c r="A55" s="317">
        <v>42445</v>
      </c>
      <c r="B55" s="235">
        <v>0.64805100000000004</v>
      </c>
      <c r="C55" s="235">
        <v>77.025000000000006</v>
      </c>
    </row>
    <row r="56" spans="1:3" ht="15.6">
      <c r="A56" s="317">
        <v>42446</v>
      </c>
      <c r="B56" s="235">
        <v>0.30984200000000001</v>
      </c>
      <c r="C56" s="235">
        <v>77.349999999999994</v>
      </c>
    </row>
    <row r="57" spans="1:3" ht="15.6">
      <c r="A57" s="317">
        <v>42447</v>
      </c>
      <c r="B57" s="235">
        <v>0.29500500000000002</v>
      </c>
      <c r="C57" s="235">
        <v>76.83</v>
      </c>
    </row>
    <row r="58" spans="1:3" ht="15.6">
      <c r="A58" s="317">
        <v>42450</v>
      </c>
      <c r="B58" s="235">
        <v>0.205931</v>
      </c>
      <c r="C58" s="235">
        <v>77.155000000000001</v>
      </c>
    </row>
    <row r="59" spans="1:3" ht="15.6">
      <c r="A59" s="317">
        <v>42451</v>
      </c>
      <c r="B59" s="235">
        <v>0.16409099999999999</v>
      </c>
      <c r="C59" s="235">
        <v>77.739999999999995</v>
      </c>
    </row>
    <row r="60" spans="1:3" ht="15.6">
      <c r="A60" s="317">
        <v>42452</v>
      </c>
      <c r="B60" s="235">
        <v>0.345638</v>
      </c>
      <c r="C60" s="235">
        <v>79.56</v>
      </c>
    </row>
    <row r="61" spans="1:3" ht="15.6">
      <c r="A61" s="317">
        <v>42458</v>
      </c>
      <c r="B61" s="235">
        <v>0.199711</v>
      </c>
      <c r="C61" s="235">
        <v>79.69</v>
      </c>
    </row>
    <row r="62" spans="1:3" ht="15.6">
      <c r="A62" s="317">
        <v>42459</v>
      </c>
      <c r="B62" s="235">
        <v>0.23438200000000001</v>
      </c>
      <c r="C62" s="235">
        <v>81.77</v>
      </c>
    </row>
    <row r="63" spans="1:3" ht="15.6">
      <c r="A63" s="317">
        <v>42460</v>
      </c>
      <c r="B63" s="235">
        <v>0.279754</v>
      </c>
      <c r="C63" s="235">
        <v>81.12</v>
      </c>
    </row>
    <row r="64" spans="1:3" ht="15.6">
      <c r="A64" s="317">
        <v>42461</v>
      </c>
      <c r="B64" s="235">
        <v>0.217499</v>
      </c>
      <c r="C64" s="235">
        <v>80.599999999999994</v>
      </c>
    </row>
    <row r="65" spans="1:3" ht="15.6">
      <c r="A65" s="317">
        <v>42464</v>
      </c>
      <c r="B65" s="235">
        <v>0.30790099999999998</v>
      </c>
      <c r="C65" s="235">
        <v>81.834999999999994</v>
      </c>
    </row>
    <row r="66" spans="1:3" ht="15.6">
      <c r="A66" s="317">
        <v>42465</v>
      </c>
      <c r="B66" s="235">
        <v>0.222854</v>
      </c>
      <c r="C66" s="235">
        <v>80.924999999999997</v>
      </c>
    </row>
    <row r="67" spans="1:3" ht="15.6">
      <c r="A67" s="317">
        <v>42466</v>
      </c>
      <c r="B67" s="235">
        <v>0.273449</v>
      </c>
      <c r="C67" s="235">
        <v>81.77</v>
      </c>
    </row>
    <row r="68" spans="1:3" ht="15.6">
      <c r="A68" s="317">
        <v>42467</v>
      </c>
      <c r="B68" s="235">
        <v>0.238479</v>
      </c>
      <c r="C68" s="235">
        <v>80.86</v>
      </c>
    </row>
    <row r="69" spans="1:3" ht="15.6">
      <c r="A69" s="317">
        <v>42468</v>
      </c>
      <c r="B69" s="235">
        <v>0.29764800000000002</v>
      </c>
      <c r="C69" s="235">
        <v>81.38</v>
      </c>
    </row>
    <row r="70" spans="1:3" ht="15.6">
      <c r="A70" s="317">
        <v>42471</v>
      </c>
      <c r="B70" s="235">
        <v>0.30169899999999999</v>
      </c>
      <c r="C70" s="235">
        <v>79.885000000000005</v>
      </c>
    </row>
    <row r="71" spans="1:3" ht="15.6">
      <c r="A71" s="317">
        <v>42472</v>
      </c>
      <c r="B71" s="235">
        <v>0.21443799999999999</v>
      </c>
      <c r="C71" s="235">
        <v>80.405000000000001</v>
      </c>
    </row>
    <row r="72" spans="1:3" ht="15.6">
      <c r="A72" s="317">
        <v>42473</v>
      </c>
      <c r="B72" s="235">
        <v>0.29767199999999999</v>
      </c>
      <c r="C72" s="235">
        <v>79.430000000000007</v>
      </c>
    </row>
    <row r="73" spans="1:3" ht="15.6">
      <c r="A73" s="317">
        <v>42474</v>
      </c>
      <c r="B73" s="235">
        <v>0.28104299999999999</v>
      </c>
      <c r="C73" s="235">
        <v>81.25</v>
      </c>
    </row>
    <row r="74" spans="1:3" ht="15.6">
      <c r="A74" s="317">
        <v>42475</v>
      </c>
      <c r="B74" s="235">
        <v>0.28087899999999999</v>
      </c>
      <c r="C74" s="235">
        <v>81.38</v>
      </c>
    </row>
    <row r="75" spans="1:3" ht="15.6">
      <c r="A75" s="317">
        <v>42478</v>
      </c>
      <c r="B75" s="235">
        <v>0.16230700000000001</v>
      </c>
      <c r="C75" s="235">
        <v>81.575000000000003</v>
      </c>
    </row>
    <row r="76" spans="1:3" ht="15.6">
      <c r="A76" s="317">
        <v>42479</v>
      </c>
      <c r="B76" s="235">
        <v>0.28487000000000001</v>
      </c>
      <c r="C76" s="235">
        <v>83.98</v>
      </c>
    </row>
    <row r="77" spans="1:3" ht="15.6">
      <c r="A77" s="317">
        <v>42480</v>
      </c>
      <c r="B77" s="235">
        <v>0.23129</v>
      </c>
      <c r="C77" s="235">
        <v>83.33</v>
      </c>
    </row>
    <row r="78" spans="1:3" ht="15.6">
      <c r="A78" s="317">
        <v>42481</v>
      </c>
      <c r="B78" s="235">
        <v>0.25775700000000001</v>
      </c>
      <c r="C78" s="235">
        <v>82.875</v>
      </c>
    </row>
    <row r="79" spans="1:3" ht="15.6">
      <c r="A79" s="317">
        <v>42485</v>
      </c>
      <c r="B79" s="235">
        <v>0.356379</v>
      </c>
      <c r="C79" s="235">
        <v>81.77</v>
      </c>
    </row>
    <row r="80" spans="1:3" ht="15.6">
      <c r="A80" s="317">
        <v>42486</v>
      </c>
      <c r="B80" s="235">
        <v>0.23216899999999999</v>
      </c>
      <c r="C80" s="235">
        <v>82.094999999999999</v>
      </c>
    </row>
    <row r="81" spans="1:3" ht="15.6">
      <c r="A81" s="317">
        <v>42487</v>
      </c>
      <c r="B81" s="235">
        <v>0.16749</v>
      </c>
      <c r="C81" s="235">
        <v>82.875</v>
      </c>
    </row>
    <row r="82" spans="1:3" ht="15.6">
      <c r="A82" s="317">
        <v>42488</v>
      </c>
      <c r="B82" s="235">
        <v>0.17719699999999999</v>
      </c>
      <c r="C82" s="235">
        <v>83.655000000000001</v>
      </c>
    </row>
    <row r="83" spans="1:3" ht="15.6">
      <c r="A83" s="317">
        <v>42489</v>
      </c>
      <c r="B83" s="235">
        <v>0.225443</v>
      </c>
      <c r="C83" s="235">
        <v>82.29</v>
      </c>
    </row>
    <row r="84" spans="1:3" ht="15.6">
      <c r="A84" s="317">
        <v>42492</v>
      </c>
      <c r="B84" s="235">
        <v>0.13881199999999999</v>
      </c>
      <c r="C84" s="235">
        <v>82.03</v>
      </c>
    </row>
    <row r="85" spans="1:3" ht="15.6">
      <c r="A85" s="317">
        <v>42493</v>
      </c>
      <c r="B85" s="235">
        <v>0.26161699999999999</v>
      </c>
      <c r="C85" s="235">
        <v>81.900000000000006</v>
      </c>
    </row>
    <row r="86" spans="1:3" ht="15.6">
      <c r="A86" s="317">
        <v>42494</v>
      </c>
      <c r="B86" s="235">
        <v>0.32139699999999999</v>
      </c>
      <c r="C86" s="235">
        <v>80.924999999999997</v>
      </c>
    </row>
    <row r="87" spans="1:3" ht="15.6">
      <c r="A87" s="317">
        <v>42499</v>
      </c>
      <c r="B87" s="235">
        <v>0.42311700000000002</v>
      </c>
      <c r="C87" s="235">
        <v>83.2</v>
      </c>
    </row>
    <row r="88" spans="1:3" ht="15.6">
      <c r="A88" s="317">
        <v>42500</v>
      </c>
      <c r="B88" s="235">
        <v>0.43202099999999999</v>
      </c>
      <c r="C88" s="235">
        <v>82.94</v>
      </c>
    </row>
    <row r="89" spans="1:3" ht="15.6">
      <c r="A89" s="317">
        <v>42501</v>
      </c>
      <c r="B89" s="235">
        <v>0.68428699999999998</v>
      </c>
      <c r="C89" s="235">
        <v>80.534999999999997</v>
      </c>
    </row>
    <row r="90" spans="1:3" ht="15.6">
      <c r="A90" s="317">
        <v>42502</v>
      </c>
      <c r="B90" s="235">
        <v>0.47518899999999997</v>
      </c>
      <c r="C90" s="235">
        <v>82.614999999999995</v>
      </c>
    </row>
    <row r="91" spans="1:3" ht="15.6">
      <c r="A91" s="317">
        <v>42503</v>
      </c>
      <c r="B91" s="235">
        <v>0.27114700000000003</v>
      </c>
      <c r="C91" s="235">
        <v>81.900000000000006</v>
      </c>
    </row>
    <row r="92" spans="1:3" ht="15.6">
      <c r="A92" s="317">
        <v>42507</v>
      </c>
      <c r="B92" s="235">
        <v>0.22111900000000001</v>
      </c>
      <c r="C92" s="235">
        <v>81.900000000000006</v>
      </c>
    </row>
    <row r="93" spans="1:3" ht="15.6">
      <c r="A93" s="317">
        <v>42508</v>
      </c>
      <c r="B93" s="235">
        <v>0.19228500000000001</v>
      </c>
      <c r="C93" s="235">
        <v>81.38</v>
      </c>
    </row>
    <row r="94" spans="1:3" ht="15.6">
      <c r="A94" s="317">
        <v>42509</v>
      </c>
      <c r="B94" s="235">
        <v>0.239924</v>
      </c>
      <c r="C94" s="235">
        <v>80.275000000000006</v>
      </c>
    </row>
    <row r="95" spans="1:3" ht="15.6">
      <c r="A95" s="317">
        <v>42510</v>
      </c>
      <c r="B95" s="235">
        <v>0.23758199999999999</v>
      </c>
      <c r="C95" s="235">
        <v>81.704999999999998</v>
      </c>
    </row>
    <row r="96" spans="1:3" ht="15.6">
      <c r="A96" s="317">
        <v>42513</v>
      </c>
      <c r="B96" s="235">
        <v>0.206625</v>
      </c>
      <c r="C96" s="235">
        <v>81.77</v>
      </c>
    </row>
    <row r="97" spans="1:3" ht="15.6">
      <c r="A97" s="317">
        <v>42514</v>
      </c>
      <c r="B97" s="235">
        <v>0.28860999999999998</v>
      </c>
      <c r="C97" s="235">
        <v>82.29</v>
      </c>
    </row>
    <row r="98" spans="1:3" ht="15.6">
      <c r="A98" s="317">
        <v>42515</v>
      </c>
      <c r="B98" s="235">
        <v>0.258189</v>
      </c>
      <c r="C98" s="235">
        <v>83.2</v>
      </c>
    </row>
    <row r="99" spans="1:3" ht="15.6">
      <c r="A99" s="317">
        <v>42516</v>
      </c>
      <c r="B99" s="235">
        <v>0.185141</v>
      </c>
      <c r="C99" s="235">
        <v>83.85</v>
      </c>
    </row>
    <row r="100" spans="1:3" ht="15.6">
      <c r="A100" s="317">
        <v>42517</v>
      </c>
      <c r="B100" s="235">
        <v>0.18892500000000001</v>
      </c>
      <c r="C100" s="235">
        <v>84.11</v>
      </c>
    </row>
    <row r="101" spans="1:3" ht="15.6">
      <c r="A101" s="317">
        <v>42520</v>
      </c>
      <c r="B101" s="235">
        <v>0.115299</v>
      </c>
      <c r="C101" s="235">
        <v>84.435000000000002</v>
      </c>
    </row>
    <row r="102" spans="1:3" ht="15.6">
      <c r="A102" s="317">
        <v>42521</v>
      </c>
      <c r="B102" s="235">
        <v>0.367172</v>
      </c>
      <c r="C102" s="235">
        <v>83.85</v>
      </c>
    </row>
    <row r="103" spans="1:3" ht="15.6">
      <c r="A103" s="317">
        <v>42522</v>
      </c>
      <c r="B103" s="235">
        <v>0.18448400000000001</v>
      </c>
      <c r="C103" s="235">
        <v>83.915000000000006</v>
      </c>
    </row>
    <row r="104" spans="1:3" ht="15.6">
      <c r="A104" s="317">
        <v>42523</v>
      </c>
      <c r="B104" s="235">
        <v>0.220717</v>
      </c>
      <c r="C104" s="235">
        <v>83.915000000000006</v>
      </c>
    </row>
    <row r="105" spans="1:3" ht="15.6">
      <c r="A105" s="317">
        <v>42524</v>
      </c>
      <c r="B105" s="235">
        <v>0.17515500000000001</v>
      </c>
      <c r="C105" s="235">
        <v>83.265000000000001</v>
      </c>
    </row>
    <row r="106" spans="1:3" ht="15.6">
      <c r="A106" s="317">
        <v>42527</v>
      </c>
      <c r="B106" s="235">
        <v>0.134245</v>
      </c>
      <c r="C106" s="235">
        <v>83.525000000000006</v>
      </c>
    </row>
    <row r="107" spans="1:3" ht="15.6">
      <c r="A107" s="317">
        <v>42528</v>
      </c>
      <c r="B107" s="235">
        <v>0.166742</v>
      </c>
      <c r="C107" s="235">
        <v>83.525000000000006</v>
      </c>
    </row>
    <row r="108" spans="1:3" ht="15.6">
      <c r="A108" s="317">
        <v>42529</v>
      </c>
      <c r="B108" s="235">
        <v>0.14615700000000001</v>
      </c>
      <c r="C108" s="235">
        <v>83.2</v>
      </c>
    </row>
    <row r="109" spans="1:3" ht="15.6">
      <c r="A109" s="317">
        <v>42530</v>
      </c>
      <c r="B109" s="235">
        <v>0.16809099999999999</v>
      </c>
      <c r="C109" s="235">
        <v>82.29</v>
      </c>
    </row>
    <row r="110" spans="1:3" ht="15.6">
      <c r="A110" s="317">
        <v>42531</v>
      </c>
      <c r="B110" s="235">
        <v>0.240592</v>
      </c>
      <c r="C110" s="235">
        <v>80.209999999999994</v>
      </c>
    </row>
    <row r="111" spans="1:3" ht="15.6">
      <c r="A111" s="317">
        <v>42534</v>
      </c>
      <c r="B111" s="235">
        <v>0.21932099999999999</v>
      </c>
      <c r="C111" s="235">
        <v>79.625</v>
      </c>
    </row>
    <row r="112" spans="1:3" ht="15.6">
      <c r="A112" s="317">
        <v>42535</v>
      </c>
      <c r="B112" s="235">
        <v>0.24184600000000001</v>
      </c>
      <c r="C112" s="235">
        <v>78.91</v>
      </c>
    </row>
    <row r="113" spans="1:3" ht="15.6">
      <c r="A113" s="317">
        <v>42536</v>
      </c>
      <c r="B113" s="235">
        <v>0.20829900000000001</v>
      </c>
      <c r="C113" s="235">
        <v>79.234999999999999</v>
      </c>
    </row>
    <row r="114" spans="1:3" ht="15.6">
      <c r="A114" s="317">
        <v>42537</v>
      </c>
      <c r="B114" s="235">
        <v>0.254326</v>
      </c>
      <c r="C114" s="235">
        <v>78.260000000000005</v>
      </c>
    </row>
    <row r="115" spans="1:3" ht="15.6">
      <c r="A115" s="317">
        <v>42538</v>
      </c>
      <c r="B115" s="235">
        <v>0.27268300000000001</v>
      </c>
      <c r="C115" s="235">
        <v>77.739999999999995</v>
      </c>
    </row>
    <row r="116" spans="1:3" ht="15.6">
      <c r="A116" s="317">
        <v>42541</v>
      </c>
      <c r="B116" s="235">
        <v>0.31753599999999998</v>
      </c>
      <c r="C116" s="235">
        <v>79.754999999999995</v>
      </c>
    </row>
    <row r="117" spans="1:3" ht="15.6">
      <c r="A117" s="317">
        <v>42542</v>
      </c>
      <c r="B117" s="235">
        <v>0.24079300000000001</v>
      </c>
      <c r="C117" s="235">
        <v>80.08</v>
      </c>
    </row>
    <row r="118" spans="1:3" ht="15.6">
      <c r="A118" s="317">
        <v>42543</v>
      </c>
      <c r="B118" s="235">
        <v>0.225407</v>
      </c>
      <c r="C118" s="235">
        <v>80.47</v>
      </c>
    </row>
    <row r="119" spans="1:3" ht="15.6">
      <c r="A119" s="317">
        <v>42544</v>
      </c>
      <c r="B119" s="235">
        <v>0.23771500000000001</v>
      </c>
      <c r="C119" s="235">
        <v>81.38</v>
      </c>
    </row>
    <row r="120" spans="1:3" ht="15.6">
      <c r="A120" s="317">
        <v>42545</v>
      </c>
      <c r="B120" s="235">
        <v>0.42918600000000001</v>
      </c>
      <c r="C120" s="235">
        <v>78.52</v>
      </c>
    </row>
    <row r="121" spans="1:3" ht="15.6">
      <c r="A121" s="317">
        <v>42548</v>
      </c>
      <c r="B121" s="235">
        <v>0.30019600000000002</v>
      </c>
      <c r="C121" s="235">
        <v>77.09</v>
      </c>
    </row>
    <row r="122" spans="1:3" ht="15.6">
      <c r="A122" s="317">
        <v>42549</v>
      </c>
      <c r="B122" s="235">
        <v>0.20940300000000001</v>
      </c>
      <c r="C122" s="235">
        <v>77.674999999999997</v>
      </c>
    </row>
    <row r="123" spans="1:3" ht="15.6">
      <c r="A123" s="317">
        <v>42550</v>
      </c>
      <c r="B123" s="235">
        <v>0.28773399999999999</v>
      </c>
      <c r="C123" s="235">
        <v>78.974999999999994</v>
      </c>
    </row>
    <row r="124" spans="1:3" ht="15.6">
      <c r="A124" s="317">
        <v>42551</v>
      </c>
      <c r="B124" s="235">
        <v>0.51669699999999996</v>
      </c>
      <c r="C124" s="235">
        <v>82.484999999999999</v>
      </c>
    </row>
    <row r="125" spans="1:3" ht="15.6">
      <c r="A125" s="317">
        <v>42552</v>
      </c>
      <c r="B125" s="235">
        <v>0.443386</v>
      </c>
      <c r="C125" s="235">
        <v>84.11</v>
      </c>
    </row>
    <row r="126" spans="1:3" ht="15.6">
      <c r="A126" s="317">
        <v>42555</v>
      </c>
      <c r="B126" s="235">
        <v>0.16774800000000001</v>
      </c>
      <c r="C126" s="235">
        <v>84.11</v>
      </c>
    </row>
    <row r="127" spans="1:3" ht="15.6">
      <c r="A127" s="317">
        <v>42556</v>
      </c>
      <c r="B127" s="235">
        <v>0.24305399999999999</v>
      </c>
      <c r="C127" s="235">
        <v>82.224999999999994</v>
      </c>
    </row>
    <row r="128" spans="1:3" ht="15.6">
      <c r="A128" s="317">
        <v>42557</v>
      </c>
      <c r="B128" s="235">
        <v>0.25781399999999999</v>
      </c>
      <c r="C128" s="235">
        <v>81.25</v>
      </c>
    </row>
    <row r="129" spans="1:3" ht="15.6">
      <c r="A129" s="317">
        <v>42558</v>
      </c>
      <c r="B129" s="235">
        <v>0.29378399999999999</v>
      </c>
      <c r="C129" s="235">
        <v>82.224999999999994</v>
      </c>
    </row>
    <row r="130" spans="1:3" ht="15.6">
      <c r="A130" s="317">
        <v>42559</v>
      </c>
      <c r="B130" s="235">
        <v>0.22681699999999999</v>
      </c>
      <c r="C130" s="235">
        <v>82.614999999999995</v>
      </c>
    </row>
    <row r="131" spans="1:3" ht="15.6">
      <c r="A131" s="317">
        <v>42562</v>
      </c>
      <c r="B131" s="235">
        <v>0.24160400000000001</v>
      </c>
      <c r="C131" s="235">
        <v>83.85</v>
      </c>
    </row>
    <row r="132" spans="1:3" ht="15.6">
      <c r="A132" s="317">
        <v>42563</v>
      </c>
      <c r="B132" s="235">
        <v>0.26514199999999999</v>
      </c>
      <c r="C132" s="235">
        <v>83.72</v>
      </c>
    </row>
    <row r="133" spans="1:3" ht="15.6">
      <c r="A133" s="317">
        <v>42564</v>
      </c>
      <c r="B133" s="235">
        <v>0.183644</v>
      </c>
      <c r="C133" s="235">
        <v>84.174999999999997</v>
      </c>
    </row>
    <row r="134" spans="1:3" ht="15.6">
      <c r="A134" s="317">
        <v>42565</v>
      </c>
      <c r="B134" s="235">
        <v>0.219974</v>
      </c>
      <c r="C134" s="235">
        <v>83.85</v>
      </c>
    </row>
    <row r="135" spans="1:3" ht="15.6">
      <c r="A135" s="317">
        <v>42566</v>
      </c>
      <c r="B135" s="235">
        <v>0.17816799999999999</v>
      </c>
      <c r="C135" s="235">
        <v>83.46</v>
      </c>
    </row>
    <row r="136" spans="1:3" ht="15.6">
      <c r="A136" s="317">
        <v>42569</v>
      </c>
      <c r="B136" s="235">
        <v>0.14310500000000001</v>
      </c>
      <c r="C136" s="235">
        <v>83.655000000000001</v>
      </c>
    </row>
    <row r="137" spans="1:3" ht="15.6">
      <c r="A137" s="317">
        <v>42570</v>
      </c>
      <c r="B137" s="235">
        <v>0.150533</v>
      </c>
      <c r="C137" s="235">
        <v>83.525000000000006</v>
      </c>
    </row>
    <row r="138" spans="1:3" ht="15.6">
      <c r="A138" s="317">
        <v>42571</v>
      </c>
      <c r="B138" s="235">
        <v>0.26285599999999998</v>
      </c>
      <c r="C138" s="235">
        <v>84.435000000000002</v>
      </c>
    </row>
    <row r="139" spans="1:3" ht="15.6">
      <c r="A139" s="317">
        <v>42572</v>
      </c>
      <c r="B139" s="235">
        <v>0.22895799999999999</v>
      </c>
      <c r="C139" s="235">
        <v>84.954999999999998</v>
      </c>
    </row>
    <row r="140" spans="1:3" ht="15.6">
      <c r="A140" s="317">
        <v>42573</v>
      </c>
      <c r="B140" s="235">
        <v>0.15137400000000001</v>
      </c>
      <c r="C140" s="235">
        <v>85.02</v>
      </c>
    </row>
    <row r="141" spans="1:3" ht="15.6">
      <c r="A141" s="317">
        <v>42576</v>
      </c>
      <c r="B141" s="235">
        <v>0.20485900000000001</v>
      </c>
      <c r="C141" s="235">
        <v>85.28</v>
      </c>
    </row>
    <row r="142" spans="1:3" ht="15.6">
      <c r="A142" s="317">
        <v>42577</v>
      </c>
      <c r="B142" s="235">
        <v>0.17763999999999999</v>
      </c>
      <c r="C142" s="235">
        <v>85.605000000000004</v>
      </c>
    </row>
    <row r="143" spans="1:3" ht="15.6">
      <c r="A143" s="317">
        <v>42578</v>
      </c>
      <c r="B143" s="235">
        <v>0.113635</v>
      </c>
      <c r="C143" s="235">
        <v>85.28</v>
      </c>
    </row>
    <row r="144" spans="1:3" ht="15.6">
      <c r="A144" s="317">
        <v>42579</v>
      </c>
      <c r="B144" s="235">
        <v>0.19442200000000001</v>
      </c>
      <c r="C144" s="235">
        <v>85.93</v>
      </c>
    </row>
    <row r="145" spans="1:3" ht="15.6">
      <c r="A145" s="317">
        <v>42580</v>
      </c>
      <c r="B145" s="235">
        <v>0.292962</v>
      </c>
      <c r="C145" s="235">
        <v>85.864999999999995</v>
      </c>
    </row>
    <row r="146" spans="1:3" ht="15.6">
      <c r="A146" s="317">
        <v>42583</v>
      </c>
      <c r="B146" s="235">
        <v>0.15108199999999999</v>
      </c>
      <c r="C146" s="235">
        <v>86.19</v>
      </c>
    </row>
    <row r="147" spans="1:3" ht="15.6">
      <c r="A147" s="317">
        <v>42584</v>
      </c>
      <c r="B147" s="235">
        <v>0.15526999999999999</v>
      </c>
      <c r="C147" s="235">
        <v>85.54</v>
      </c>
    </row>
    <row r="148" spans="1:3" ht="15.6">
      <c r="A148" s="317">
        <v>42585</v>
      </c>
      <c r="B148" s="235">
        <v>0.16039600000000001</v>
      </c>
      <c r="C148" s="235">
        <v>85.215000000000003</v>
      </c>
    </row>
    <row r="149" spans="1:3" ht="15.6">
      <c r="A149" s="317">
        <v>42586</v>
      </c>
      <c r="B149" s="235">
        <v>0.18987299999999999</v>
      </c>
      <c r="C149" s="235">
        <v>85.41</v>
      </c>
    </row>
    <row r="150" spans="1:3" ht="15.6">
      <c r="A150" s="317">
        <v>42587</v>
      </c>
      <c r="B150" s="235">
        <v>0.204954</v>
      </c>
      <c r="C150" s="235">
        <v>85.28</v>
      </c>
    </row>
    <row r="151" spans="1:3" ht="15.6">
      <c r="A151" s="317">
        <v>42590</v>
      </c>
      <c r="B151" s="235">
        <v>0.22291800000000001</v>
      </c>
      <c r="C151" s="235">
        <v>84.174999999999997</v>
      </c>
    </row>
    <row r="152" spans="1:3" ht="15.6">
      <c r="A152" s="317">
        <v>42591</v>
      </c>
      <c r="B152" s="235">
        <v>0.12648799999999999</v>
      </c>
      <c r="C152" s="235">
        <v>85.605000000000004</v>
      </c>
    </row>
    <row r="153" spans="1:3" ht="15.6">
      <c r="A153" s="317">
        <v>42592</v>
      </c>
      <c r="B153" s="235">
        <v>0.19616600000000001</v>
      </c>
      <c r="C153" s="235">
        <v>83.98</v>
      </c>
    </row>
    <row r="154" spans="1:3" ht="15.6">
      <c r="A154" s="317">
        <v>42593</v>
      </c>
      <c r="B154" s="235">
        <v>0.17755799999999999</v>
      </c>
      <c r="C154" s="235">
        <v>85.15</v>
      </c>
    </row>
    <row r="155" spans="1:3" ht="15.6">
      <c r="A155" s="317">
        <v>42594</v>
      </c>
      <c r="B155" s="235">
        <v>0.26717800000000003</v>
      </c>
      <c r="C155" s="235">
        <v>86.71</v>
      </c>
    </row>
    <row r="156" spans="1:3" ht="15.6">
      <c r="A156" s="317">
        <v>42597</v>
      </c>
      <c r="B156" s="235">
        <v>0.17844599999999999</v>
      </c>
      <c r="C156" s="235">
        <v>88.204999999999998</v>
      </c>
    </row>
    <row r="157" spans="1:3" ht="15.6">
      <c r="A157" s="317">
        <v>42598</v>
      </c>
      <c r="B157" s="235">
        <v>0.34404499999999999</v>
      </c>
      <c r="C157" s="235">
        <v>88.27</v>
      </c>
    </row>
    <row r="158" spans="1:3" ht="15.6">
      <c r="A158" s="317">
        <v>42599</v>
      </c>
      <c r="B158" s="235">
        <v>1.0004440000000001</v>
      </c>
      <c r="C158" s="235">
        <v>83.655000000000001</v>
      </c>
    </row>
    <row r="159" spans="1:3" ht="15.6">
      <c r="A159" s="317">
        <v>42600</v>
      </c>
      <c r="B159" s="235">
        <v>0.60510600000000003</v>
      </c>
      <c r="C159" s="235">
        <v>82.224999999999994</v>
      </c>
    </row>
    <row r="160" spans="1:3" ht="15.6">
      <c r="A160" s="317">
        <v>42601</v>
      </c>
      <c r="B160" s="235">
        <v>0.35698299999999999</v>
      </c>
      <c r="C160" s="235">
        <v>81.704999999999998</v>
      </c>
    </row>
    <row r="161" spans="1:3" ht="15.6">
      <c r="A161" s="317">
        <v>42604</v>
      </c>
      <c r="B161" s="235">
        <v>0.29492000000000002</v>
      </c>
      <c r="C161" s="235">
        <v>81.834999999999994</v>
      </c>
    </row>
    <row r="162" spans="1:3" ht="15.6">
      <c r="A162" s="317">
        <v>42605</v>
      </c>
      <c r="B162" s="235">
        <v>0.24626899999999999</v>
      </c>
      <c r="C162" s="235">
        <v>81.965000000000003</v>
      </c>
    </row>
    <row r="163" spans="1:3" ht="15.6">
      <c r="A163" s="317">
        <v>42606</v>
      </c>
      <c r="B163" s="235">
        <v>0.30474099999999998</v>
      </c>
      <c r="C163" s="235">
        <v>81.25</v>
      </c>
    </row>
    <row r="164" spans="1:3" ht="15.6">
      <c r="A164" s="317">
        <v>42607</v>
      </c>
      <c r="B164" s="235">
        <v>0.14474699999999999</v>
      </c>
      <c r="C164" s="235">
        <v>81.314999999999998</v>
      </c>
    </row>
    <row r="165" spans="1:3" ht="15.6">
      <c r="A165" s="317">
        <v>42608</v>
      </c>
      <c r="B165" s="235">
        <v>0.23555100000000001</v>
      </c>
      <c r="C165" s="235">
        <v>81.25</v>
      </c>
    </row>
    <row r="166" spans="1:3" ht="15.6">
      <c r="A166" s="317">
        <v>42611</v>
      </c>
      <c r="B166" s="235">
        <v>0.102797</v>
      </c>
      <c r="C166" s="235">
        <v>81.38</v>
      </c>
    </row>
    <row r="167" spans="1:3" ht="15.6">
      <c r="A167" s="317">
        <v>42612</v>
      </c>
      <c r="B167" s="235">
        <v>0.188025</v>
      </c>
      <c r="C167" s="235">
        <v>82.03</v>
      </c>
    </row>
    <row r="168" spans="1:3" ht="15.6">
      <c r="A168" s="317">
        <v>42613</v>
      </c>
      <c r="B168" s="235">
        <v>0.31634499999999999</v>
      </c>
      <c r="C168" s="235">
        <v>81.314999999999998</v>
      </c>
    </row>
    <row r="169" spans="1:3" ht="15.6">
      <c r="A169" s="317">
        <v>42614</v>
      </c>
      <c r="B169" s="235">
        <v>0.19847699999999999</v>
      </c>
      <c r="C169" s="235">
        <v>81.575000000000003</v>
      </c>
    </row>
    <row r="170" spans="1:3" ht="15.6">
      <c r="A170" s="317">
        <v>42615</v>
      </c>
      <c r="B170" s="235">
        <v>0.20958299999999999</v>
      </c>
      <c r="C170" s="235">
        <v>83.46</v>
      </c>
    </row>
    <row r="171" spans="1:3" ht="15.6">
      <c r="A171" s="317">
        <v>42618</v>
      </c>
      <c r="B171" s="235">
        <v>0.199741</v>
      </c>
      <c r="C171" s="235">
        <v>83.72</v>
      </c>
    </row>
    <row r="172" spans="1:3" ht="15.6">
      <c r="A172" s="317">
        <v>42619</v>
      </c>
      <c r="B172" s="235">
        <v>0.22165099999999999</v>
      </c>
      <c r="C172" s="235">
        <v>82.355000000000004</v>
      </c>
    </row>
    <row r="173" spans="1:3" ht="15.6">
      <c r="A173" s="317">
        <v>42620</v>
      </c>
      <c r="B173" s="235">
        <v>0.20209299999999999</v>
      </c>
      <c r="C173" s="235">
        <v>81.965000000000003</v>
      </c>
    </row>
    <row r="174" spans="1:3" ht="15.6">
      <c r="A174" s="317">
        <v>42621</v>
      </c>
      <c r="B174" s="235">
        <v>0.224913</v>
      </c>
      <c r="C174" s="235">
        <v>80.989999999999995</v>
      </c>
    </row>
    <row r="175" spans="1:3" ht="15.6">
      <c r="A175" s="317">
        <v>42622</v>
      </c>
      <c r="B175" s="235">
        <v>0.17489199999999999</v>
      </c>
      <c r="C175" s="235">
        <v>79.56</v>
      </c>
    </row>
    <row r="176" spans="1:3" ht="15.6">
      <c r="A176" s="317">
        <v>42625</v>
      </c>
      <c r="B176" s="235">
        <v>0.207371</v>
      </c>
      <c r="C176" s="235">
        <v>79.754999999999995</v>
      </c>
    </row>
    <row r="177" spans="1:3" ht="15.6">
      <c r="A177" s="317">
        <v>42626</v>
      </c>
      <c r="B177" s="235">
        <v>0.15975600000000001</v>
      </c>
      <c r="C177" s="235">
        <v>79.625</v>
      </c>
    </row>
    <row r="178" spans="1:3" ht="15.6">
      <c r="A178" s="317">
        <v>42627</v>
      </c>
      <c r="B178" s="235">
        <v>0.153637</v>
      </c>
      <c r="C178" s="235">
        <v>79.625</v>
      </c>
    </row>
    <row r="179" spans="1:3" ht="15.6">
      <c r="A179" s="317">
        <v>42628</v>
      </c>
      <c r="B179" s="235">
        <v>0.16708700000000001</v>
      </c>
      <c r="C179" s="235">
        <v>79.95</v>
      </c>
    </row>
    <row r="180" spans="1:3" ht="15.6">
      <c r="A180" s="317">
        <v>42629</v>
      </c>
      <c r="B180" s="235">
        <v>0.27883400000000003</v>
      </c>
      <c r="C180" s="235">
        <v>78.91</v>
      </c>
    </row>
    <row r="181" spans="1:3" ht="15.6">
      <c r="A181" s="317">
        <v>42632</v>
      </c>
      <c r="B181" s="235">
        <v>0.122366</v>
      </c>
      <c r="C181" s="235">
        <v>79.754999999999995</v>
      </c>
    </row>
    <row r="182" spans="1:3" ht="15.6">
      <c r="A182" s="317">
        <v>42633</v>
      </c>
      <c r="B182" s="235">
        <v>0.24332500000000001</v>
      </c>
      <c r="C182" s="235">
        <v>81.055000000000007</v>
      </c>
    </row>
    <row r="183" spans="1:3" ht="15.6">
      <c r="A183" s="317">
        <v>42634</v>
      </c>
      <c r="B183" s="235">
        <v>0.23227</v>
      </c>
      <c r="C183" s="235">
        <v>81.510000000000005</v>
      </c>
    </row>
    <row r="184" spans="1:3" ht="15.6">
      <c r="A184" s="317">
        <v>42635</v>
      </c>
      <c r="B184" s="235">
        <v>0.20049900000000001</v>
      </c>
      <c r="C184" s="235">
        <v>83.004999999999995</v>
      </c>
    </row>
    <row r="185" spans="1:3" ht="15.6">
      <c r="A185" s="317">
        <v>42636</v>
      </c>
      <c r="B185" s="235">
        <v>0.17582700000000001</v>
      </c>
      <c r="C185" s="235">
        <v>82.16</v>
      </c>
    </row>
    <row r="186" spans="1:3" ht="15.6">
      <c r="A186" s="317">
        <v>42639</v>
      </c>
      <c r="B186" s="235">
        <v>0.177867</v>
      </c>
      <c r="C186" s="235">
        <v>81.704999999999998</v>
      </c>
    </row>
    <row r="187" spans="1:3" ht="15.6">
      <c r="A187" s="317">
        <v>42640</v>
      </c>
      <c r="B187" s="235">
        <v>0.154722</v>
      </c>
      <c r="C187" s="235">
        <v>81.185000000000002</v>
      </c>
    </row>
    <row r="188" spans="1:3" ht="15.6">
      <c r="A188" s="317">
        <v>42641</v>
      </c>
      <c r="B188" s="235">
        <v>0.194629</v>
      </c>
      <c r="C188" s="235">
        <v>82.29</v>
      </c>
    </row>
    <row r="189" spans="1:3" ht="15.6">
      <c r="A189" s="317">
        <v>42642</v>
      </c>
      <c r="B189" s="235">
        <v>0.22447300000000001</v>
      </c>
      <c r="C189" s="235">
        <v>82.745000000000005</v>
      </c>
    </row>
    <row r="190" spans="1:3" ht="15.6">
      <c r="A190" s="317">
        <v>42643</v>
      </c>
      <c r="B190" s="235">
        <v>0.20435300000000001</v>
      </c>
      <c r="C190" s="235">
        <v>82.16</v>
      </c>
    </row>
    <row r="191" spans="1:3" ht="15.6">
      <c r="A191" s="317">
        <v>42646</v>
      </c>
      <c r="B191" s="235">
        <v>0.23943700000000001</v>
      </c>
      <c r="C191" s="235">
        <v>82.29</v>
      </c>
    </row>
    <row r="192" spans="1:3" ht="15.6">
      <c r="A192" s="317">
        <v>42647</v>
      </c>
      <c r="B192" s="235">
        <v>0.24884899999999999</v>
      </c>
      <c r="C192" s="235">
        <v>82.16</v>
      </c>
    </row>
    <row r="193" spans="1:3" ht="15.6">
      <c r="A193" s="317">
        <v>42648</v>
      </c>
      <c r="B193" s="235">
        <v>0.234233</v>
      </c>
      <c r="C193" s="235">
        <v>81.25</v>
      </c>
    </row>
    <row r="194" spans="1:3" ht="15.6">
      <c r="A194" s="317">
        <v>42649</v>
      </c>
      <c r="B194" s="235">
        <v>0.142711</v>
      </c>
      <c r="C194" s="235">
        <v>81.12</v>
      </c>
    </row>
    <row r="195" spans="1:3" ht="15.6">
      <c r="A195" s="317">
        <v>42650</v>
      </c>
      <c r="B195" s="235">
        <v>0.18600900000000001</v>
      </c>
      <c r="C195" s="235">
        <v>79.364999999999995</v>
      </c>
    </row>
    <row r="196" spans="1:3" ht="15.6">
      <c r="A196" s="317">
        <v>42653</v>
      </c>
      <c r="B196" s="235">
        <v>0.15568499999999999</v>
      </c>
      <c r="C196" s="235">
        <v>80.86</v>
      </c>
    </row>
    <row r="197" spans="1:3" ht="15.6">
      <c r="A197" s="317">
        <v>42654</v>
      </c>
      <c r="B197" s="235">
        <v>0.167685</v>
      </c>
      <c r="C197" s="235">
        <v>80.08</v>
      </c>
    </row>
    <row r="198" spans="1:3" ht="15.6">
      <c r="A198" s="317">
        <v>42655</v>
      </c>
      <c r="B198" s="235">
        <v>0.14594799999999999</v>
      </c>
      <c r="C198" s="235">
        <v>79.364999999999995</v>
      </c>
    </row>
    <row r="199" spans="1:3" ht="15.6">
      <c r="A199" s="317">
        <v>42656</v>
      </c>
      <c r="B199" s="235">
        <v>0.191362</v>
      </c>
      <c r="C199" s="235">
        <v>78.91</v>
      </c>
    </row>
    <row r="200" spans="1:3" ht="15.6">
      <c r="A200" s="317">
        <v>42657</v>
      </c>
      <c r="B200" s="235">
        <v>0.19778100000000001</v>
      </c>
      <c r="C200" s="235">
        <v>79.754999999999995</v>
      </c>
    </row>
    <row r="201" spans="1:3" ht="15.6">
      <c r="A201" s="317">
        <v>42660</v>
      </c>
      <c r="B201" s="235">
        <v>0.177597</v>
      </c>
      <c r="C201" s="235">
        <v>79.625</v>
      </c>
    </row>
    <row r="202" spans="1:3" ht="15.6">
      <c r="A202" s="317">
        <v>42661</v>
      </c>
      <c r="B202" s="235">
        <v>0.14908199999999999</v>
      </c>
      <c r="C202" s="235">
        <v>79.95</v>
      </c>
    </row>
    <row r="203" spans="1:3" ht="15.6">
      <c r="A203" s="317">
        <v>42662</v>
      </c>
      <c r="B203" s="235">
        <v>0.24609700000000001</v>
      </c>
      <c r="C203" s="235">
        <v>81.834999999999994</v>
      </c>
    </row>
    <row r="204" spans="1:3" ht="15.6">
      <c r="A204" s="317">
        <v>42663</v>
      </c>
      <c r="B204" s="235">
        <v>0.17847499999999999</v>
      </c>
      <c r="C204" s="235">
        <v>81.77</v>
      </c>
    </row>
    <row r="205" spans="1:3" ht="15.6">
      <c r="A205" s="317">
        <v>42664</v>
      </c>
      <c r="B205" s="235">
        <v>0.163187</v>
      </c>
      <c r="C205" s="235">
        <v>82.03</v>
      </c>
    </row>
    <row r="206" spans="1:3" ht="15.6">
      <c r="A206" s="317">
        <v>42667</v>
      </c>
      <c r="B206" s="235">
        <v>0.16171099999999999</v>
      </c>
      <c r="C206" s="235">
        <v>81.185000000000002</v>
      </c>
    </row>
    <row r="207" spans="1:3" ht="15.6">
      <c r="A207" s="317">
        <v>42668</v>
      </c>
      <c r="B207" s="235">
        <v>0.30266999999999999</v>
      </c>
      <c r="C207" s="235">
        <v>80.534999999999997</v>
      </c>
    </row>
    <row r="208" spans="1:3" ht="15.6">
      <c r="A208" s="317">
        <v>42669</v>
      </c>
      <c r="B208" s="235">
        <v>0.240004</v>
      </c>
      <c r="C208" s="235">
        <v>79.105000000000004</v>
      </c>
    </row>
    <row r="209" spans="1:3" ht="15.6">
      <c r="A209" s="317">
        <v>42670</v>
      </c>
      <c r="B209" s="235">
        <v>0.207258</v>
      </c>
      <c r="C209" s="235">
        <v>79.495000000000005</v>
      </c>
    </row>
    <row r="210" spans="1:3" ht="15.6">
      <c r="A210" s="317">
        <v>42671</v>
      </c>
      <c r="B210" s="235">
        <v>0.28538599999999997</v>
      </c>
      <c r="C210" s="235">
        <v>79.430000000000007</v>
      </c>
    </row>
    <row r="211" spans="1:3" ht="15.6">
      <c r="A211" s="317">
        <v>42674</v>
      </c>
      <c r="B211" s="235">
        <v>0.24196699999999999</v>
      </c>
      <c r="C211" s="235">
        <v>79.430000000000007</v>
      </c>
    </row>
    <row r="212" spans="1:3" ht="15.6">
      <c r="A212" s="317">
        <v>42675</v>
      </c>
      <c r="B212" s="235">
        <v>0.18708900000000001</v>
      </c>
      <c r="C212" s="235">
        <v>78.454999999999998</v>
      </c>
    </row>
    <row r="213" spans="1:3" ht="15.6">
      <c r="A213" s="317">
        <v>42676</v>
      </c>
      <c r="B213" s="235">
        <v>0.23286999999999999</v>
      </c>
      <c r="C213" s="235">
        <v>78.650000000000006</v>
      </c>
    </row>
    <row r="214" spans="1:3" ht="15.6">
      <c r="A214" s="317">
        <v>42677</v>
      </c>
      <c r="B214" s="235">
        <v>0.18731100000000001</v>
      </c>
      <c r="C214" s="235">
        <v>78.194999999999993</v>
      </c>
    </row>
    <row r="215" spans="1:3" ht="15.6">
      <c r="A215" s="317">
        <v>42678</v>
      </c>
      <c r="B215" s="235">
        <v>0.20551700000000001</v>
      </c>
      <c r="C215" s="235">
        <v>77.415000000000006</v>
      </c>
    </row>
    <row r="216" spans="1:3" ht="15.6">
      <c r="A216" s="317">
        <v>42681</v>
      </c>
      <c r="B216" s="235">
        <v>0.236426</v>
      </c>
      <c r="C216" s="235">
        <v>78.52</v>
      </c>
    </row>
    <row r="217" spans="1:3" ht="15.6">
      <c r="A217" s="317">
        <v>42682</v>
      </c>
      <c r="B217" s="235">
        <v>0.25817000000000001</v>
      </c>
      <c r="C217" s="235">
        <v>79.625</v>
      </c>
    </row>
    <row r="218" spans="1:3" ht="15.6">
      <c r="A218" s="317">
        <v>42683</v>
      </c>
      <c r="B218" s="235">
        <v>0.64942500000000003</v>
      </c>
      <c r="C218" s="235">
        <v>78.584999999999994</v>
      </c>
    </row>
    <row r="219" spans="1:3" ht="15.6">
      <c r="A219" s="317">
        <v>42684</v>
      </c>
      <c r="B219" s="235">
        <v>0.66884399999999999</v>
      </c>
      <c r="C219" s="235">
        <v>77.025000000000006</v>
      </c>
    </row>
    <row r="220" spans="1:3" ht="15.6">
      <c r="A220" s="317">
        <v>42685</v>
      </c>
      <c r="B220" s="235">
        <v>0.38191900000000001</v>
      </c>
      <c r="C220" s="235">
        <v>76.114999999999995</v>
      </c>
    </row>
    <row r="221" spans="1:3" ht="15.6">
      <c r="A221" s="317">
        <v>42688</v>
      </c>
      <c r="B221" s="235">
        <v>0.29672599999999999</v>
      </c>
      <c r="C221" s="235">
        <v>74.88</v>
      </c>
    </row>
    <row r="222" spans="1:3" ht="15.6">
      <c r="A222" s="317">
        <v>42689</v>
      </c>
      <c r="B222" s="235">
        <v>0.28586600000000001</v>
      </c>
      <c r="C222" s="235">
        <v>75.53</v>
      </c>
    </row>
    <row r="223" spans="1:3" ht="15.6">
      <c r="A223" s="317">
        <v>42690</v>
      </c>
      <c r="B223" s="235">
        <v>0.16155</v>
      </c>
      <c r="C223" s="235">
        <v>75.66</v>
      </c>
    </row>
    <row r="224" spans="1:3" ht="15.6">
      <c r="A224" s="317">
        <v>42691</v>
      </c>
      <c r="B224" s="235">
        <v>0.24849199999999999</v>
      </c>
      <c r="C224" s="235">
        <v>76.114999999999995</v>
      </c>
    </row>
    <row r="225" spans="1:3" ht="15.6">
      <c r="A225" s="317">
        <v>42692</v>
      </c>
      <c r="B225" s="235">
        <v>0.252722</v>
      </c>
      <c r="C225" s="235">
        <v>76.375</v>
      </c>
    </row>
    <row r="226" spans="1:3" ht="15.6">
      <c r="A226" s="317">
        <v>42695</v>
      </c>
      <c r="B226" s="235">
        <v>0.21398800000000001</v>
      </c>
      <c r="C226" s="235">
        <v>77.025000000000006</v>
      </c>
    </row>
    <row r="227" spans="1:3" ht="15.6">
      <c r="A227" s="317">
        <v>42696</v>
      </c>
      <c r="B227" s="235">
        <v>0.24144299999999999</v>
      </c>
      <c r="C227" s="235">
        <v>77.09</v>
      </c>
    </row>
    <row r="228" spans="1:3" ht="15.6">
      <c r="A228" s="317">
        <v>42697</v>
      </c>
      <c r="B228" s="235">
        <v>0.293263</v>
      </c>
      <c r="C228" s="235">
        <v>76.31</v>
      </c>
    </row>
    <row r="229" spans="1:3" ht="15.6">
      <c r="A229" s="317">
        <v>42698</v>
      </c>
      <c r="B229" s="235">
        <v>0.154587</v>
      </c>
      <c r="C229" s="235">
        <v>75.984999999999999</v>
      </c>
    </row>
    <row r="230" spans="1:3" ht="15.6">
      <c r="A230" s="317">
        <v>42699</v>
      </c>
      <c r="B230" s="235">
        <v>0.26388699999999998</v>
      </c>
      <c r="C230" s="235">
        <v>77.349999999999994</v>
      </c>
    </row>
    <row r="231" spans="1:3" ht="15.6">
      <c r="A231" s="317">
        <v>42702</v>
      </c>
      <c r="B231" s="235">
        <v>0.25542300000000001</v>
      </c>
      <c r="C231" s="235">
        <v>76.959999999999994</v>
      </c>
    </row>
    <row r="232" spans="1:3" ht="15.6">
      <c r="A232" s="317">
        <v>42703</v>
      </c>
      <c r="B232" s="235">
        <v>0.17252300000000001</v>
      </c>
      <c r="C232" s="235">
        <v>77.48</v>
      </c>
    </row>
    <row r="233" spans="1:3" ht="15.6">
      <c r="A233" s="317">
        <v>42704</v>
      </c>
      <c r="B233" s="235">
        <v>0.350989</v>
      </c>
      <c r="C233" s="235">
        <v>77.61</v>
      </c>
    </row>
    <row r="234" spans="1:3" ht="15.6">
      <c r="A234" s="317">
        <v>42705</v>
      </c>
      <c r="B234" s="235">
        <v>0.27751199999999998</v>
      </c>
      <c r="C234" s="235">
        <v>75.334999999999994</v>
      </c>
    </row>
    <row r="235" spans="1:3" ht="15.6">
      <c r="A235" s="317">
        <v>42706</v>
      </c>
      <c r="B235" s="235">
        <v>0.233408</v>
      </c>
      <c r="C235" s="235">
        <v>75.400000000000006</v>
      </c>
    </row>
    <row r="236" spans="1:3" ht="15.6">
      <c r="A236" s="317">
        <v>42709</v>
      </c>
      <c r="B236" s="235">
        <v>0.27916200000000002</v>
      </c>
      <c r="C236" s="235">
        <v>75.92</v>
      </c>
    </row>
    <row r="237" spans="1:3" ht="15.6">
      <c r="A237" s="317">
        <v>42710</v>
      </c>
      <c r="B237" s="235">
        <v>0.15315599999999999</v>
      </c>
      <c r="C237" s="235">
        <v>76.245000000000005</v>
      </c>
    </row>
    <row r="238" spans="1:3" ht="15.6">
      <c r="A238" s="317">
        <v>42711</v>
      </c>
      <c r="B238" s="235">
        <v>0.31964199999999998</v>
      </c>
      <c r="C238" s="235">
        <v>75.14</v>
      </c>
    </row>
    <row r="239" spans="1:3" ht="15.6">
      <c r="A239" s="317">
        <v>42712</v>
      </c>
      <c r="B239" s="235">
        <v>0.21604699999999999</v>
      </c>
      <c r="C239" s="235">
        <v>75.075000000000003</v>
      </c>
    </row>
    <row r="240" spans="1:3" ht="15.6">
      <c r="A240" s="317">
        <v>42713</v>
      </c>
      <c r="B240" s="235">
        <v>0.44061600000000001</v>
      </c>
      <c r="C240" s="235">
        <v>76.114999999999995</v>
      </c>
    </row>
    <row r="241" spans="1:3" ht="15.6">
      <c r="A241" s="317">
        <v>42716</v>
      </c>
      <c r="B241" s="235">
        <v>2.5301550000000002</v>
      </c>
      <c r="C241" s="235">
        <v>76.959999999999994</v>
      </c>
    </row>
    <row r="242" spans="1:3" ht="15.6">
      <c r="A242" s="317">
        <v>42717</v>
      </c>
      <c r="B242" s="235">
        <v>0.332206</v>
      </c>
      <c r="C242" s="235">
        <v>78.584999999999994</v>
      </c>
    </row>
    <row r="243" spans="1:3" ht="15.6">
      <c r="A243" s="317">
        <v>42718</v>
      </c>
      <c r="B243" s="235">
        <v>0.19594600000000001</v>
      </c>
      <c r="C243" s="235">
        <v>78.260000000000005</v>
      </c>
    </row>
    <row r="244" spans="1:3" ht="15.6">
      <c r="A244" s="317">
        <v>42719</v>
      </c>
      <c r="B244" s="235">
        <v>0.490365</v>
      </c>
      <c r="C244" s="235">
        <v>77.155000000000001</v>
      </c>
    </row>
    <row r="245" spans="1:3" ht="15.6">
      <c r="A245" s="317">
        <v>42720</v>
      </c>
      <c r="B245" s="235">
        <v>0.48995699999999998</v>
      </c>
      <c r="C245" s="235">
        <v>77.935000000000002</v>
      </c>
    </row>
    <row r="246" spans="1:3" ht="15.6">
      <c r="A246" s="317">
        <v>42723</v>
      </c>
      <c r="B246" s="235">
        <v>0.21140300000000001</v>
      </c>
      <c r="C246" s="235">
        <v>77.674999999999997</v>
      </c>
    </row>
    <row r="247" spans="1:3" ht="15.6">
      <c r="A247" s="317">
        <v>42724</v>
      </c>
      <c r="B247" s="235">
        <v>0.28522900000000001</v>
      </c>
      <c r="C247" s="235">
        <v>78</v>
      </c>
    </row>
    <row r="248" spans="1:3" ht="15.6">
      <c r="A248" s="317">
        <v>42725</v>
      </c>
      <c r="B248" s="235">
        <v>0.31405499999999997</v>
      </c>
      <c r="C248" s="235">
        <v>78.260000000000005</v>
      </c>
    </row>
    <row r="249" spans="1:3" ht="15.6">
      <c r="A249" s="317">
        <v>42726</v>
      </c>
      <c r="B249" s="235">
        <v>0.220803</v>
      </c>
      <c r="C249" s="235">
        <v>78.194999999999993</v>
      </c>
    </row>
    <row r="250" spans="1:3" ht="15.6">
      <c r="A250" s="317">
        <v>42727</v>
      </c>
      <c r="B250" s="235">
        <v>0.15262600000000001</v>
      </c>
      <c r="C250" s="235">
        <v>78.194999999999993</v>
      </c>
    </row>
    <row r="251" spans="1:3" ht="15.6">
      <c r="A251" s="317">
        <v>42731</v>
      </c>
      <c r="B251" s="235">
        <v>9.0146000000000004E-2</v>
      </c>
      <c r="C251" s="235">
        <v>78.78</v>
      </c>
    </row>
    <row r="252" spans="1:3" ht="15.6">
      <c r="A252" s="317">
        <v>42732</v>
      </c>
      <c r="B252" s="235">
        <v>0.133907</v>
      </c>
      <c r="C252" s="235">
        <v>78.715000000000003</v>
      </c>
    </row>
    <row r="253" spans="1:3" ht="15.6">
      <c r="A253" s="317">
        <v>42733</v>
      </c>
      <c r="B253" s="235">
        <v>9.1286999999999993E-2</v>
      </c>
      <c r="C253" s="235">
        <v>78.844999999999999</v>
      </c>
    </row>
    <row r="254" spans="1:3" ht="15.6">
      <c r="A254" s="317">
        <v>42734</v>
      </c>
      <c r="B254" s="235">
        <v>0.121545</v>
      </c>
      <c r="C254" s="235">
        <v>79.234999999999999</v>
      </c>
    </row>
    <row r="255" spans="1:3" ht="15.6">
      <c r="A255" s="317">
        <v>42737</v>
      </c>
      <c r="B255" s="235">
        <v>9.8635E-2</v>
      </c>
      <c r="C255" s="235">
        <v>79.69</v>
      </c>
    </row>
    <row r="256" spans="1:3" ht="15.6">
      <c r="A256" s="317">
        <v>42738</v>
      </c>
      <c r="B256" s="235">
        <v>0.22411500000000001</v>
      </c>
      <c r="C256" s="235">
        <v>79.625</v>
      </c>
    </row>
    <row r="257" spans="1:3" ht="15.6">
      <c r="A257" s="317">
        <v>42739</v>
      </c>
      <c r="B257" s="235">
        <v>0.191833</v>
      </c>
      <c r="C257" s="235">
        <v>79.430000000000007</v>
      </c>
    </row>
    <row r="258" spans="1:3" ht="15.6">
      <c r="A258" s="317">
        <v>42740</v>
      </c>
      <c r="B258" s="235">
        <v>0.13375600000000001</v>
      </c>
      <c r="C258" s="235">
        <v>79.56</v>
      </c>
    </row>
    <row r="259" spans="1:3" ht="15.6">
      <c r="A259" s="317">
        <v>42741</v>
      </c>
      <c r="B259" s="235">
        <v>0.198245</v>
      </c>
      <c r="C259" s="235">
        <v>79.819999999999993</v>
      </c>
    </row>
    <row r="260" spans="1:3" ht="15.6">
      <c r="A260" s="317">
        <v>42744</v>
      </c>
      <c r="B260" s="235">
        <v>0.18751000000000001</v>
      </c>
      <c r="C260" s="235">
        <v>79.95</v>
      </c>
    </row>
    <row r="261" spans="1:3" ht="15.6">
      <c r="A261" s="317">
        <v>42745</v>
      </c>
      <c r="B261" s="235">
        <v>0.18288399999999999</v>
      </c>
      <c r="C261" s="235">
        <v>79.364999999999995</v>
      </c>
    </row>
    <row r="262" spans="1:3" ht="15.6">
      <c r="A262" s="317">
        <v>42746</v>
      </c>
      <c r="B262" s="235">
        <v>0.29132000000000002</v>
      </c>
      <c r="C262" s="235">
        <v>78.974999999999994</v>
      </c>
    </row>
    <row r="263" spans="1:3" ht="15.6">
      <c r="A263" s="317">
        <v>42747</v>
      </c>
      <c r="B263" s="235">
        <v>0.119446</v>
      </c>
      <c r="C263" s="235">
        <v>78.584999999999994</v>
      </c>
    </row>
    <row r="264" spans="1:3" ht="15.6">
      <c r="A264" s="317">
        <v>42748</v>
      </c>
      <c r="B264" s="235">
        <v>0.14361299999999999</v>
      </c>
      <c r="C264" s="235">
        <v>79.17</v>
      </c>
    </row>
    <row r="265" spans="1:3" ht="15.6">
      <c r="A265" s="317">
        <v>42751</v>
      </c>
      <c r="B265" s="235">
        <v>0.171741</v>
      </c>
      <c r="C265" s="235">
        <v>79.234999999999999</v>
      </c>
    </row>
    <row r="266" spans="1:3" ht="15.6">
      <c r="A266" s="317">
        <v>42752</v>
      </c>
      <c r="B266" s="235">
        <v>0.18126100000000001</v>
      </c>
      <c r="C266" s="235">
        <v>78.91</v>
      </c>
    </row>
    <row r="267" spans="1:3" ht="15.6">
      <c r="A267" s="317">
        <v>42753</v>
      </c>
      <c r="B267" s="235">
        <v>0.239874</v>
      </c>
      <c r="C267" s="235">
        <v>79.95</v>
      </c>
    </row>
    <row r="268" spans="1:3" ht="15.6">
      <c r="A268" s="317">
        <v>42754</v>
      </c>
      <c r="B268" s="235">
        <v>0.16022400000000001</v>
      </c>
      <c r="C268" s="235">
        <v>79.819999999999993</v>
      </c>
    </row>
    <row r="269" spans="1:3" ht="15.6">
      <c r="A269" s="317">
        <v>42755</v>
      </c>
      <c r="B269" s="235">
        <v>0.21090400000000001</v>
      </c>
      <c r="C269" s="235">
        <v>80.015000000000001</v>
      </c>
    </row>
    <row r="270" spans="1:3" ht="15.6">
      <c r="A270" s="317">
        <v>42758</v>
      </c>
      <c r="B270" s="235">
        <v>0.18445300000000001</v>
      </c>
      <c r="C270" s="235">
        <v>79.495000000000005</v>
      </c>
    </row>
    <row r="271" spans="1:3" ht="15.6">
      <c r="A271" s="317">
        <v>42759</v>
      </c>
      <c r="B271" s="235">
        <v>0.14879700000000001</v>
      </c>
      <c r="C271" s="235">
        <v>79.819999999999993</v>
      </c>
    </row>
    <row r="272" spans="1:3" ht="15.6">
      <c r="A272" s="317">
        <v>42760</v>
      </c>
      <c r="B272" s="235">
        <v>0.18879799999999999</v>
      </c>
      <c r="C272" s="235">
        <v>80.534999999999997</v>
      </c>
    </row>
    <row r="273" spans="1:3" ht="15.6">
      <c r="A273" s="317">
        <v>42761</v>
      </c>
      <c r="B273" s="235">
        <v>0.24326300000000001</v>
      </c>
      <c r="C273" s="235">
        <v>80.534999999999997</v>
      </c>
    </row>
    <row r="274" spans="1:3" ht="15.6">
      <c r="A274" s="317">
        <v>42762</v>
      </c>
      <c r="B274" s="235">
        <v>0.23442099999999999</v>
      </c>
      <c r="C274" s="235">
        <v>81.510000000000005</v>
      </c>
    </row>
    <row r="275" spans="1:3" ht="15.6">
      <c r="A275" s="317">
        <v>42765</v>
      </c>
      <c r="B275" s="235">
        <v>0.14177699999999999</v>
      </c>
      <c r="C275" s="235">
        <v>81.055000000000007</v>
      </c>
    </row>
    <row r="276" spans="1:3" ht="15.6">
      <c r="A276" s="317">
        <v>42766</v>
      </c>
      <c r="B276" s="235">
        <v>0.22017</v>
      </c>
      <c r="C276" s="235">
        <v>80.86</v>
      </c>
    </row>
    <row r="277" spans="1:3" ht="15.6">
      <c r="A277" s="317">
        <v>42767</v>
      </c>
      <c r="B277" s="235">
        <v>0.18901999999999999</v>
      </c>
      <c r="C277" s="235">
        <v>80.989999999999995</v>
      </c>
    </row>
    <row r="278" spans="1:3" ht="15.6">
      <c r="A278" s="317">
        <v>42768</v>
      </c>
      <c r="B278" s="235">
        <v>0.16300300000000001</v>
      </c>
      <c r="C278" s="235">
        <v>81.12</v>
      </c>
    </row>
    <row r="279" spans="1:3" ht="15.6">
      <c r="A279" s="317">
        <v>42769</v>
      </c>
      <c r="B279" s="235">
        <v>0.16795299999999999</v>
      </c>
      <c r="C279" s="235">
        <v>81.510000000000005</v>
      </c>
    </row>
    <row r="280" spans="1:3" ht="15.6">
      <c r="A280" s="317">
        <v>42772</v>
      </c>
      <c r="B280" s="235">
        <v>0.22290699999999999</v>
      </c>
      <c r="C280" s="235">
        <v>80.599999999999994</v>
      </c>
    </row>
    <row r="281" spans="1:3" ht="15.6">
      <c r="A281" s="317">
        <v>42773</v>
      </c>
      <c r="B281" s="235">
        <v>0.34615099999999999</v>
      </c>
      <c r="C281" s="235">
        <v>81.965000000000003</v>
      </c>
    </row>
    <row r="282" spans="1:3" ht="15.6">
      <c r="A282" s="317">
        <v>42774</v>
      </c>
      <c r="B282" s="235">
        <v>0.69321100000000002</v>
      </c>
      <c r="C282" s="235">
        <v>79.885000000000005</v>
      </c>
    </row>
    <row r="283" spans="1:3" ht="15.6">
      <c r="A283" s="317">
        <v>42775</v>
      </c>
      <c r="B283" s="235">
        <v>0.29955300000000001</v>
      </c>
      <c r="C283" s="235">
        <v>80.209999999999994</v>
      </c>
    </row>
    <row r="284" spans="1:3" ht="15.6">
      <c r="A284" s="317">
        <v>42776</v>
      </c>
      <c r="B284" s="235">
        <v>0.318046</v>
      </c>
      <c r="C284" s="235">
        <v>79.69</v>
      </c>
    </row>
    <row r="285" spans="1:3" ht="15.6">
      <c r="A285" s="317">
        <v>42779</v>
      </c>
      <c r="B285" s="235">
        <v>0.245061</v>
      </c>
      <c r="C285" s="235">
        <v>79.495000000000005</v>
      </c>
    </row>
    <row r="286" spans="1:3" ht="15.6">
      <c r="A286" s="317">
        <v>42780</v>
      </c>
      <c r="B286" s="235">
        <v>0.23271600000000001</v>
      </c>
      <c r="C286" s="235">
        <v>78.974999999999994</v>
      </c>
    </row>
    <row r="287" spans="1:3" ht="15.6">
      <c r="A287" s="317">
        <v>42781</v>
      </c>
      <c r="B287" s="235">
        <v>0.32406499999999999</v>
      </c>
      <c r="C287" s="235">
        <v>79.430000000000007</v>
      </c>
    </row>
    <row r="288" spans="1:3" ht="15.6">
      <c r="A288" s="317">
        <v>42782</v>
      </c>
      <c r="B288" s="235">
        <v>0.216084</v>
      </c>
      <c r="C288" s="235">
        <v>79.625</v>
      </c>
    </row>
    <row r="289" spans="1:3" ht="15.6">
      <c r="A289" s="317">
        <v>42783</v>
      </c>
      <c r="B289" s="235">
        <v>0.262874</v>
      </c>
      <c r="C289" s="235">
        <v>79.885000000000005</v>
      </c>
    </row>
    <row r="290" spans="1:3" ht="15.6">
      <c r="A290" s="317">
        <v>42786</v>
      </c>
      <c r="B290" s="235">
        <v>0.156028</v>
      </c>
      <c r="C290" s="235">
        <v>79.69</v>
      </c>
    </row>
    <row r="291" spans="1:3" ht="15.6">
      <c r="A291" s="317">
        <v>42787</v>
      </c>
      <c r="B291" s="235">
        <v>0.1991</v>
      </c>
      <c r="C291" s="235">
        <v>80.405000000000001</v>
      </c>
    </row>
    <row r="292" spans="1:3" ht="15.6">
      <c r="A292" s="317">
        <v>42788</v>
      </c>
      <c r="B292" s="235">
        <v>0.34023199999999998</v>
      </c>
      <c r="C292" s="235">
        <v>80.86</v>
      </c>
    </row>
    <row r="293" spans="1:3" ht="15.6">
      <c r="A293" s="317">
        <v>42789</v>
      </c>
      <c r="B293" s="235">
        <v>0.276833</v>
      </c>
      <c r="C293" s="235">
        <v>80.534999999999997</v>
      </c>
    </row>
    <row r="294" spans="1:3" ht="15.6">
      <c r="A294" s="317">
        <v>42790</v>
      </c>
      <c r="B294" s="235">
        <v>0.24244399999999999</v>
      </c>
      <c r="C294" s="235">
        <v>80.08</v>
      </c>
    </row>
    <row r="295" spans="1:3" ht="15.6">
      <c r="A295" s="317">
        <v>42793</v>
      </c>
      <c r="B295" s="235">
        <v>0.151783</v>
      </c>
      <c r="C295" s="235">
        <v>80.275000000000006</v>
      </c>
    </row>
    <row r="296" spans="1:3" ht="15.6">
      <c r="A296" s="317">
        <v>42794</v>
      </c>
      <c r="B296" s="235">
        <v>0.20974100000000001</v>
      </c>
      <c r="C296" s="235">
        <v>80.144999999999996</v>
      </c>
    </row>
    <row r="297" spans="1:3" ht="15.6">
      <c r="A297" s="317">
        <v>42795</v>
      </c>
      <c r="B297" s="235">
        <v>0.199522</v>
      </c>
      <c r="C297" s="235">
        <v>80.86</v>
      </c>
    </row>
    <row r="298" spans="1:3" ht="15.6">
      <c r="A298" s="317">
        <v>42796</v>
      </c>
      <c r="B298" s="235">
        <v>0.185673</v>
      </c>
      <c r="C298" s="235">
        <v>80.405000000000001</v>
      </c>
    </row>
    <row r="299" spans="1:3" ht="15.6">
      <c r="A299" s="317">
        <v>42797</v>
      </c>
      <c r="B299" s="235">
        <v>0.19079299999999999</v>
      </c>
      <c r="C299" s="235">
        <v>80.08</v>
      </c>
    </row>
    <row r="300" spans="1:3" ht="15.6">
      <c r="A300" s="317">
        <v>42800</v>
      </c>
      <c r="B300" s="235">
        <v>0.15429599999999999</v>
      </c>
      <c r="C300" s="235">
        <v>80.275000000000006</v>
      </c>
    </row>
    <row r="301" spans="1:3" ht="15.6">
      <c r="A301" s="317">
        <v>42801</v>
      </c>
      <c r="B301" s="235">
        <v>0.18987100000000001</v>
      </c>
      <c r="C301" s="235">
        <v>80.08</v>
      </c>
    </row>
    <row r="302" spans="1:3" ht="15.6">
      <c r="A302" s="317">
        <v>42802</v>
      </c>
      <c r="B302" s="235">
        <v>0.20533499999999999</v>
      </c>
      <c r="C302" s="235">
        <v>79.885000000000005</v>
      </c>
    </row>
    <row r="303" spans="1:3" ht="15.6">
      <c r="A303" s="317">
        <v>42803</v>
      </c>
      <c r="B303" s="235">
        <v>0.259467</v>
      </c>
      <c r="C303" s="235">
        <v>79.17</v>
      </c>
    </row>
    <row r="304" spans="1:3" ht="15.6">
      <c r="A304" s="317">
        <v>42804</v>
      </c>
      <c r="B304" s="235">
        <v>0.28770800000000002</v>
      </c>
      <c r="C304" s="235">
        <v>79.56</v>
      </c>
    </row>
    <row r="305" spans="1:3" ht="15.6">
      <c r="A305" s="317">
        <v>42807</v>
      </c>
      <c r="B305" s="235">
        <v>0.20555100000000001</v>
      </c>
      <c r="C305" s="235">
        <v>79.625</v>
      </c>
    </row>
    <row r="306" spans="1:3" ht="15.6">
      <c r="A306" s="317">
        <v>42808</v>
      </c>
      <c r="B306" s="235">
        <v>0.24002699999999999</v>
      </c>
      <c r="C306" s="235">
        <v>79.885000000000005</v>
      </c>
    </row>
    <row r="307" spans="1:3" ht="15.6">
      <c r="A307" s="317">
        <v>42809</v>
      </c>
      <c r="B307" s="235">
        <v>0.210179</v>
      </c>
      <c r="C307" s="235">
        <v>79.885000000000005</v>
      </c>
    </row>
    <row r="308" spans="1:3" ht="15.6">
      <c r="A308" s="317">
        <v>42810</v>
      </c>
      <c r="B308" s="235">
        <v>0.26509899999999997</v>
      </c>
      <c r="C308" s="235">
        <v>80.34</v>
      </c>
    </row>
    <row r="309" spans="1:3" ht="15.6">
      <c r="A309" s="317">
        <v>42811</v>
      </c>
      <c r="B309" s="235">
        <v>0.36363200000000001</v>
      </c>
      <c r="C309" s="235">
        <v>81.185000000000002</v>
      </c>
    </row>
    <row r="310" spans="1:3" ht="15.6">
      <c r="A310" s="317">
        <v>42814</v>
      </c>
      <c r="B310" s="235">
        <v>0.19489999999999999</v>
      </c>
      <c r="C310" s="235">
        <v>81.704999999999998</v>
      </c>
    </row>
    <row r="311" spans="1:3" ht="15.6">
      <c r="A311" s="317">
        <v>42815</v>
      </c>
      <c r="B311" s="235">
        <v>0.212037</v>
      </c>
      <c r="C311" s="235">
        <v>81.314999999999998</v>
      </c>
    </row>
    <row r="312" spans="1:3" ht="15.6">
      <c r="A312" s="317">
        <v>42816</v>
      </c>
      <c r="B312" s="235">
        <v>0.24739800000000001</v>
      </c>
      <c r="C312" s="235">
        <v>80.209999999999994</v>
      </c>
    </row>
    <row r="313" spans="1:3" ht="15.6">
      <c r="A313" s="317">
        <v>42817</v>
      </c>
      <c r="B313" s="235">
        <v>0.219336</v>
      </c>
      <c r="C313" s="235">
        <v>80.47</v>
      </c>
    </row>
    <row r="314" spans="1:3" ht="15.6">
      <c r="A314" s="317">
        <v>42818</v>
      </c>
      <c r="B314" s="235">
        <v>0.20044799999999999</v>
      </c>
      <c r="C314" s="235">
        <v>81.12</v>
      </c>
    </row>
    <row r="315" spans="1:3" ht="15.6">
      <c r="A315" s="317">
        <v>42821</v>
      </c>
      <c r="B315" s="235">
        <v>0.27634900000000001</v>
      </c>
      <c r="C315" s="235">
        <v>81.510000000000005</v>
      </c>
    </row>
    <row r="316" spans="1:3" ht="15.6">
      <c r="A316" s="317">
        <v>42822</v>
      </c>
      <c r="B316" s="235">
        <v>0.31062499999999998</v>
      </c>
      <c r="C316" s="235">
        <v>82.16</v>
      </c>
    </row>
    <row r="317" spans="1:3" ht="15.6">
      <c r="A317" s="317">
        <v>42823</v>
      </c>
      <c r="B317" s="235">
        <v>0.47587499999999999</v>
      </c>
      <c r="C317" s="235">
        <v>84.174999999999997</v>
      </c>
    </row>
    <row r="318" spans="1:3" ht="15.6">
      <c r="A318" s="317">
        <v>42824</v>
      </c>
      <c r="B318" s="235">
        <v>0.42804799999999998</v>
      </c>
      <c r="C318" s="235">
        <v>83.98</v>
      </c>
    </row>
    <row r="319" spans="1:3" ht="15.6">
      <c r="A319" s="317">
        <v>42825</v>
      </c>
      <c r="B319" s="235">
        <v>0.41848999999999997</v>
      </c>
      <c r="C319" s="235">
        <v>83.72</v>
      </c>
    </row>
    <row r="320" spans="1:3" ht="15.6">
      <c r="A320" s="317">
        <v>42828</v>
      </c>
      <c r="B320" s="235">
        <v>0.31404799999999999</v>
      </c>
      <c r="C320" s="235">
        <v>83.2</v>
      </c>
    </row>
    <row r="321" spans="1:3" ht="15.6">
      <c r="A321" s="317">
        <v>42829</v>
      </c>
      <c r="B321" s="235">
        <v>0.33225199999999999</v>
      </c>
      <c r="C321" s="235">
        <v>84.11</v>
      </c>
    </row>
    <row r="322" spans="1:3" ht="15.6">
      <c r="A322" s="317">
        <v>42830</v>
      </c>
      <c r="B322" s="235">
        <v>0.290516</v>
      </c>
      <c r="C322" s="235">
        <v>83.915000000000006</v>
      </c>
    </row>
    <row r="323" spans="1:3" ht="15.6">
      <c r="A323" s="317">
        <v>42831</v>
      </c>
      <c r="B323" s="235">
        <v>0.32266600000000001</v>
      </c>
      <c r="C323" s="235">
        <v>84.045000000000002</v>
      </c>
    </row>
    <row r="324" spans="1:3" ht="15.6">
      <c r="A324" s="317">
        <v>42832</v>
      </c>
      <c r="B324" s="235">
        <v>0.23877300000000001</v>
      </c>
      <c r="C324" s="235">
        <v>84.24</v>
      </c>
    </row>
    <row r="325" spans="1:3" ht="15.6">
      <c r="A325" s="317">
        <v>42835</v>
      </c>
      <c r="B325" s="235">
        <v>0.20919699999999999</v>
      </c>
      <c r="C325" s="235">
        <v>84.63</v>
      </c>
    </row>
    <row r="326" spans="1:3" ht="15.6">
      <c r="A326" s="317">
        <v>42836</v>
      </c>
      <c r="B326" s="235">
        <v>0.24477199999999999</v>
      </c>
      <c r="C326" s="235">
        <v>85.15</v>
      </c>
    </row>
    <row r="327" spans="1:3" ht="15.6">
      <c r="A327" s="317">
        <v>42837</v>
      </c>
      <c r="B327" s="235">
        <v>0.28228999999999999</v>
      </c>
      <c r="C327" s="235">
        <v>85.995000000000005</v>
      </c>
    </row>
    <row r="328" spans="1:3" ht="15.6">
      <c r="A328" s="317">
        <v>42843</v>
      </c>
      <c r="B328" s="235">
        <v>0.40618399999999999</v>
      </c>
      <c r="C328" s="235">
        <v>86.32</v>
      </c>
    </row>
    <row r="329" spans="1:3" ht="15.6">
      <c r="A329" s="317">
        <v>42844</v>
      </c>
      <c r="B329" s="235">
        <v>0.37709799999999999</v>
      </c>
      <c r="C329" s="235">
        <v>86.32</v>
      </c>
    </row>
    <row r="330" spans="1:3" ht="15.6">
      <c r="A330" s="317">
        <v>42845</v>
      </c>
      <c r="B330" s="235">
        <v>0.31329499999999999</v>
      </c>
      <c r="C330" s="235">
        <v>86.19</v>
      </c>
    </row>
    <row r="331" spans="1:3" ht="15.6">
      <c r="A331" s="317">
        <v>42846</v>
      </c>
      <c r="B331" s="235">
        <v>0.28907699999999997</v>
      </c>
      <c r="C331" s="235">
        <v>86.19</v>
      </c>
    </row>
    <row r="332" spans="1:3" ht="15.6">
      <c r="A332" s="317">
        <v>42849</v>
      </c>
      <c r="B332" s="235">
        <v>0.26757399999999998</v>
      </c>
      <c r="C332" s="235">
        <v>87.555000000000007</v>
      </c>
    </row>
    <row r="333" spans="1:3" ht="15.6">
      <c r="A333" s="317">
        <v>42850</v>
      </c>
      <c r="B333" s="235">
        <v>0.21831900000000001</v>
      </c>
      <c r="C333" s="235">
        <v>87.424999999999997</v>
      </c>
    </row>
    <row r="334" spans="1:3" ht="15.6">
      <c r="A334" s="317">
        <v>42851</v>
      </c>
      <c r="B334" s="235">
        <v>0.246556</v>
      </c>
      <c r="C334" s="235">
        <v>87.555000000000007</v>
      </c>
    </row>
    <row r="335" spans="1:3" ht="15.6">
      <c r="A335" s="317">
        <v>42852</v>
      </c>
      <c r="B335" s="235">
        <v>0.29000399999999998</v>
      </c>
      <c r="C335" s="235">
        <v>88.855000000000004</v>
      </c>
    </row>
    <row r="336" spans="1:3" ht="15.6">
      <c r="A336" s="317">
        <v>42853</v>
      </c>
      <c r="B336" s="235">
        <v>0.262596</v>
      </c>
      <c r="C336" s="235">
        <v>88.594999999999999</v>
      </c>
    </row>
    <row r="337" spans="1:3" ht="15.6">
      <c r="A337" s="317">
        <v>42856</v>
      </c>
      <c r="B337" s="235">
        <v>5.2363E-2</v>
      </c>
      <c r="C337" s="235">
        <v>88.4</v>
      </c>
    </row>
    <row r="338" spans="1:3" ht="15.6">
      <c r="A338" s="317">
        <v>42857</v>
      </c>
      <c r="B338" s="235">
        <v>0.34628199999999998</v>
      </c>
      <c r="C338" s="235">
        <v>88.984999999999999</v>
      </c>
    </row>
    <row r="339" spans="1:3" ht="15.6">
      <c r="A339" s="317">
        <v>42858</v>
      </c>
      <c r="B339" s="235">
        <v>0.242646</v>
      </c>
      <c r="C339" s="235">
        <v>88.66</v>
      </c>
    </row>
    <row r="340" spans="1:3" ht="15.6">
      <c r="A340" s="317">
        <v>42859</v>
      </c>
      <c r="B340" s="235">
        <v>0.52839400000000003</v>
      </c>
      <c r="C340" s="235">
        <v>91.13</v>
      </c>
    </row>
    <row r="341" spans="1:3" ht="15.6">
      <c r="A341" s="317">
        <v>42860</v>
      </c>
      <c r="B341" s="235">
        <v>0.27840999999999999</v>
      </c>
      <c r="C341" s="235">
        <v>90.87</v>
      </c>
    </row>
    <row r="342" spans="1:3" ht="15.6">
      <c r="A342" s="317">
        <v>42863</v>
      </c>
      <c r="B342" s="235">
        <v>0.15335099999999999</v>
      </c>
      <c r="C342" s="235">
        <v>90.87</v>
      </c>
    </row>
    <row r="343" spans="1:3" ht="15.6">
      <c r="A343" s="317">
        <v>42864</v>
      </c>
      <c r="B343" s="235">
        <v>0.179891</v>
      </c>
      <c r="C343" s="235">
        <v>91.26</v>
      </c>
    </row>
    <row r="344" spans="1:3" ht="15.6">
      <c r="A344" s="317">
        <v>42865</v>
      </c>
      <c r="B344" s="235">
        <v>0.17953</v>
      </c>
      <c r="C344" s="235">
        <v>91.26</v>
      </c>
    </row>
    <row r="345" spans="1:3" ht="15.6">
      <c r="A345" s="317">
        <v>42866</v>
      </c>
      <c r="B345" s="235">
        <v>0.18967600000000001</v>
      </c>
      <c r="C345" s="235">
        <v>91.715000000000003</v>
      </c>
    </row>
    <row r="346" spans="1:3" ht="15.6">
      <c r="A346" s="317">
        <v>42870</v>
      </c>
      <c r="B346" s="235">
        <v>0.26764900000000003</v>
      </c>
      <c r="C346" s="235">
        <v>91.52</v>
      </c>
    </row>
    <row r="347" spans="1:3" ht="15.6">
      <c r="A347" s="317">
        <v>42871</v>
      </c>
      <c r="B347" s="235">
        <v>0.24531</v>
      </c>
      <c r="C347" s="235">
        <v>91.064999999999998</v>
      </c>
    </row>
    <row r="348" spans="1:3" ht="15.6">
      <c r="A348" s="317">
        <v>42872</v>
      </c>
      <c r="B348" s="235">
        <v>0.30629099999999998</v>
      </c>
      <c r="C348" s="235">
        <v>89.765000000000001</v>
      </c>
    </row>
    <row r="349" spans="1:3" ht="15.6">
      <c r="A349" s="317">
        <v>42873</v>
      </c>
      <c r="B349" s="235">
        <v>0.28150799999999998</v>
      </c>
      <c r="C349" s="235">
        <v>89.05</v>
      </c>
    </row>
    <row r="350" spans="1:3" ht="15.6">
      <c r="A350" s="317">
        <v>42874</v>
      </c>
      <c r="B350" s="235">
        <v>0.27176899999999998</v>
      </c>
      <c r="C350" s="235">
        <v>89.375</v>
      </c>
    </row>
    <row r="351" spans="1:3" ht="15.6">
      <c r="A351" s="317">
        <v>42877</v>
      </c>
      <c r="B351" s="235">
        <v>0.24534300000000001</v>
      </c>
      <c r="C351" s="235">
        <v>90.674999999999997</v>
      </c>
    </row>
    <row r="352" spans="1:3" ht="15.6">
      <c r="A352" s="317">
        <v>42878</v>
      </c>
      <c r="B352" s="235">
        <v>0.28182299999999999</v>
      </c>
      <c r="C352" s="235">
        <v>92.105000000000004</v>
      </c>
    </row>
    <row r="353" spans="1:3" ht="15.6">
      <c r="A353" s="317">
        <v>42879</v>
      </c>
      <c r="B353" s="235">
        <v>0.38159599999999999</v>
      </c>
      <c r="C353" s="235">
        <v>92.95</v>
      </c>
    </row>
    <row r="354" spans="1:3" ht="15.6">
      <c r="A354" s="317">
        <v>42884</v>
      </c>
      <c r="B354" s="235">
        <v>0.20447399999999999</v>
      </c>
      <c r="C354" s="235">
        <v>92.43</v>
      </c>
    </row>
    <row r="355" spans="1:3" ht="15.6">
      <c r="A355" s="317">
        <v>42885</v>
      </c>
      <c r="B355" s="235">
        <v>0.13576099999999999</v>
      </c>
      <c r="C355" s="235">
        <v>92.754999999999995</v>
      </c>
    </row>
    <row r="356" spans="1:3" ht="15.6">
      <c r="A356" s="317">
        <v>42886</v>
      </c>
      <c r="B356" s="235">
        <v>0.39649600000000002</v>
      </c>
      <c r="C356" s="235">
        <v>93.73</v>
      </c>
    </row>
    <row r="357" spans="1:3" ht="15.6">
      <c r="A357" s="317">
        <v>42887</v>
      </c>
      <c r="B357" s="235">
        <v>0.24030599999999999</v>
      </c>
      <c r="C357" s="235">
        <v>94.25</v>
      </c>
    </row>
    <row r="358" spans="1:3" ht="15.6">
      <c r="A358" s="317">
        <v>42888</v>
      </c>
      <c r="B358" s="235">
        <v>0.24034700000000001</v>
      </c>
      <c r="C358" s="235">
        <v>94.704999999999998</v>
      </c>
    </row>
    <row r="359" spans="1:3" ht="15.6">
      <c r="A359" s="317">
        <v>42892</v>
      </c>
      <c r="B359" s="235">
        <v>0.31989099999999998</v>
      </c>
      <c r="C359" s="235">
        <v>94.834999999999994</v>
      </c>
    </row>
    <row r="360" spans="1:3" ht="15.6">
      <c r="A360" s="317">
        <v>42893</v>
      </c>
      <c r="B360" s="235">
        <v>0.23023099999999999</v>
      </c>
      <c r="C360" s="235">
        <v>94.444999999999993</v>
      </c>
    </row>
    <row r="361" spans="1:3" ht="15.6">
      <c r="A361" s="317">
        <v>42894</v>
      </c>
      <c r="B361" s="235">
        <v>0.213286</v>
      </c>
      <c r="C361" s="235">
        <v>93.144999999999996</v>
      </c>
    </row>
    <row r="362" spans="1:3" ht="15.6">
      <c r="A362" s="317">
        <v>42895</v>
      </c>
      <c r="B362" s="235">
        <v>0.226934</v>
      </c>
      <c r="C362" s="235">
        <v>92.625</v>
      </c>
    </row>
    <row r="363" spans="1:3" ht="15.6">
      <c r="A363" s="317">
        <v>42898</v>
      </c>
      <c r="B363" s="235">
        <v>0.26078499999999999</v>
      </c>
      <c r="C363" s="235">
        <v>91.65</v>
      </c>
    </row>
    <row r="364" spans="1:3" ht="15.6">
      <c r="A364" s="317">
        <v>42899</v>
      </c>
      <c r="B364" s="235">
        <v>0.20192399999999999</v>
      </c>
      <c r="C364" s="235">
        <v>92.43</v>
      </c>
    </row>
    <row r="365" spans="1:3" ht="15.6">
      <c r="A365" s="317">
        <v>42900</v>
      </c>
      <c r="B365" s="235">
        <v>0.20721100000000001</v>
      </c>
      <c r="C365" s="235">
        <v>92.885000000000005</v>
      </c>
    </row>
    <row r="366" spans="1:3" ht="15.6">
      <c r="A366" s="317">
        <v>42901</v>
      </c>
      <c r="B366" s="235">
        <v>0.28226899999999999</v>
      </c>
      <c r="C366" s="235">
        <v>93.47</v>
      </c>
    </row>
    <row r="367" spans="1:3" ht="15.6">
      <c r="A367" s="317">
        <v>42902</v>
      </c>
      <c r="B367" s="235">
        <v>0.33781800000000001</v>
      </c>
      <c r="C367" s="235">
        <v>94.185000000000002</v>
      </c>
    </row>
    <row r="368" spans="1:3" ht="15.6">
      <c r="A368" s="317">
        <v>42905</v>
      </c>
      <c r="B368" s="235">
        <v>0.21914800000000001</v>
      </c>
      <c r="C368" s="235">
        <v>95.224999999999994</v>
      </c>
    </row>
    <row r="369" spans="1:3" ht="15.6">
      <c r="A369" s="317">
        <v>42906</v>
      </c>
      <c r="B369" s="235">
        <v>0.27862900000000002</v>
      </c>
      <c r="C369" s="235">
        <v>95.745000000000005</v>
      </c>
    </row>
    <row r="370" spans="1:3" ht="15.6">
      <c r="A370" s="317">
        <v>42907</v>
      </c>
      <c r="B370" s="235">
        <v>0.45664199999999999</v>
      </c>
      <c r="C370" s="235">
        <v>94.25</v>
      </c>
    </row>
    <row r="371" spans="1:3" ht="15.6">
      <c r="A371" s="317">
        <v>42908</v>
      </c>
      <c r="B371" s="235">
        <v>0.28031800000000001</v>
      </c>
      <c r="C371" s="235">
        <v>93.47</v>
      </c>
    </row>
    <row r="372" spans="1:3" ht="15.6">
      <c r="A372" s="317">
        <v>42909</v>
      </c>
      <c r="B372" s="235">
        <v>0.19489899999999999</v>
      </c>
      <c r="C372" s="235">
        <v>92.56</v>
      </c>
    </row>
    <row r="373" spans="1:3" ht="15.6">
      <c r="A373" s="317">
        <v>42912</v>
      </c>
      <c r="B373" s="235">
        <v>0.208786</v>
      </c>
      <c r="C373" s="235">
        <v>93.015000000000001</v>
      </c>
    </row>
    <row r="374" spans="1:3" ht="15.6">
      <c r="A374" s="317">
        <v>42913</v>
      </c>
      <c r="B374" s="235">
        <v>0.21535399999999999</v>
      </c>
      <c r="C374" s="235">
        <v>92.234999999999999</v>
      </c>
    </row>
    <row r="375" spans="1:3" ht="15.6">
      <c r="A375" s="317">
        <v>42914</v>
      </c>
      <c r="B375" s="235">
        <v>0.32267499999999999</v>
      </c>
      <c r="C375" s="235">
        <v>91.584999999999994</v>
      </c>
    </row>
    <row r="376" spans="1:3" ht="15.6">
      <c r="A376" s="317">
        <v>42915</v>
      </c>
      <c r="B376" s="235">
        <v>0.25555699999999998</v>
      </c>
      <c r="C376" s="235">
        <v>90.22</v>
      </c>
    </row>
    <row r="377" spans="1:3" ht="15.6">
      <c r="A377" s="317">
        <v>42916</v>
      </c>
      <c r="B377" s="235">
        <v>0.28198699999999999</v>
      </c>
      <c r="C377" s="235">
        <v>90.415000000000006</v>
      </c>
    </row>
    <row r="378" spans="1:3" ht="15.6">
      <c r="A378" s="317">
        <v>42919</v>
      </c>
      <c r="B378" s="235">
        <v>0.28471200000000002</v>
      </c>
      <c r="C378" s="235">
        <v>89.83</v>
      </c>
    </row>
    <row r="379" spans="1:3" ht="15.6">
      <c r="A379" s="317">
        <v>42920</v>
      </c>
      <c r="B379" s="235">
        <v>0.162832</v>
      </c>
      <c r="C379" s="235">
        <v>89.375</v>
      </c>
    </row>
    <row r="380" spans="1:3" ht="15.6">
      <c r="A380" s="317">
        <v>42921</v>
      </c>
      <c r="B380" s="235">
        <v>0.166801</v>
      </c>
      <c r="C380" s="235">
        <v>89.635000000000005</v>
      </c>
    </row>
    <row r="381" spans="1:3" ht="15.6">
      <c r="A381" s="317">
        <v>42922</v>
      </c>
      <c r="B381" s="235">
        <v>0.321768</v>
      </c>
      <c r="C381" s="235">
        <v>88.14</v>
      </c>
    </row>
    <row r="382" spans="1:3" ht="15.6">
      <c r="A382" s="317">
        <v>42923</v>
      </c>
      <c r="B382" s="235">
        <v>0.39100000000000001</v>
      </c>
      <c r="C382" s="235">
        <v>87.1</v>
      </c>
    </row>
    <row r="383" spans="1:3" ht="15.6">
      <c r="A383" s="317">
        <v>42926</v>
      </c>
      <c r="B383" s="235">
        <v>0.22147500000000001</v>
      </c>
      <c r="C383" s="235">
        <v>87.814999999999998</v>
      </c>
    </row>
    <row r="384" spans="1:3" ht="15.6">
      <c r="A384" s="317">
        <v>42927</v>
      </c>
      <c r="B384" s="235">
        <v>0.24140600000000001</v>
      </c>
      <c r="C384" s="235">
        <v>87.23</v>
      </c>
    </row>
    <row r="385" spans="1:3" ht="15.6">
      <c r="A385" s="317">
        <v>42928</v>
      </c>
      <c r="B385" s="235">
        <v>0.25709199999999999</v>
      </c>
      <c r="C385" s="235">
        <v>88.724999999999994</v>
      </c>
    </row>
    <row r="386" spans="1:3" ht="15.6">
      <c r="A386" s="317">
        <v>42929</v>
      </c>
      <c r="B386" s="235">
        <v>0.19256000000000001</v>
      </c>
      <c r="C386" s="235">
        <v>88.66</v>
      </c>
    </row>
    <row r="387" spans="1:3" ht="15.6">
      <c r="A387" s="317">
        <v>42930</v>
      </c>
      <c r="B387" s="235">
        <v>0.21218899999999999</v>
      </c>
      <c r="C387" s="235">
        <v>90.025000000000006</v>
      </c>
    </row>
    <row r="388" spans="1:3" ht="15.6">
      <c r="A388" s="317">
        <v>42933</v>
      </c>
      <c r="B388" s="235">
        <v>0.169739</v>
      </c>
      <c r="C388" s="235">
        <v>89.765000000000001</v>
      </c>
    </row>
    <row r="389" spans="1:3" ht="15.6">
      <c r="A389" s="317">
        <v>42934</v>
      </c>
      <c r="B389" s="235">
        <v>0.170345</v>
      </c>
      <c r="C389" s="235">
        <v>89.894999999999996</v>
      </c>
    </row>
    <row r="390" spans="1:3" ht="15.6">
      <c r="A390" s="317">
        <v>42935</v>
      </c>
      <c r="B390" s="235">
        <v>0.17114799999999999</v>
      </c>
      <c r="C390" s="235">
        <v>90.22</v>
      </c>
    </row>
    <row r="391" spans="1:3" ht="15.6">
      <c r="A391" s="317">
        <v>42936</v>
      </c>
      <c r="B391" s="235">
        <v>0.20996300000000001</v>
      </c>
      <c r="C391" s="235">
        <v>90.48</v>
      </c>
    </row>
    <row r="392" spans="1:3" ht="15.6">
      <c r="A392" s="317">
        <v>42937</v>
      </c>
      <c r="B392" s="235">
        <v>0.17330799999999999</v>
      </c>
      <c r="C392" s="235">
        <v>89.57</v>
      </c>
    </row>
    <row r="393" spans="1:3" ht="15.6">
      <c r="A393" s="317">
        <v>42940</v>
      </c>
      <c r="B393" s="235">
        <v>0.17513799999999999</v>
      </c>
      <c r="C393" s="235">
        <v>88.92</v>
      </c>
    </row>
    <row r="394" spans="1:3" ht="15.6">
      <c r="A394" s="317">
        <v>42941</v>
      </c>
      <c r="B394" s="235">
        <v>0.196104</v>
      </c>
      <c r="C394" s="235">
        <v>89.245000000000005</v>
      </c>
    </row>
    <row r="395" spans="1:3" ht="15.6">
      <c r="A395" s="317">
        <v>42942</v>
      </c>
      <c r="B395" s="235">
        <v>0.164408</v>
      </c>
      <c r="C395" s="235">
        <v>90.415000000000006</v>
      </c>
    </row>
    <row r="396" spans="1:3" ht="15.6">
      <c r="A396" s="317">
        <v>42943</v>
      </c>
      <c r="B396" s="235">
        <v>0.239673</v>
      </c>
      <c r="C396" s="235">
        <v>91.13</v>
      </c>
    </row>
    <row r="397" spans="1:3" ht="15.6">
      <c r="A397" s="317">
        <v>42944</v>
      </c>
      <c r="B397" s="235">
        <v>0.16707</v>
      </c>
      <c r="C397" s="235">
        <v>90.09</v>
      </c>
    </row>
    <row r="398" spans="1:3" ht="15.6">
      <c r="A398" s="317">
        <v>42947</v>
      </c>
      <c r="B398" s="235">
        <v>0.20769599999999999</v>
      </c>
      <c r="C398" s="235">
        <v>90.805000000000007</v>
      </c>
    </row>
    <row r="399" spans="1:3" ht="15.6">
      <c r="A399" s="317">
        <v>42948</v>
      </c>
      <c r="B399" s="235">
        <v>0.12250800000000001</v>
      </c>
      <c r="C399" s="235">
        <v>90.61</v>
      </c>
    </row>
    <row r="400" spans="1:3" ht="15.6">
      <c r="A400" s="317">
        <v>42949</v>
      </c>
      <c r="B400" s="235">
        <v>0.14223</v>
      </c>
      <c r="C400" s="235">
        <v>90.61</v>
      </c>
    </row>
    <row r="401" spans="1:3" ht="15.6">
      <c r="A401" s="317">
        <v>42950</v>
      </c>
      <c r="B401" s="235">
        <v>0.162129</v>
      </c>
      <c r="C401" s="235">
        <v>91.064999999999998</v>
      </c>
    </row>
    <row r="402" spans="1:3" ht="15.6">
      <c r="A402" s="317">
        <v>42951</v>
      </c>
      <c r="B402" s="235">
        <v>0.12764200000000001</v>
      </c>
      <c r="C402" s="235">
        <v>91.91</v>
      </c>
    </row>
    <row r="403" spans="1:3" ht="15.6">
      <c r="A403" s="317">
        <v>42954</v>
      </c>
      <c r="B403" s="235">
        <v>0.17491899999999999</v>
      </c>
      <c r="C403" s="235">
        <v>92.625</v>
      </c>
    </row>
    <row r="404" spans="1:3" ht="15.6">
      <c r="A404" s="317">
        <v>42955</v>
      </c>
      <c r="B404" s="235">
        <v>0.160278</v>
      </c>
      <c r="C404" s="235">
        <v>91.974999999999994</v>
      </c>
    </row>
    <row r="405" spans="1:3" ht="15.6">
      <c r="A405" s="317">
        <v>42956</v>
      </c>
      <c r="B405" s="235">
        <v>0.215893</v>
      </c>
      <c r="C405" s="235">
        <v>90.09</v>
      </c>
    </row>
    <row r="406" spans="1:3" ht="15.6">
      <c r="A406" s="317">
        <v>42957</v>
      </c>
      <c r="B406" s="235">
        <v>0.213451</v>
      </c>
      <c r="C406" s="235">
        <v>89.765000000000001</v>
      </c>
    </row>
    <row r="407" spans="1:3" ht="15.6">
      <c r="A407" s="317">
        <v>42958</v>
      </c>
      <c r="B407" s="235">
        <v>0.186389</v>
      </c>
      <c r="C407" s="235">
        <v>89.635000000000005</v>
      </c>
    </row>
    <row r="408" spans="1:3" ht="15.6">
      <c r="A408" s="317">
        <v>42961</v>
      </c>
      <c r="B408" s="235">
        <v>0.29290500000000003</v>
      </c>
      <c r="C408" s="235">
        <v>89.18</v>
      </c>
    </row>
    <row r="409" spans="1:3" ht="15.6">
      <c r="A409" s="317">
        <v>42962</v>
      </c>
      <c r="B409" s="235">
        <v>0.28318700000000002</v>
      </c>
      <c r="C409" s="235">
        <v>90.09</v>
      </c>
    </row>
    <row r="410" spans="1:3" ht="15.6">
      <c r="A410" s="317">
        <v>42963</v>
      </c>
      <c r="B410" s="235">
        <v>1.041299</v>
      </c>
      <c r="C410" s="235">
        <v>87.685000000000002</v>
      </c>
    </row>
    <row r="411" spans="1:3" ht="15.6">
      <c r="A411" s="317">
        <v>42964</v>
      </c>
      <c r="B411" s="235">
        <v>0.47803499999999999</v>
      </c>
      <c r="C411" s="235">
        <v>90.48</v>
      </c>
    </row>
    <row r="412" spans="1:3" ht="15.6">
      <c r="A412" s="317">
        <v>42965</v>
      </c>
      <c r="B412" s="235">
        <v>0.29067900000000002</v>
      </c>
      <c r="C412" s="235">
        <v>90.22</v>
      </c>
    </row>
    <row r="413" spans="1:3" ht="15.6">
      <c r="A413" s="317">
        <v>42968</v>
      </c>
      <c r="B413" s="235">
        <v>0.350601</v>
      </c>
      <c r="C413" s="235">
        <v>90.415000000000006</v>
      </c>
    </row>
    <row r="414" spans="1:3" ht="15.6">
      <c r="A414" s="317">
        <v>42969</v>
      </c>
      <c r="B414" s="235">
        <v>0.418964</v>
      </c>
      <c r="C414" s="235">
        <v>92.17</v>
      </c>
    </row>
    <row r="415" spans="1:3" ht="15.6">
      <c r="A415" s="317">
        <v>42970</v>
      </c>
      <c r="B415" s="235">
        <v>0.50915999999999995</v>
      </c>
      <c r="C415" s="235">
        <v>93.275000000000006</v>
      </c>
    </row>
    <row r="416" spans="1:3" ht="15.6">
      <c r="A416" s="317">
        <v>42971</v>
      </c>
      <c r="B416" s="235">
        <v>0.38481599999999999</v>
      </c>
      <c r="C416" s="235">
        <v>93.73</v>
      </c>
    </row>
    <row r="417" spans="1:3" ht="15.6">
      <c r="A417" s="317">
        <v>42972</v>
      </c>
      <c r="B417" s="235">
        <v>0.20327100000000001</v>
      </c>
      <c r="C417" s="235">
        <v>93.665000000000006</v>
      </c>
    </row>
    <row r="418" spans="1:3" ht="15.6">
      <c r="A418" s="317">
        <v>42975</v>
      </c>
      <c r="B418" s="235">
        <v>0.12156</v>
      </c>
      <c r="C418" s="235">
        <v>93.21</v>
      </c>
    </row>
    <row r="419" spans="1:3" ht="15.6">
      <c r="A419" s="317">
        <v>42976</v>
      </c>
      <c r="B419" s="235">
        <v>0.32058700000000001</v>
      </c>
      <c r="C419" s="235">
        <v>92.56</v>
      </c>
    </row>
    <row r="420" spans="1:3" ht="15.6">
      <c r="A420" s="317">
        <v>42977</v>
      </c>
      <c r="B420" s="235">
        <v>0.24307899999999999</v>
      </c>
      <c r="C420" s="235">
        <v>92.82</v>
      </c>
    </row>
    <row r="421" spans="1:3" ht="15.6">
      <c r="A421" s="317">
        <v>42978</v>
      </c>
      <c r="B421" s="235">
        <v>0.30913200000000002</v>
      </c>
      <c r="C421" s="235">
        <v>93.21</v>
      </c>
    </row>
    <row r="422" spans="1:3" ht="15.6">
      <c r="A422" s="317">
        <v>42979</v>
      </c>
      <c r="B422" s="235">
        <v>0.235397</v>
      </c>
      <c r="C422" s="235">
        <v>93.86</v>
      </c>
    </row>
    <row r="423" spans="1:3" ht="15.6">
      <c r="A423" s="317">
        <v>42982</v>
      </c>
      <c r="B423" s="235">
        <v>0.136907</v>
      </c>
      <c r="C423" s="235">
        <v>93.47</v>
      </c>
    </row>
    <row r="424" spans="1:3" ht="15.6">
      <c r="A424" s="317">
        <v>42983</v>
      </c>
      <c r="B424" s="235">
        <v>0.173461</v>
      </c>
      <c r="C424" s="235">
        <v>93.21</v>
      </c>
    </row>
    <row r="425" spans="1:3" ht="15.6">
      <c r="A425" s="317">
        <v>42984</v>
      </c>
      <c r="B425" s="235">
        <v>0.15585099999999999</v>
      </c>
      <c r="C425" s="235">
        <v>93.144999999999996</v>
      </c>
    </row>
    <row r="426" spans="1:3" ht="15.6">
      <c r="A426" s="317">
        <v>42985</v>
      </c>
      <c r="B426" s="235">
        <v>0.19911899999999999</v>
      </c>
      <c r="C426" s="235">
        <v>93.73</v>
      </c>
    </row>
    <row r="427" spans="1:3" ht="15.6">
      <c r="A427" s="317">
        <v>42986</v>
      </c>
      <c r="B427" s="235">
        <v>0.18523300000000001</v>
      </c>
      <c r="C427" s="235">
        <v>94.055000000000007</v>
      </c>
    </row>
    <row r="428" spans="1:3" ht="15.6">
      <c r="A428" s="317">
        <v>42989</v>
      </c>
      <c r="B428" s="235">
        <v>0.22906399999999999</v>
      </c>
      <c r="C428" s="235">
        <v>94.51</v>
      </c>
    </row>
    <row r="429" spans="1:3" ht="15.6">
      <c r="A429" s="317">
        <v>42990</v>
      </c>
      <c r="B429" s="235">
        <v>0.24332999999999999</v>
      </c>
      <c r="C429" s="235">
        <v>94.12</v>
      </c>
    </row>
    <row r="430" spans="1:3" ht="15.6">
      <c r="A430" s="317">
        <v>42991</v>
      </c>
      <c r="B430" s="235">
        <v>0.22264500000000001</v>
      </c>
      <c r="C430" s="235">
        <v>93.86</v>
      </c>
    </row>
    <row r="431" spans="1:3" ht="15.6">
      <c r="A431" s="317">
        <v>42992</v>
      </c>
      <c r="B431" s="235">
        <v>0.25411600000000001</v>
      </c>
      <c r="C431" s="235">
        <v>94.185000000000002</v>
      </c>
    </row>
    <row r="432" spans="1:3" ht="15.6">
      <c r="A432" s="317">
        <v>42993</v>
      </c>
      <c r="B432" s="235">
        <v>0.326511</v>
      </c>
      <c r="C432" s="235">
        <v>92.495000000000005</v>
      </c>
    </row>
    <row r="433" spans="1:3" ht="15.6">
      <c r="A433" s="317">
        <v>42996</v>
      </c>
      <c r="B433" s="235">
        <v>0.14534</v>
      </c>
      <c r="C433" s="235">
        <v>92.43</v>
      </c>
    </row>
    <row r="434" spans="1:3" ht="15.6">
      <c r="A434" s="317">
        <v>42997</v>
      </c>
      <c r="B434" s="235">
        <v>0.21659600000000001</v>
      </c>
      <c r="C434" s="235">
        <v>91.974999999999994</v>
      </c>
    </row>
    <row r="435" spans="1:3" ht="15.6">
      <c r="A435" s="317">
        <v>42998</v>
      </c>
      <c r="B435" s="235">
        <v>0.16031100000000001</v>
      </c>
      <c r="C435" s="235">
        <v>91.91</v>
      </c>
    </row>
    <row r="436" spans="1:3" ht="15.6">
      <c r="A436" s="317">
        <v>42999</v>
      </c>
      <c r="B436" s="235">
        <v>0.43859900000000002</v>
      </c>
      <c r="C436" s="235">
        <v>91.13</v>
      </c>
    </row>
    <row r="437" spans="1:3" ht="15.6">
      <c r="A437" s="317">
        <v>43000</v>
      </c>
      <c r="B437" s="235">
        <v>0.25663599999999998</v>
      </c>
      <c r="C437" s="235">
        <v>90.48</v>
      </c>
    </row>
    <row r="438" spans="1:3" ht="15.6">
      <c r="A438" s="317">
        <v>43003</v>
      </c>
      <c r="B438" s="235">
        <v>0.17894599999999999</v>
      </c>
      <c r="C438" s="235">
        <v>90.674999999999997</v>
      </c>
    </row>
    <row r="439" spans="1:3" ht="15.6">
      <c r="A439" s="317">
        <v>43004</v>
      </c>
      <c r="B439" s="235">
        <v>0.25025399999999998</v>
      </c>
      <c r="C439" s="235">
        <v>90.61</v>
      </c>
    </row>
    <row r="440" spans="1:3" ht="15.6">
      <c r="A440" s="317">
        <v>43005</v>
      </c>
      <c r="B440" s="235">
        <v>0.39451399999999998</v>
      </c>
      <c r="C440" s="235">
        <v>89.44</v>
      </c>
    </row>
    <row r="441" spans="1:3" ht="15.6">
      <c r="A441" s="317">
        <v>43006</v>
      </c>
      <c r="B441" s="235">
        <v>0.21631600000000001</v>
      </c>
      <c r="C441" s="235">
        <v>89.83</v>
      </c>
    </row>
    <row r="442" spans="1:3" ht="15.6">
      <c r="A442" s="317">
        <v>43007</v>
      </c>
      <c r="B442" s="235">
        <v>0.28686600000000001</v>
      </c>
      <c r="C442" s="235">
        <v>89.57</v>
      </c>
    </row>
    <row r="443" spans="1:3" ht="15.6">
      <c r="A443" s="317">
        <v>43010</v>
      </c>
      <c r="B443" s="235">
        <v>0.27252500000000002</v>
      </c>
      <c r="C443" s="235">
        <v>90.61</v>
      </c>
    </row>
    <row r="444" spans="1:3" ht="15.6">
      <c r="A444" s="317">
        <v>43011</v>
      </c>
      <c r="B444" s="235">
        <v>0.21355499999999999</v>
      </c>
      <c r="C444" s="235">
        <v>90.545000000000002</v>
      </c>
    </row>
    <row r="445" spans="1:3" ht="15.6">
      <c r="A445" s="317">
        <v>43012</v>
      </c>
      <c r="B445" s="235">
        <v>0.215112</v>
      </c>
      <c r="C445" s="235">
        <v>90.74</v>
      </c>
    </row>
    <row r="446" spans="1:3" ht="15.6">
      <c r="A446" s="317">
        <v>43013</v>
      </c>
      <c r="B446" s="235">
        <v>0.26289000000000001</v>
      </c>
      <c r="C446" s="235">
        <v>91.194999999999993</v>
      </c>
    </row>
    <row r="447" spans="1:3" ht="15.6">
      <c r="A447" s="317">
        <v>43014</v>
      </c>
      <c r="B447" s="235">
        <v>0.14819599999999999</v>
      </c>
      <c r="C447" s="235">
        <v>91.194999999999993</v>
      </c>
    </row>
    <row r="448" spans="1:3" ht="15.6">
      <c r="A448" s="317">
        <v>43017</v>
      </c>
      <c r="B448" s="235">
        <v>0.15349499999999999</v>
      </c>
      <c r="C448" s="235">
        <v>91.26</v>
      </c>
    </row>
    <row r="449" spans="1:3" ht="15.6">
      <c r="A449" s="317">
        <v>43018</v>
      </c>
      <c r="B449" s="235">
        <v>0.22495699999999999</v>
      </c>
      <c r="C449" s="235">
        <v>92.364999999999995</v>
      </c>
    </row>
    <row r="450" spans="1:3" ht="15.6">
      <c r="A450" s="317">
        <v>43019</v>
      </c>
      <c r="B450" s="235">
        <v>0.24132300000000001</v>
      </c>
      <c r="C450" s="235">
        <v>92.95</v>
      </c>
    </row>
    <row r="451" spans="1:3" ht="15.6">
      <c r="A451" s="317">
        <v>43020</v>
      </c>
      <c r="B451" s="235">
        <v>0.44678400000000001</v>
      </c>
      <c r="C451" s="235">
        <v>92.105000000000004</v>
      </c>
    </row>
    <row r="452" spans="1:3" ht="15.6">
      <c r="A452" s="317">
        <v>43021</v>
      </c>
      <c r="B452" s="235">
        <v>0.21454699999999999</v>
      </c>
      <c r="C452" s="235">
        <v>92.56</v>
      </c>
    </row>
    <row r="453" spans="1:3" ht="15.6">
      <c r="A453" s="317">
        <v>43024</v>
      </c>
      <c r="B453" s="235">
        <v>0.23077500000000001</v>
      </c>
      <c r="C453" s="235">
        <v>92.95</v>
      </c>
    </row>
    <row r="454" spans="1:3" ht="15.6">
      <c r="A454" s="317">
        <v>43025</v>
      </c>
      <c r="B454" s="235">
        <v>0.33759</v>
      </c>
      <c r="C454" s="235">
        <v>93.08</v>
      </c>
    </row>
    <row r="455" spans="1:3" ht="15.6">
      <c r="A455" s="317">
        <v>43026</v>
      </c>
      <c r="B455" s="235">
        <v>0.46892200000000001</v>
      </c>
      <c r="C455" s="235">
        <v>95.55</v>
      </c>
    </row>
    <row r="456" spans="1:3" ht="15.6">
      <c r="A456" s="317">
        <v>43027</v>
      </c>
      <c r="B456" s="235">
        <v>0.35377500000000001</v>
      </c>
      <c r="C456" s="235">
        <v>95.16</v>
      </c>
    </row>
    <row r="457" spans="1:3" ht="15.6">
      <c r="A457" s="317">
        <v>43028</v>
      </c>
      <c r="B457" s="235">
        <v>0.46843099999999999</v>
      </c>
      <c r="C457" s="235">
        <v>96.72</v>
      </c>
    </row>
    <row r="458" spans="1:3" ht="15.6">
      <c r="A458" s="317">
        <v>43031</v>
      </c>
      <c r="B458" s="235">
        <v>0.23438500000000001</v>
      </c>
      <c r="C458" s="235">
        <v>96.2</v>
      </c>
    </row>
    <row r="459" spans="1:3" ht="15.6">
      <c r="A459" s="317">
        <v>43032</v>
      </c>
      <c r="B459" s="235">
        <v>0.332399</v>
      </c>
      <c r="C459" s="235">
        <v>94.575000000000003</v>
      </c>
    </row>
    <row r="460" spans="1:3" ht="15.6">
      <c r="A460" s="317">
        <v>43033</v>
      </c>
      <c r="B460" s="235">
        <v>0.24851300000000001</v>
      </c>
      <c r="C460" s="235">
        <v>93.665000000000006</v>
      </c>
    </row>
    <row r="461" spans="1:3" ht="15.6">
      <c r="A461" s="317">
        <v>43034</v>
      </c>
      <c r="B461" s="235">
        <v>0.25638100000000003</v>
      </c>
      <c r="C461" s="235">
        <v>93.73</v>
      </c>
    </row>
    <row r="462" spans="1:3" ht="15.6">
      <c r="A462" s="317">
        <v>43035</v>
      </c>
      <c r="B462" s="235">
        <v>0.23457900000000001</v>
      </c>
      <c r="C462" s="235">
        <v>94.965000000000003</v>
      </c>
    </row>
    <row r="463" spans="1:3" ht="15.6">
      <c r="A463" s="317">
        <v>43038</v>
      </c>
      <c r="B463" s="235">
        <v>0.26947700000000002</v>
      </c>
      <c r="C463" s="235">
        <v>94.51</v>
      </c>
    </row>
    <row r="464" spans="1:3" ht="15.6">
      <c r="A464" s="317">
        <v>43039</v>
      </c>
      <c r="B464" s="235">
        <v>0.19788900000000001</v>
      </c>
      <c r="C464" s="235">
        <v>94.834999999999994</v>
      </c>
    </row>
    <row r="465" spans="1:3" ht="15.6">
      <c r="A465" s="317">
        <v>43040</v>
      </c>
      <c r="B465" s="235">
        <v>0.25536599999999998</v>
      </c>
      <c r="C465" s="235">
        <v>94.965000000000003</v>
      </c>
    </row>
    <row r="466" spans="1:3" ht="15.6">
      <c r="A466" s="317">
        <v>43041</v>
      </c>
      <c r="B466" s="235">
        <v>0.65806900000000002</v>
      </c>
      <c r="C466" s="235">
        <v>95.614999999999995</v>
      </c>
    </row>
    <row r="467" spans="1:3" ht="15.6">
      <c r="A467" s="317">
        <v>43042</v>
      </c>
      <c r="B467" s="235">
        <v>0.5494</v>
      </c>
      <c r="C467" s="235">
        <v>97.76</v>
      </c>
    </row>
    <row r="468" spans="1:3" ht="15.6">
      <c r="A468" s="317">
        <v>43045</v>
      </c>
      <c r="B468" s="235">
        <v>0.34076099999999998</v>
      </c>
      <c r="C468" s="235">
        <v>97.63</v>
      </c>
    </row>
    <row r="469" spans="1:3" ht="15.6">
      <c r="A469" s="317">
        <v>43046</v>
      </c>
      <c r="B469" s="235">
        <v>0.33199200000000001</v>
      </c>
      <c r="C469" s="235">
        <v>96.59</v>
      </c>
    </row>
    <row r="470" spans="1:3" ht="15.6">
      <c r="A470" s="317">
        <v>43047</v>
      </c>
      <c r="B470" s="235">
        <v>0.25534499999999999</v>
      </c>
      <c r="C470" s="235">
        <v>97.37</v>
      </c>
    </row>
    <row r="471" spans="1:3" ht="15.6">
      <c r="A471" s="317">
        <v>43048</v>
      </c>
      <c r="B471" s="235">
        <v>0.40404000000000001</v>
      </c>
      <c r="C471" s="235">
        <v>97.174999999999997</v>
      </c>
    </row>
    <row r="472" spans="1:3" ht="15.6">
      <c r="A472" s="317">
        <v>43049</v>
      </c>
      <c r="B472" s="235">
        <v>0.22053600000000001</v>
      </c>
      <c r="C472" s="235">
        <v>97.174999999999997</v>
      </c>
    </row>
    <row r="473" spans="1:3" ht="15.6">
      <c r="A473" s="317">
        <v>43052</v>
      </c>
      <c r="B473" s="235">
        <v>0.36969299999999999</v>
      </c>
      <c r="C473" s="235">
        <v>98.02</v>
      </c>
    </row>
    <row r="474" spans="1:3" ht="15.6">
      <c r="A474" s="317">
        <v>43053</v>
      </c>
      <c r="B474" s="235">
        <v>0.271117</v>
      </c>
      <c r="C474" s="235">
        <v>98.084999999999994</v>
      </c>
    </row>
    <row r="475" spans="1:3" ht="15.6">
      <c r="A475" s="317">
        <v>43054</v>
      </c>
      <c r="B475" s="235">
        <v>0.27356900000000001</v>
      </c>
      <c r="C475" s="235">
        <v>96.72</v>
      </c>
    </row>
    <row r="476" spans="1:3" ht="15.6">
      <c r="A476" s="317">
        <v>43055</v>
      </c>
      <c r="B476" s="235">
        <v>0.27754200000000001</v>
      </c>
      <c r="C476" s="235">
        <v>96.915000000000006</v>
      </c>
    </row>
    <row r="477" spans="1:3" ht="15.6">
      <c r="A477" s="317">
        <v>43056</v>
      </c>
      <c r="B477" s="235">
        <v>0.28106799999999998</v>
      </c>
      <c r="C477" s="235">
        <v>95.94</v>
      </c>
    </row>
    <row r="478" spans="1:3" ht="15.6">
      <c r="A478" s="317">
        <v>43059</v>
      </c>
      <c r="B478" s="235">
        <v>0.28181099999999998</v>
      </c>
      <c r="C478" s="235">
        <v>96.004999999999995</v>
      </c>
    </row>
    <row r="479" spans="1:3" ht="15.6">
      <c r="A479" s="317">
        <v>43060</v>
      </c>
      <c r="B479" s="235">
        <v>0.26095000000000002</v>
      </c>
      <c r="C479" s="235">
        <v>96.07</v>
      </c>
    </row>
    <row r="480" spans="1:3" ht="15.6">
      <c r="A480" s="317">
        <v>43061</v>
      </c>
      <c r="B480" s="235">
        <v>0.25180900000000001</v>
      </c>
      <c r="C480" s="235">
        <v>96.2</v>
      </c>
    </row>
    <row r="481" spans="1:3" ht="15.6">
      <c r="A481" s="317">
        <v>43062</v>
      </c>
      <c r="B481" s="235">
        <v>0.27143</v>
      </c>
      <c r="C481" s="235">
        <v>95.68</v>
      </c>
    </row>
    <row r="482" spans="1:3" ht="15.6">
      <c r="A482" s="317">
        <v>43063</v>
      </c>
      <c r="B482" s="235">
        <v>0.19817299999999999</v>
      </c>
      <c r="C482" s="235">
        <v>95.55</v>
      </c>
    </row>
    <row r="483" spans="1:3" ht="15.6">
      <c r="A483" s="317">
        <v>43066</v>
      </c>
      <c r="B483" s="235">
        <v>0.25706200000000001</v>
      </c>
      <c r="C483" s="235">
        <v>95.16</v>
      </c>
    </row>
    <row r="484" spans="1:3" ht="15.6">
      <c r="A484" s="317">
        <v>43067</v>
      </c>
      <c r="B484" s="235">
        <v>0.49918899999999999</v>
      </c>
      <c r="C484" s="235">
        <v>95.94</v>
      </c>
    </row>
    <row r="485" spans="1:3" ht="15.6">
      <c r="A485" s="317">
        <v>43068</v>
      </c>
      <c r="B485" s="235">
        <v>0.22711999999999999</v>
      </c>
      <c r="C485" s="235">
        <v>95.29</v>
      </c>
    </row>
    <row r="486" spans="1:3" ht="15.6">
      <c r="A486" s="317">
        <v>43069</v>
      </c>
      <c r="B486" s="235">
        <v>0.69717700000000005</v>
      </c>
      <c r="C486" s="235">
        <v>96.265000000000001</v>
      </c>
    </row>
    <row r="487" spans="1:3" ht="15.6">
      <c r="A487" s="317">
        <v>43070</v>
      </c>
      <c r="B487" s="235">
        <v>0.26259300000000002</v>
      </c>
      <c r="C487" s="235">
        <v>94.965000000000003</v>
      </c>
    </row>
    <row r="488" spans="1:3" ht="15.6">
      <c r="A488" s="317">
        <v>43073</v>
      </c>
      <c r="B488" s="235">
        <v>0.25728200000000001</v>
      </c>
      <c r="C488" s="235">
        <v>95.16</v>
      </c>
    </row>
    <row r="489" spans="1:3" ht="15.6">
      <c r="A489" s="317">
        <v>43074</v>
      </c>
      <c r="B489" s="235">
        <v>0.210621</v>
      </c>
      <c r="C489" s="235">
        <v>95.614999999999995</v>
      </c>
    </row>
    <row r="490" spans="1:3" ht="15.6">
      <c r="A490" s="317">
        <v>43075</v>
      </c>
      <c r="B490" s="235">
        <v>0.227798</v>
      </c>
      <c r="C490" s="235">
        <v>95.68</v>
      </c>
    </row>
    <row r="491" spans="1:3" ht="15.6">
      <c r="A491" s="317">
        <v>43076</v>
      </c>
      <c r="B491" s="235">
        <v>0.206706</v>
      </c>
      <c r="C491" s="235">
        <v>95.875</v>
      </c>
    </row>
    <row r="492" spans="1:3" ht="15.6">
      <c r="A492" s="317">
        <v>43077</v>
      </c>
      <c r="B492" s="235">
        <v>0.224495</v>
      </c>
      <c r="C492" s="235">
        <v>95.16</v>
      </c>
    </row>
    <row r="493" spans="1:3" ht="15.6">
      <c r="A493" s="317">
        <v>43080</v>
      </c>
      <c r="B493" s="235">
        <v>0.23248199999999999</v>
      </c>
      <c r="C493" s="235">
        <v>94.25</v>
      </c>
    </row>
    <row r="494" spans="1:3" ht="15.6">
      <c r="A494" s="317">
        <v>43081</v>
      </c>
      <c r="B494" s="235">
        <v>0.37873000000000001</v>
      </c>
      <c r="C494" s="235">
        <v>95.29</v>
      </c>
    </row>
    <row r="495" spans="1:3" ht="15.6">
      <c r="A495" s="317">
        <v>43082</v>
      </c>
      <c r="B495" s="235">
        <v>0.23664099999999999</v>
      </c>
      <c r="C495" s="235">
        <v>95.29</v>
      </c>
    </row>
    <row r="496" spans="1:3" ht="15.6">
      <c r="A496" s="317">
        <v>43083</v>
      </c>
      <c r="B496" s="235">
        <v>0.27088499999999999</v>
      </c>
      <c r="C496" s="235">
        <v>95.355000000000004</v>
      </c>
    </row>
    <row r="497" spans="1:3" ht="15.6">
      <c r="A497" s="317">
        <v>43084</v>
      </c>
      <c r="B497" s="235">
        <v>0.363672</v>
      </c>
      <c r="C497" s="235">
        <v>95.81</v>
      </c>
    </row>
    <row r="498" spans="1:3" ht="15.6">
      <c r="A498" s="317">
        <v>43087</v>
      </c>
      <c r="B498" s="235">
        <v>0.29117100000000001</v>
      </c>
      <c r="C498" s="235">
        <v>96.72</v>
      </c>
    </row>
    <row r="499" spans="1:3" ht="15.6">
      <c r="A499" s="317">
        <v>43088</v>
      </c>
      <c r="B499" s="235">
        <v>0.19561000000000001</v>
      </c>
      <c r="C499" s="235">
        <v>97.564999999999998</v>
      </c>
    </row>
    <row r="500" spans="1:3" ht="15.6">
      <c r="A500" s="317">
        <v>43089</v>
      </c>
      <c r="B500" s="235">
        <v>0.21972800000000001</v>
      </c>
      <c r="C500" s="235">
        <v>97.24</v>
      </c>
    </row>
    <row r="501" spans="1:3" ht="15.6">
      <c r="A501" s="317">
        <v>43090</v>
      </c>
      <c r="B501" s="235">
        <v>0.131804</v>
      </c>
      <c r="C501" s="235">
        <v>97.5</v>
      </c>
    </row>
    <row r="502" spans="1:3" ht="15.6">
      <c r="A502" s="317">
        <v>43091</v>
      </c>
      <c r="B502" s="235">
        <v>0.137489</v>
      </c>
      <c r="C502" s="235">
        <v>97.045000000000002</v>
      </c>
    </row>
    <row r="503" spans="1:3" ht="15.6">
      <c r="A503" s="317">
        <v>43096</v>
      </c>
      <c r="B503" s="235">
        <v>9.7846000000000002E-2</v>
      </c>
      <c r="C503" s="235">
        <v>97.76</v>
      </c>
    </row>
    <row r="504" spans="1:3" ht="15.6">
      <c r="A504" s="317">
        <v>43097</v>
      </c>
      <c r="B504" s="235">
        <v>8.3807000000000006E-2</v>
      </c>
      <c r="C504" s="235">
        <v>97.435000000000002</v>
      </c>
    </row>
    <row r="505" spans="1:3" ht="15.6">
      <c r="A505" s="317">
        <v>43098</v>
      </c>
      <c r="B505" s="235">
        <v>0.10789600000000001</v>
      </c>
      <c r="C505" s="235">
        <v>96.85</v>
      </c>
    </row>
    <row r="506" spans="1:3" ht="15.6">
      <c r="A506" s="317">
        <v>43102</v>
      </c>
      <c r="B506" s="235">
        <v>0.20574700000000001</v>
      </c>
      <c r="C506" s="235">
        <v>96.902003120000003</v>
      </c>
    </row>
    <row r="507" spans="1:3" ht="15.6">
      <c r="A507" s="317">
        <v>43103</v>
      </c>
      <c r="B507" s="235">
        <v>0.21701599999999999</v>
      </c>
      <c r="C507" s="235">
        <v>97.317996879999995</v>
      </c>
    </row>
    <row r="508" spans="1:3" ht="15.6">
      <c r="A508" s="317">
        <v>43104</v>
      </c>
      <c r="B508" s="235">
        <v>0.18284500000000001</v>
      </c>
      <c r="C508" s="235">
        <v>97.37</v>
      </c>
    </row>
    <row r="509" spans="1:3" ht="15.6">
      <c r="A509" s="317">
        <v>43105</v>
      </c>
      <c r="B509" s="235">
        <v>0.29283399999999998</v>
      </c>
      <c r="C509" s="235">
        <v>98.982003120000002</v>
      </c>
    </row>
    <row r="510" spans="1:3" ht="15.6">
      <c r="A510" s="317">
        <v>43108</v>
      </c>
      <c r="B510" s="235">
        <v>0.25909399999999999</v>
      </c>
      <c r="C510" s="235">
        <v>99.45</v>
      </c>
    </row>
    <row r="511" spans="1:3" ht="15.6">
      <c r="A511" s="317">
        <v>43109</v>
      </c>
      <c r="B511" s="235">
        <v>0.310168</v>
      </c>
      <c r="C511" s="235">
        <v>100.36</v>
      </c>
    </row>
    <row r="512" spans="1:3" ht="15.6">
      <c r="A512" s="317">
        <v>43110</v>
      </c>
      <c r="B512" s="235">
        <v>0.30313200000000001</v>
      </c>
      <c r="C512" s="235">
        <v>99.32</v>
      </c>
    </row>
    <row r="513" spans="1:3" ht="15.6">
      <c r="A513" s="317">
        <v>43111</v>
      </c>
      <c r="B513" s="235">
        <v>0.23338</v>
      </c>
      <c r="C513" s="235">
        <v>99.06</v>
      </c>
    </row>
    <row r="514" spans="1:3" ht="15.6">
      <c r="A514" s="317">
        <v>43112</v>
      </c>
      <c r="B514" s="235">
        <v>0.30325999999999997</v>
      </c>
      <c r="C514" s="235">
        <v>98.02</v>
      </c>
    </row>
    <row r="515" spans="1:3" ht="15.6">
      <c r="A515" s="317">
        <v>43115</v>
      </c>
      <c r="B515" s="235">
        <v>0.44384299999999999</v>
      </c>
      <c r="C515" s="235">
        <v>97.447996880000005</v>
      </c>
    </row>
    <row r="516" spans="1:3" ht="15.6">
      <c r="A516" s="317">
        <v>43116</v>
      </c>
      <c r="B516" s="235">
        <v>0.38333099999999998</v>
      </c>
      <c r="C516" s="235">
        <v>96.252003119999998</v>
      </c>
    </row>
    <row r="517" spans="1:3" ht="15.6">
      <c r="A517" s="317">
        <v>43117</v>
      </c>
      <c r="B517" s="235">
        <v>0.374861</v>
      </c>
      <c r="C517" s="235">
        <v>97.11</v>
      </c>
    </row>
    <row r="518" spans="1:3" ht="15.6">
      <c r="A518" s="317">
        <v>43118</v>
      </c>
      <c r="B518" s="235">
        <v>0.41843399999999997</v>
      </c>
      <c r="C518" s="235">
        <v>98.592003120000001</v>
      </c>
    </row>
    <row r="519" spans="1:3" ht="15.6">
      <c r="A519" s="317">
        <v>43119</v>
      </c>
      <c r="B519" s="235">
        <v>0.24912200000000001</v>
      </c>
      <c r="C519" s="235">
        <v>98.747996880000002</v>
      </c>
    </row>
    <row r="520" spans="1:3" ht="15.6">
      <c r="A520" s="317">
        <v>43122</v>
      </c>
      <c r="B520" s="235">
        <v>0.216304</v>
      </c>
      <c r="C520" s="235">
        <v>98.67</v>
      </c>
    </row>
    <row r="521" spans="1:3" ht="15.6">
      <c r="A521" s="317">
        <v>43123</v>
      </c>
      <c r="B521" s="235">
        <v>0.219112</v>
      </c>
      <c r="C521" s="235">
        <v>99.45</v>
      </c>
    </row>
    <row r="522" spans="1:3" ht="15.6">
      <c r="A522" s="317">
        <v>43124</v>
      </c>
      <c r="B522" s="235">
        <v>0.18997800000000001</v>
      </c>
      <c r="C522" s="235">
        <v>99.242003120000007</v>
      </c>
    </row>
    <row r="523" spans="1:3" ht="15.6">
      <c r="A523" s="317">
        <v>43125</v>
      </c>
      <c r="B523" s="235">
        <v>0.226879</v>
      </c>
      <c r="C523" s="235">
        <v>97.89</v>
      </c>
    </row>
    <row r="524" spans="1:3" ht="15.6">
      <c r="A524" s="317">
        <v>43126</v>
      </c>
      <c r="B524" s="235">
        <v>0.31325900000000001</v>
      </c>
      <c r="C524" s="235">
        <v>100.1</v>
      </c>
    </row>
    <row r="525" spans="1:3" ht="15.6">
      <c r="A525" s="317">
        <v>43129</v>
      </c>
      <c r="B525" s="235">
        <v>0.287943</v>
      </c>
      <c r="C525" s="235">
        <v>100.1</v>
      </c>
    </row>
    <row r="526" spans="1:3" ht="15.6">
      <c r="A526" s="317">
        <v>43130</v>
      </c>
      <c r="B526" s="235">
        <v>0.31898399999999999</v>
      </c>
      <c r="C526" s="235">
        <v>100.1</v>
      </c>
    </row>
    <row r="527" spans="1:3" ht="15.6">
      <c r="A527" s="317">
        <v>43131</v>
      </c>
      <c r="B527" s="235">
        <v>0.28457900000000003</v>
      </c>
      <c r="C527" s="235">
        <v>100.07399839999999</v>
      </c>
    </row>
    <row r="528" spans="1:3" ht="15.6">
      <c r="A528" s="317">
        <v>43132</v>
      </c>
      <c r="B528" s="235">
        <v>0.30209599999999998</v>
      </c>
      <c r="C528" s="235">
        <v>100.2820031</v>
      </c>
    </row>
    <row r="529" spans="1:3" ht="15.6">
      <c r="A529" s="317">
        <v>43133</v>
      </c>
      <c r="B529" s="235">
        <v>0.30308000000000002</v>
      </c>
      <c r="C529" s="235">
        <v>99.216001559999995</v>
      </c>
    </row>
    <row r="530" spans="1:3" ht="15.6">
      <c r="A530" s="317">
        <v>43136</v>
      </c>
      <c r="B530" s="235">
        <v>0.35437200000000002</v>
      </c>
      <c r="C530" s="235">
        <v>98.77399844</v>
      </c>
    </row>
    <row r="531" spans="1:3" ht="15.6">
      <c r="A531" s="317">
        <v>43137</v>
      </c>
      <c r="B531" s="235">
        <v>0.55494900000000003</v>
      </c>
      <c r="C531" s="235">
        <v>96.433998439999996</v>
      </c>
    </row>
    <row r="532" spans="1:3" ht="15.6">
      <c r="A532" s="317">
        <v>43138</v>
      </c>
      <c r="B532" s="235">
        <v>1.117791</v>
      </c>
      <c r="C532" s="235">
        <v>92.95</v>
      </c>
    </row>
    <row r="533" spans="1:3" ht="15.6">
      <c r="A533" s="317">
        <v>43139</v>
      </c>
      <c r="B533" s="235">
        <v>0.44975500000000002</v>
      </c>
      <c r="C533" s="235">
        <v>91.962003120000006</v>
      </c>
    </row>
    <row r="534" spans="1:3" ht="15.6">
      <c r="A534" s="317">
        <v>43140</v>
      </c>
      <c r="B534" s="235">
        <v>0.50335799999999997</v>
      </c>
      <c r="C534" s="235">
        <v>91.077996880000001</v>
      </c>
    </row>
    <row r="535" spans="1:3" ht="15.6">
      <c r="A535" s="317">
        <v>43143</v>
      </c>
      <c r="B535" s="235">
        <v>0.432363</v>
      </c>
      <c r="C535" s="235">
        <v>91.13</v>
      </c>
    </row>
    <row r="536" spans="1:3" ht="15.6">
      <c r="A536" s="317">
        <v>43144</v>
      </c>
      <c r="B536" s="235">
        <v>0.31880500000000001</v>
      </c>
      <c r="C536" s="235">
        <v>91.416001559999998</v>
      </c>
    </row>
    <row r="537" spans="1:3" ht="15.6">
      <c r="A537" s="317">
        <v>43145</v>
      </c>
      <c r="B537" s="235">
        <v>0.37015599999999999</v>
      </c>
      <c r="C537" s="235">
        <v>92.507996879999993</v>
      </c>
    </row>
    <row r="538" spans="1:3" ht="15.6">
      <c r="A538" s="317">
        <v>43146</v>
      </c>
      <c r="B538" s="235">
        <v>0.29776399999999997</v>
      </c>
      <c r="C538" s="235">
        <v>92.97600156</v>
      </c>
    </row>
    <row r="539" spans="1:3" ht="15.6">
      <c r="A539" s="317">
        <v>43147</v>
      </c>
      <c r="B539" s="235">
        <v>0.29758400000000002</v>
      </c>
      <c r="C539" s="235">
        <v>95.29</v>
      </c>
    </row>
    <row r="540" spans="1:3" ht="15.6">
      <c r="A540" s="317">
        <v>43150</v>
      </c>
      <c r="B540" s="235">
        <v>0.182838</v>
      </c>
      <c r="C540" s="235">
        <v>94.64</v>
      </c>
    </row>
    <row r="541" spans="1:3" ht="15.6">
      <c r="A541" s="317">
        <v>43151</v>
      </c>
      <c r="B541" s="235">
        <v>0.31172499999999997</v>
      </c>
      <c r="C541" s="235">
        <v>94.847996879999997</v>
      </c>
    </row>
    <row r="542" spans="1:3" ht="15.6">
      <c r="A542" s="317">
        <v>43152</v>
      </c>
      <c r="B542" s="235">
        <v>0.24806800000000001</v>
      </c>
      <c r="C542" s="235">
        <v>95.602003120000006</v>
      </c>
    </row>
    <row r="543" spans="1:3" ht="15.6">
      <c r="A543" s="317">
        <v>43153</v>
      </c>
      <c r="B543" s="235">
        <v>0.21565699999999999</v>
      </c>
      <c r="C543" s="235">
        <v>95.29</v>
      </c>
    </row>
    <row r="544" spans="1:3" ht="15.6">
      <c r="A544" s="317">
        <v>43154</v>
      </c>
      <c r="B544" s="235">
        <v>0.219862</v>
      </c>
      <c r="C544" s="235">
        <v>96.746001559999996</v>
      </c>
    </row>
    <row r="545" spans="1:3" ht="15.6">
      <c r="A545" s="317">
        <v>43157</v>
      </c>
      <c r="B545" s="235">
        <v>0.244722</v>
      </c>
      <c r="C545" s="235">
        <v>97.526001559999997</v>
      </c>
    </row>
    <row r="546" spans="1:3" ht="15.6">
      <c r="A546" s="317">
        <v>43158</v>
      </c>
      <c r="B546" s="235">
        <v>0.213722</v>
      </c>
      <c r="C546" s="235">
        <v>97.057996880000005</v>
      </c>
    </row>
    <row r="547" spans="1:3" ht="15.6">
      <c r="A547" s="317">
        <v>43159</v>
      </c>
      <c r="B547" s="235">
        <v>0.28210200000000002</v>
      </c>
      <c r="C547" s="235">
        <v>97.526001559999997</v>
      </c>
    </row>
    <row r="548" spans="1:3" ht="15.6">
      <c r="A548" s="317">
        <v>43160</v>
      </c>
      <c r="B548" s="235">
        <v>0.29509400000000002</v>
      </c>
      <c r="C548" s="235">
        <v>96.59</v>
      </c>
    </row>
    <row r="549" spans="1:3" ht="15.6">
      <c r="A549" s="317">
        <v>43161</v>
      </c>
      <c r="B549" s="235">
        <v>0.236649</v>
      </c>
      <c r="C549" s="235">
        <v>95.602003120000006</v>
      </c>
    </row>
    <row r="550" spans="1:3" ht="15.6">
      <c r="A550" s="317">
        <v>43164</v>
      </c>
      <c r="B550" s="235">
        <v>0.34194400000000003</v>
      </c>
      <c r="C550" s="235">
        <v>94.666001559999998</v>
      </c>
    </row>
    <row r="551" spans="1:3" ht="15.6">
      <c r="A551" s="317">
        <v>43165</v>
      </c>
      <c r="B551" s="235">
        <v>0.30507299999999998</v>
      </c>
      <c r="C551" s="235">
        <v>94.353998439999998</v>
      </c>
    </row>
    <row r="552" spans="1:3" ht="15.6">
      <c r="A552" s="317">
        <v>43166</v>
      </c>
      <c r="B552" s="235">
        <v>0.38077499999999997</v>
      </c>
      <c r="C552" s="235">
        <v>94.016001560000007</v>
      </c>
    </row>
    <row r="553" spans="1:3" ht="15.6">
      <c r="A553" s="317">
        <v>43167</v>
      </c>
      <c r="B553" s="235">
        <v>0.45562799999999998</v>
      </c>
      <c r="C553" s="235">
        <v>94.77</v>
      </c>
    </row>
    <row r="554" spans="1:3" ht="15.6">
      <c r="A554" s="317">
        <v>43168</v>
      </c>
      <c r="B554" s="235">
        <v>0.49038399999999999</v>
      </c>
      <c r="C554" s="235">
        <v>95.81</v>
      </c>
    </row>
    <row r="555" spans="1:3" ht="15.6">
      <c r="A555" s="317">
        <v>43171</v>
      </c>
      <c r="B555" s="235">
        <v>0.231989</v>
      </c>
      <c r="C555" s="235">
        <v>95.68</v>
      </c>
    </row>
    <row r="556" spans="1:3" ht="15.6">
      <c r="A556" s="317">
        <v>43172</v>
      </c>
      <c r="B556" s="235">
        <v>0.35291400000000001</v>
      </c>
      <c r="C556" s="235">
        <v>95.316001560000004</v>
      </c>
    </row>
    <row r="557" spans="1:3" ht="15.6">
      <c r="A557" s="317">
        <v>43173</v>
      </c>
      <c r="B557" s="235">
        <v>0.31801299999999999</v>
      </c>
      <c r="C557" s="235">
        <v>94.093998439999993</v>
      </c>
    </row>
    <row r="558" spans="1:3" ht="15.6">
      <c r="A558" s="317">
        <v>43174</v>
      </c>
      <c r="B558" s="235">
        <v>0.400364</v>
      </c>
      <c r="C558" s="235">
        <v>92.97600156</v>
      </c>
    </row>
    <row r="559" spans="1:3" ht="15.6">
      <c r="A559" s="317">
        <v>43175</v>
      </c>
      <c r="B559" s="235">
        <v>0.38713700000000001</v>
      </c>
      <c r="C559" s="235">
        <v>93.132003119999993</v>
      </c>
    </row>
    <row r="560" spans="1:3" ht="15.6">
      <c r="A560" s="317">
        <v>43178</v>
      </c>
      <c r="B560" s="235">
        <v>0.171517</v>
      </c>
      <c r="C560" s="235">
        <v>92.403998439999995</v>
      </c>
    </row>
    <row r="561" spans="1:3" ht="15.6">
      <c r="A561" s="317">
        <v>43179</v>
      </c>
      <c r="B561" s="235">
        <v>0.18911800000000001</v>
      </c>
      <c r="C561" s="235">
        <v>93.236001560000005</v>
      </c>
    </row>
    <row r="562" spans="1:3" ht="15.6">
      <c r="A562" s="317">
        <v>43180</v>
      </c>
      <c r="B562" s="235">
        <v>0.33058500000000002</v>
      </c>
      <c r="C562" s="235">
        <v>92.117996880000007</v>
      </c>
    </row>
    <row r="563" spans="1:3" ht="15.6">
      <c r="A563" s="317">
        <v>43181</v>
      </c>
      <c r="B563" s="235">
        <v>0.227715</v>
      </c>
      <c r="C563" s="235">
        <v>91.78</v>
      </c>
    </row>
    <row r="564" spans="1:3" ht="15.6">
      <c r="A564" s="317">
        <v>43182</v>
      </c>
      <c r="B564" s="235">
        <v>0.211399</v>
      </c>
      <c r="C564" s="235">
        <v>91.832003119999996</v>
      </c>
    </row>
    <row r="565" spans="1:3" ht="15.6">
      <c r="A565" s="317">
        <v>43185</v>
      </c>
      <c r="B565" s="235">
        <v>0.22539400000000001</v>
      </c>
      <c r="C565" s="235">
        <v>91.337996880000006</v>
      </c>
    </row>
    <row r="566" spans="1:3" ht="15.6">
      <c r="A566" s="317">
        <v>43186</v>
      </c>
      <c r="B566" s="235">
        <v>0.26538200000000001</v>
      </c>
      <c r="C566" s="235">
        <v>92.247996880000002</v>
      </c>
    </row>
    <row r="567" spans="1:3" ht="15.6">
      <c r="A567" s="317">
        <v>43187</v>
      </c>
      <c r="B567" s="235">
        <v>0.371444</v>
      </c>
      <c r="C567" s="235">
        <v>93.703998440000007</v>
      </c>
    </row>
    <row r="568" spans="1:3" ht="15.6">
      <c r="A568" s="317">
        <v>43193</v>
      </c>
      <c r="B568" s="235">
        <v>0.31095800000000001</v>
      </c>
      <c r="C568" s="235">
        <v>93.886001559999997</v>
      </c>
    </row>
    <row r="569" spans="1:3" ht="15.6">
      <c r="A569" s="317">
        <v>43194</v>
      </c>
      <c r="B569" s="235">
        <v>0.34533999999999998</v>
      </c>
      <c r="C569" s="235">
        <v>93.21</v>
      </c>
    </row>
    <row r="570" spans="1:3" ht="15.6">
      <c r="A570" s="317">
        <v>43195</v>
      </c>
      <c r="B570" s="235">
        <v>0.43601299999999998</v>
      </c>
      <c r="C570" s="235">
        <v>92.403998439999995</v>
      </c>
    </row>
    <row r="571" spans="1:3" ht="15.6">
      <c r="A571" s="317">
        <v>43196</v>
      </c>
      <c r="B571" s="235">
        <v>0.244448</v>
      </c>
      <c r="C571" s="235">
        <v>93.183998439999996</v>
      </c>
    </row>
    <row r="572" spans="1:3" ht="15.6">
      <c r="A572" s="317">
        <v>43199</v>
      </c>
      <c r="B572" s="235">
        <v>0.33828900000000001</v>
      </c>
      <c r="C572" s="235">
        <v>92.117996880000007</v>
      </c>
    </row>
    <row r="573" spans="1:3" ht="15.6">
      <c r="A573" s="317">
        <v>43200</v>
      </c>
      <c r="B573" s="235">
        <v>0.62466200000000005</v>
      </c>
      <c r="C573" s="235">
        <v>90.167996880000004</v>
      </c>
    </row>
    <row r="574" spans="1:3" ht="15.6">
      <c r="A574" s="317">
        <v>43201</v>
      </c>
      <c r="B574" s="235">
        <v>0.41248200000000002</v>
      </c>
      <c r="C574" s="235">
        <v>89.856001559999996</v>
      </c>
    </row>
    <row r="575" spans="1:3" ht="15.6">
      <c r="A575" s="317">
        <v>43202</v>
      </c>
      <c r="B575" s="235">
        <v>0.35263299999999997</v>
      </c>
      <c r="C575" s="235">
        <v>89.387996880000003</v>
      </c>
    </row>
    <row r="576" spans="1:3" ht="15.6">
      <c r="A576" s="317">
        <v>43203</v>
      </c>
      <c r="B576" s="235">
        <v>0.26712900000000001</v>
      </c>
      <c r="C576" s="235">
        <v>90.557996880000005</v>
      </c>
    </row>
    <row r="577" spans="1:3" ht="15.6">
      <c r="A577" s="317">
        <v>43206</v>
      </c>
      <c r="B577" s="235">
        <v>0.16962099999999999</v>
      </c>
      <c r="C577" s="235">
        <v>89.283998440000005</v>
      </c>
    </row>
    <row r="578" spans="1:3" ht="15.6">
      <c r="A578" s="317">
        <v>43207</v>
      </c>
      <c r="B578" s="235">
        <v>0.45494600000000002</v>
      </c>
      <c r="C578" s="235">
        <v>89.7</v>
      </c>
    </row>
    <row r="579" spans="1:3" ht="15.6">
      <c r="A579" s="317">
        <v>43208</v>
      </c>
      <c r="B579" s="235">
        <v>0.13031300000000001</v>
      </c>
      <c r="C579" s="235">
        <v>89.362003119999997</v>
      </c>
    </row>
    <row r="580" spans="1:3" ht="15.6">
      <c r="A580" s="317">
        <v>43209</v>
      </c>
      <c r="B580" s="235">
        <v>0.29264400000000002</v>
      </c>
      <c r="C580" s="235">
        <v>88.763998439999995</v>
      </c>
    </row>
    <row r="581" spans="1:3" ht="15.6">
      <c r="A581" s="317">
        <v>43210</v>
      </c>
      <c r="B581" s="235">
        <v>0.37759300000000001</v>
      </c>
      <c r="C581" s="235">
        <v>88.946001559999999</v>
      </c>
    </row>
    <row r="582" spans="1:3" ht="15.6">
      <c r="A582" s="317">
        <v>43213</v>
      </c>
      <c r="B582" s="235">
        <v>0.33759400000000001</v>
      </c>
      <c r="C582" s="235">
        <v>88.79</v>
      </c>
    </row>
    <row r="583" spans="1:3" ht="15.6">
      <c r="A583" s="317">
        <v>43214</v>
      </c>
      <c r="B583" s="235">
        <v>0.32712599999999997</v>
      </c>
      <c r="C583" s="235">
        <v>88.816001560000004</v>
      </c>
    </row>
    <row r="584" spans="1:3" ht="15.6">
      <c r="A584" s="317">
        <v>43215</v>
      </c>
      <c r="B584" s="235">
        <v>0.21595600000000001</v>
      </c>
      <c r="C584" s="235">
        <v>89.232003120000002</v>
      </c>
    </row>
    <row r="585" spans="1:3" ht="15.6">
      <c r="A585" s="317">
        <v>43216</v>
      </c>
      <c r="B585" s="235">
        <v>0.26564199999999999</v>
      </c>
      <c r="C585" s="235">
        <v>89.856001559999996</v>
      </c>
    </row>
    <row r="586" spans="1:3" ht="15.6">
      <c r="A586" s="317">
        <v>43220</v>
      </c>
      <c r="B586" s="235">
        <v>0.34277400000000002</v>
      </c>
      <c r="C586" s="235">
        <v>89.882003119999993</v>
      </c>
    </row>
    <row r="587" spans="1:3" ht="15.6">
      <c r="A587" s="317">
        <v>43221</v>
      </c>
      <c r="B587" s="235">
        <v>0.16770499999999999</v>
      </c>
      <c r="C587" s="235">
        <v>90.272003119999994</v>
      </c>
    </row>
    <row r="588" spans="1:3" ht="15.6">
      <c r="A588" s="317">
        <v>43222</v>
      </c>
      <c r="B588" s="235">
        <v>0.44886900000000002</v>
      </c>
      <c r="C588" s="235">
        <v>91.26</v>
      </c>
    </row>
    <row r="589" spans="1:3" ht="15.6">
      <c r="A589" s="317">
        <v>43223</v>
      </c>
      <c r="B589" s="235">
        <v>0.27098299999999997</v>
      </c>
      <c r="C589" s="235">
        <v>90.68799688</v>
      </c>
    </row>
    <row r="590" spans="1:3" ht="15.6">
      <c r="A590" s="317">
        <v>43224</v>
      </c>
      <c r="B590" s="235">
        <v>0.22062699999999999</v>
      </c>
      <c r="C590" s="235">
        <v>91.65</v>
      </c>
    </row>
    <row r="591" spans="1:3" ht="15.6">
      <c r="A591" s="317">
        <v>43227</v>
      </c>
      <c r="B591" s="235">
        <v>0.15725500000000001</v>
      </c>
      <c r="C591" s="235">
        <v>91.987996879999997</v>
      </c>
    </row>
    <row r="592" spans="1:3" ht="15.6">
      <c r="A592" s="317">
        <v>43228</v>
      </c>
      <c r="B592" s="235">
        <v>0.288103</v>
      </c>
      <c r="C592" s="235">
        <v>92.612003119999997</v>
      </c>
    </row>
    <row r="593" spans="1:3" ht="15.6">
      <c r="A593" s="317">
        <v>43229</v>
      </c>
      <c r="B593" s="235">
        <v>0.234259</v>
      </c>
      <c r="C593" s="235">
        <v>92.716001559999995</v>
      </c>
    </row>
    <row r="594" spans="1:3" ht="15.6">
      <c r="A594" s="317">
        <v>43234</v>
      </c>
      <c r="B594" s="235">
        <v>0.275731</v>
      </c>
      <c r="C594" s="235">
        <v>92.507996879999993</v>
      </c>
    </row>
    <row r="595" spans="1:3" ht="15.6">
      <c r="A595" s="317">
        <v>43235</v>
      </c>
      <c r="B595" s="235">
        <v>0.203624</v>
      </c>
      <c r="C595" s="235">
        <v>92.04</v>
      </c>
    </row>
    <row r="596" spans="1:3" ht="15.6">
      <c r="A596" s="317">
        <v>43236</v>
      </c>
      <c r="B596" s="235">
        <v>0.22567899999999999</v>
      </c>
      <c r="C596" s="235">
        <v>92.352003120000006</v>
      </c>
    </row>
    <row r="597" spans="1:3" ht="15.6">
      <c r="A597" s="317">
        <v>43237</v>
      </c>
      <c r="B597" s="235">
        <v>0.30909500000000001</v>
      </c>
      <c r="C597" s="235">
        <v>91.572003120000005</v>
      </c>
    </row>
    <row r="598" spans="1:3" ht="15.6">
      <c r="A598" s="317">
        <v>43238</v>
      </c>
      <c r="B598" s="235">
        <v>0.19604199999999999</v>
      </c>
      <c r="C598" s="235">
        <v>91.676001560000003</v>
      </c>
    </row>
    <row r="599" spans="1:3" ht="15.6">
      <c r="A599" s="317">
        <v>43242</v>
      </c>
      <c r="B599" s="235">
        <v>0.201262</v>
      </c>
      <c r="C599" s="235">
        <v>91.753998440000004</v>
      </c>
    </row>
    <row r="600" spans="1:3" ht="15.6">
      <c r="A600" s="317">
        <v>43243</v>
      </c>
      <c r="B600" s="235">
        <v>0.34778599999999998</v>
      </c>
      <c r="C600" s="235">
        <v>92.326001559999995</v>
      </c>
    </row>
    <row r="601" spans="1:3" ht="15.6">
      <c r="A601" s="317">
        <v>43244</v>
      </c>
      <c r="B601" s="235">
        <v>0.21634400000000001</v>
      </c>
      <c r="C601" s="235">
        <v>92.482003120000002</v>
      </c>
    </row>
    <row r="602" spans="1:3" ht="15.6">
      <c r="A602" s="317">
        <v>43245</v>
      </c>
      <c r="B602" s="235">
        <v>0.23810000000000001</v>
      </c>
      <c r="C602" s="235">
        <v>93.93799688</v>
      </c>
    </row>
    <row r="603" spans="1:3" ht="15.6">
      <c r="A603" s="317">
        <v>43248</v>
      </c>
      <c r="B603" s="235">
        <v>0.124165</v>
      </c>
      <c r="C603" s="235">
        <v>93.782003119999999</v>
      </c>
    </row>
    <row r="604" spans="1:3" ht="15.6">
      <c r="A604" s="317">
        <v>43249</v>
      </c>
      <c r="B604" s="235">
        <v>0.285159</v>
      </c>
      <c r="C604" s="235">
        <v>92.742003120000007</v>
      </c>
    </row>
    <row r="605" spans="1:3" ht="15.6">
      <c r="A605" s="317">
        <v>43250</v>
      </c>
      <c r="B605" s="235">
        <v>0.20561099999999999</v>
      </c>
      <c r="C605" s="235">
        <v>92.767996879999998</v>
      </c>
    </row>
    <row r="606" spans="1:3" ht="15.6">
      <c r="A606" s="317">
        <v>43251</v>
      </c>
      <c r="B606" s="235">
        <v>0.45960499999999999</v>
      </c>
      <c r="C606" s="235">
        <v>92.04</v>
      </c>
    </row>
    <row r="607" spans="1:3" ht="15.6">
      <c r="A607" s="317">
        <v>43252</v>
      </c>
      <c r="B607" s="235">
        <v>0.21310000000000001</v>
      </c>
      <c r="C607" s="235">
        <v>92.3</v>
      </c>
    </row>
    <row r="608" spans="1:3" ht="15.6">
      <c r="A608" s="317">
        <v>43255</v>
      </c>
      <c r="B608" s="235">
        <v>0.28383399999999998</v>
      </c>
      <c r="C608" s="235">
        <v>93.963998439999997</v>
      </c>
    </row>
    <row r="609" spans="1:3" ht="15.6">
      <c r="A609" s="317">
        <v>43257</v>
      </c>
      <c r="B609" s="235">
        <v>0.21822800000000001</v>
      </c>
      <c r="C609" s="235">
        <v>92.872003120000002</v>
      </c>
    </row>
    <row r="610" spans="1:3" ht="15.6">
      <c r="A610" s="317">
        <v>43258</v>
      </c>
      <c r="B610" s="235">
        <v>0.16769000000000001</v>
      </c>
      <c r="C610" s="235">
        <v>92.69</v>
      </c>
    </row>
    <row r="611" spans="1:3" ht="15.6">
      <c r="A611" s="317">
        <v>43259</v>
      </c>
      <c r="B611" s="235">
        <v>0.18904499999999999</v>
      </c>
      <c r="C611" s="235">
        <v>93.626001560000006</v>
      </c>
    </row>
    <row r="612" spans="1:3" ht="15.6">
      <c r="A612" s="317">
        <v>43262</v>
      </c>
      <c r="B612" s="235">
        <v>0.22595199999999999</v>
      </c>
      <c r="C612" s="235">
        <v>94.977996880000006</v>
      </c>
    </row>
    <row r="613" spans="1:3" ht="15.6">
      <c r="A613" s="317">
        <v>43263</v>
      </c>
      <c r="B613" s="235">
        <v>0.20813400000000001</v>
      </c>
      <c r="C613" s="235">
        <v>95.393998440000004</v>
      </c>
    </row>
    <row r="614" spans="1:3" ht="15.6">
      <c r="A614" s="317">
        <v>43264</v>
      </c>
      <c r="B614" s="235">
        <v>0.25395600000000002</v>
      </c>
      <c r="C614" s="235">
        <v>95.602003120000006</v>
      </c>
    </row>
    <row r="615" spans="1:3" ht="15.6">
      <c r="A615" s="317">
        <v>43265</v>
      </c>
      <c r="B615" s="235">
        <v>0.174239</v>
      </c>
      <c r="C615" s="235">
        <v>96.147996879999994</v>
      </c>
    </row>
    <row r="616" spans="1:3" ht="15.6">
      <c r="A616" s="317">
        <v>43266</v>
      </c>
      <c r="B616" s="235">
        <v>0.45107399999999997</v>
      </c>
      <c r="C616" s="235">
        <v>96.876001560000006</v>
      </c>
    </row>
    <row r="617" spans="1:3" ht="15.6">
      <c r="A617" s="317">
        <v>43269</v>
      </c>
      <c r="B617" s="235">
        <v>0.248338</v>
      </c>
      <c r="C617" s="235">
        <v>94.9</v>
      </c>
    </row>
    <row r="618" spans="1:3" ht="15.6">
      <c r="A618" s="317">
        <v>43270</v>
      </c>
      <c r="B618" s="235">
        <v>0.19850599999999999</v>
      </c>
      <c r="C618" s="235">
        <v>94.77</v>
      </c>
    </row>
    <row r="619" spans="1:3" ht="15.6">
      <c r="A619" s="317">
        <v>43271</v>
      </c>
      <c r="B619" s="235">
        <v>0.22067500000000001</v>
      </c>
      <c r="C619" s="235">
        <v>95.082003119999996</v>
      </c>
    </row>
    <row r="620" spans="1:3" ht="15.6">
      <c r="A620" s="317">
        <v>43272</v>
      </c>
      <c r="B620" s="235">
        <v>0.35655799999999999</v>
      </c>
      <c r="C620" s="235">
        <v>96.486001560000005</v>
      </c>
    </row>
    <row r="621" spans="1:3" ht="15.6">
      <c r="A621" s="317">
        <v>43273</v>
      </c>
      <c r="B621" s="235">
        <v>0.284748</v>
      </c>
      <c r="C621" s="235">
        <v>97.577996880000001</v>
      </c>
    </row>
    <row r="622" spans="1:3" ht="15.6">
      <c r="A622" s="317">
        <v>43276</v>
      </c>
      <c r="B622" s="235">
        <v>0.26430500000000001</v>
      </c>
      <c r="C622" s="235">
        <v>97.863998440000003</v>
      </c>
    </row>
    <row r="623" spans="1:3" ht="15.6">
      <c r="A623" s="317">
        <v>43277</v>
      </c>
      <c r="B623" s="235">
        <v>0.27459600000000001</v>
      </c>
      <c r="C623" s="235">
        <v>96.953998440000007</v>
      </c>
    </row>
    <row r="624" spans="1:3" ht="15.6">
      <c r="A624" s="317">
        <v>43278</v>
      </c>
      <c r="B624" s="235">
        <v>0.33409699999999998</v>
      </c>
      <c r="C624" s="235">
        <v>97.24</v>
      </c>
    </row>
    <row r="625" spans="1:3" ht="15.6">
      <c r="A625" s="317">
        <v>43279</v>
      </c>
      <c r="B625" s="235">
        <v>0.189162</v>
      </c>
      <c r="C625" s="235">
        <v>97.266001560000007</v>
      </c>
    </row>
    <row r="626" spans="1:3" ht="15.6">
      <c r="A626" s="317">
        <v>43280</v>
      </c>
      <c r="B626" s="235">
        <v>0.38786300000000001</v>
      </c>
      <c r="C626" s="235">
        <v>97.707996879999996</v>
      </c>
    </row>
    <row r="627" spans="1:3" ht="15.6">
      <c r="A627" s="317">
        <v>43283</v>
      </c>
      <c r="B627" s="235">
        <v>0.29653000000000002</v>
      </c>
      <c r="C627" s="235">
        <v>97.707996879999996</v>
      </c>
    </row>
    <row r="628" spans="1:3" ht="15.6">
      <c r="A628" s="317">
        <v>43284</v>
      </c>
      <c r="B628" s="235">
        <v>0.33611000000000002</v>
      </c>
      <c r="C628" s="235">
        <v>97.656001560000007</v>
      </c>
    </row>
    <row r="629" spans="1:3" ht="15.6">
      <c r="A629" s="317">
        <v>43285</v>
      </c>
      <c r="B629" s="235">
        <v>0.323133</v>
      </c>
      <c r="C629" s="235">
        <v>99.892003119999998</v>
      </c>
    </row>
    <row r="630" spans="1:3" ht="15.6">
      <c r="A630" s="317">
        <v>43286</v>
      </c>
      <c r="B630" s="235">
        <v>0.27751599999999998</v>
      </c>
      <c r="C630" s="235">
        <v>100.07399839999999</v>
      </c>
    </row>
    <row r="631" spans="1:3" ht="15.6">
      <c r="A631" s="317">
        <v>43287</v>
      </c>
      <c r="B631" s="235">
        <v>0.258158</v>
      </c>
      <c r="C631" s="235">
        <v>101.3479969</v>
      </c>
    </row>
    <row r="632" spans="1:3" ht="15.6">
      <c r="A632" s="317">
        <v>43290</v>
      </c>
      <c r="B632" s="235">
        <v>0.19212299999999999</v>
      </c>
      <c r="C632" s="235">
        <v>101.1139984</v>
      </c>
    </row>
    <row r="633" spans="1:3" ht="15.6">
      <c r="A633" s="317">
        <v>43291</v>
      </c>
      <c r="B633" s="235">
        <v>0.22950699999999999</v>
      </c>
      <c r="C633" s="235">
        <v>101.5560016</v>
      </c>
    </row>
    <row r="634" spans="1:3" ht="15.6">
      <c r="A634" s="317">
        <v>43292</v>
      </c>
      <c r="B634" s="235">
        <v>0.22426299999999999</v>
      </c>
      <c r="C634" s="235">
        <v>101.3479969</v>
      </c>
    </row>
    <row r="635" spans="1:3" ht="15.6">
      <c r="A635" s="317">
        <v>43293</v>
      </c>
      <c r="B635" s="235">
        <v>0.36132599999999998</v>
      </c>
      <c r="C635" s="235">
        <v>100.1779969</v>
      </c>
    </row>
    <row r="636" spans="1:3" ht="15.6">
      <c r="A636" s="317">
        <v>43294</v>
      </c>
      <c r="B636" s="235">
        <v>0.24823600000000001</v>
      </c>
      <c r="C636" s="235">
        <v>100.8279969</v>
      </c>
    </row>
    <row r="637" spans="1:3" ht="15.6">
      <c r="A637" s="317">
        <v>43297</v>
      </c>
      <c r="B637" s="235">
        <v>0.152615</v>
      </c>
      <c r="C637" s="235">
        <v>101.08799689999999</v>
      </c>
    </row>
    <row r="638" spans="1:3" ht="15.6">
      <c r="A638" s="317">
        <v>43298</v>
      </c>
      <c r="B638" s="235">
        <v>0.14965000000000001</v>
      </c>
      <c r="C638" s="235">
        <v>101.7379969</v>
      </c>
    </row>
    <row r="639" spans="1:3" ht="15.6">
      <c r="A639" s="317">
        <v>43299</v>
      </c>
      <c r="B639" s="235">
        <v>0.16208800000000001</v>
      </c>
      <c r="C639" s="235">
        <v>101.7120031</v>
      </c>
    </row>
    <row r="640" spans="1:3" ht="15.6">
      <c r="A640" s="317">
        <v>43300</v>
      </c>
      <c r="B640" s="235">
        <v>0.199687</v>
      </c>
      <c r="C640" s="235">
        <v>102.3879969</v>
      </c>
    </row>
    <row r="641" spans="1:3" ht="15.6">
      <c r="A641" s="317">
        <v>43301</v>
      </c>
      <c r="B641" s="235">
        <v>0.175785</v>
      </c>
      <c r="C641" s="235">
        <v>102.18</v>
      </c>
    </row>
    <row r="642" spans="1:3" ht="15.6">
      <c r="A642" s="317">
        <v>43304</v>
      </c>
      <c r="B642" s="235">
        <v>0.16739200000000001</v>
      </c>
      <c r="C642" s="235">
        <v>101.8420031</v>
      </c>
    </row>
    <row r="643" spans="1:3" ht="15.6">
      <c r="A643" s="317">
        <v>43305</v>
      </c>
      <c r="B643" s="235">
        <v>0.20003399999999999</v>
      </c>
      <c r="C643" s="235">
        <v>102.05</v>
      </c>
    </row>
    <row r="644" spans="1:3" ht="15.6">
      <c r="A644" s="317">
        <v>43306</v>
      </c>
      <c r="B644" s="235">
        <v>0.17546600000000001</v>
      </c>
      <c r="C644" s="235">
        <v>102.0239984</v>
      </c>
    </row>
    <row r="645" spans="1:3" ht="15.6">
      <c r="A645" s="317">
        <v>43307</v>
      </c>
      <c r="B645" s="235">
        <v>0.266314</v>
      </c>
      <c r="C645" s="235">
        <v>101.9460016</v>
      </c>
    </row>
    <row r="646" spans="1:3" ht="15.6">
      <c r="A646" s="317">
        <v>43308</v>
      </c>
      <c r="B646" s="235">
        <v>0.18206600000000001</v>
      </c>
      <c r="C646" s="235">
        <v>102.0239984</v>
      </c>
    </row>
    <row r="647" spans="1:3" ht="15.6">
      <c r="A647" s="317">
        <v>43311</v>
      </c>
      <c r="B647" s="235">
        <v>0.218558</v>
      </c>
      <c r="C647" s="235">
        <v>100.80200309999999</v>
      </c>
    </row>
    <row r="648" spans="1:3" ht="15.6">
      <c r="A648" s="317">
        <v>43312</v>
      </c>
      <c r="B648" s="235">
        <v>0.27457500000000001</v>
      </c>
      <c r="C648" s="235">
        <v>99.866001560000001</v>
      </c>
    </row>
    <row r="649" spans="1:3" ht="15.6">
      <c r="A649" s="317">
        <v>43313</v>
      </c>
      <c r="B649" s="235">
        <v>0.18648999999999999</v>
      </c>
      <c r="C649" s="235">
        <v>100.88</v>
      </c>
    </row>
    <row r="650" spans="1:3" ht="15.6">
      <c r="A650" s="317">
        <v>43314</v>
      </c>
      <c r="B650" s="235">
        <v>0.22327900000000001</v>
      </c>
      <c r="C650" s="235">
        <v>100.88</v>
      </c>
    </row>
    <row r="651" spans="1:3" ht="15.6">
      <c r="A651" s="317">
        <v>43315</v>
      </c>
      <c r="B651" s="235">
        <v>0.26328099999999999</v>
      </c>
      <c r="C651" s="235">
        <v>100.9320031</v>
      </c>
    </row>
    <row r="652" spans="1:3" ht="15.6">
      <c r="A652" s="317">
        <v>43318</v>
      </c>
      <c r="B652" s="235">
        <v>0.147123</v>
      </c>
      <c r="C652" s="235">
        <v>100.69799690000001</v>
      </c>
    </row>
    <row r="653" spans="1:3" ht="15.6">
      <c r="A653" s="317">
        <v>43319</v>
      </c>
      <c r="B653" s="235">
        <v>0.169904</v>
      </c>
      <c r="C653" s="235">
        <v>100.49</v>
      </c>
    </row>
    <row r="654" spans="1:3" ht="15.6">
      <c r="A654" s="317">
        <v>43320</v>
      </c>
      <c r="B654" s="235">
        <v>0.25828200000000001</v>
      </c>
      <c r="C654" s="235">
        <v>98.93</v>
      </c>
    </row>
    <row r="655" spans="1:3" ht="15.6">
      <c r="A655" s="317">
        <v>43321</v>
      </c>
      <c r="B655" s="235">
        <v>0.32762400000000003</v>
      </c>
      <c r="C655" s="235">
        <v>100.1779969</v>
      </c>
    </row>
    <row r="656" spans="1:3" ht="15.6">
      <c r="A656" s="317">
        <v>43322</v>
      </c>
      <c r="B656" s="235">
        <v>0.21395800000000001</v>
      </c>
      <c r="C656" s="235">
        <v>100.1260016</v>
      </c>
    </row>
    <row r="657" spans="1:3" ht="15.6">
      <c r="A657" s="317">
        <v>43325</v>
      </c>
      <c r="B657" s="235">
        <v>0.22137499999999999</v>
      </c>
      <c r="C657" s="235">
        <v>100.41200310000001</v>
      </c>
    </row>
    <row r="658" spans="1:3" ht="15.6">
      <c r="A658" s="317">
        <v>43326</v>
      </c>
      <c r="B658" s="235">
        <v>0.243006</v>
      </c>
      <c r="C658" s="235">
        <v>100.4379969</v>
      </c>
    </row>
    <row r="659" spans="1:3" ht="15.6">
      <c r="A659" s="317">
        <v>43327</v>
      </c>
      <c r="B659" s="235">
        <v>0.27473799999999998</v>
      </c>
      <c r="C659" s="235">
        <v>99.267996879999998</v>
      </c>
    </row>
    <row r="660" spans="1:3" ht="15.6">
      <c r="A660" s="317">
        <v>43328</v>
      </c>
      <c r="B660" s="235">
        <v>0.76022000000000001</v>
      </c>
      <c r="C660" s="235">
        <v>102.7</v>
      </c>
    </row>
    <row r="661" spans="1:3" ht="15.6">
      <c r="A661" s="317">
        <v>43329</v>
      </c>
      <c r="B661" s="235">
        <v>0.52335799999999999</v>
      </c>
      <c r="C661" s="235">
        <v>101.92</v>
      </c>
    </row>
    <row r="662" spans="1:3" ht="15.6">
      <c r="A662" s="317">
        <v>43332</v>
      </c>
      <c r="B662" s="235">
        <v>0.39990900000000001</v>
      </c>
      <c r="C662" s="235">
        <v>103.2979969</v>
      </c>
    </row>
    <row r="663" spans="1:3" ht="15.6">
      <c r="A663" s="317">
        <v>43333</v>
      </c>
      <c r="B663" s="235">
        <v>0.33212599999999998</v>
      </c>
      <c r="C663" s="235">
        <v>103.4279969</v>
      </c>
    </row>
    <row r="664" spans="1:3" ht="15.6">
      <c r="A664" s="317">
        <v>43334</v>
      </c>
      <c r="B664" s="235">
        <v>0.227851</v>
      </c>
      <c r="C664" s="235">
        <v>103.55799690000001</v>
      </c>
    </row>
    <row r="665" spans="1:3" ht="15.6">
      <c r="A665" s="317">
        <v>43335</v>
      </c>
      <c r="B665" s="235">
        <v>0.254108</v>
      </c>
      <c r="C665" s="235">
        <v>102.8560016</v>
      </c>
    </row>
    <row r="666" spans="1:3" ht="15.6">
      <c r="A666" s="317">
        <v>43336</v>
      </c>
      <c r="B666" s="235">
        <v>0.15176300000000001</v>
      </c>
      <c r="C666" s="235">
        <v>102.3879969</v>
      </c>
    </row>
    <row r="667" spans="1:3" ht="15.6">
      <c r="A667" s="317">
        <v>43339</v>
      </c>
      <c r="B667" s="235">
        <v>9.8715999999999998E-2</v>
      </c>
      <c r="C667" s="235">
        <v>102.83</v>
      </c>
    </row>
    <row r="668" spans="1:3" ht="15.6">
      <c r="A668" s="317">
        <v>43340</v>
      </c>
      <c r="B668" s="235">
        <v>0.232373</v>
      </c>
      <c r="C668" s="235">
        <v>103.0379969</v>
      </c>
    </row>
    <row r="669" spans="1:3" ht="15.6">
      <c r="A669" s="317">
        <v>43341</v>
      </c>
      <c r="B669" s="235">
        <v>0.21207999999999999</v>
      </c>
      <c r="C669" s="235">
        <v>102.96</v>
      </c>
    </row>
    <row r="670" spans="1:3" ht="15.6">
      <c r="A670" s="317">
        <v>43342</v>
      </c>
      <c r="B670" s="235">
        <v>0.23102500000000001</v>
      </c>
      <c r="C670" s="235">
        <v>102.44</v>
      </c>
    </row>
    <row r="671" spans="1:3" ht="15.6">
      <c r="A671" s="317">
        <v>43343</v>
      </c>
      <c r="B671" s="235">
        <v>0.30730800000000003</v>
      </c>
      <c r="C671" s="235">
        <v>101.92</v>
      </c>
    </row>
    <row r="672" spans="1:3" ht="15.6">
      <c r="A672" s="317">
        <v>43346</v>
      </c>
      <c r="B672" s="235">
        <v>0.22109200000000001</v>
      </c>
      <c r="C672" s="235">
        <v>101.79</v>
      </c>
    </row>
    <row r="673" spans="1:3" ht="15.6">
      <c r="A673" s="317">
        <v>43347</v>
      </c>
      <c r="B673" s="235">
        <v>0.29169</v>
      </c>
      <c r="C673" s="235">
        <v>101.92</v>
      </c>
    </row>
    <row r="674" spans="1:3" ht="15.6">
      <c r="A674" s="317">
        <v>43348</v>
      </c>
      <c r="B674" s="235">
        <v>0.28378500000000001</v>
      </c>
      <c r="C674" s="235">
        <v>100.62</v>
      </c>
    </row>
    <row r="675" spans="1:3" ht="15.6">
      <c r="A675" s="317">
        <v>43349</v>
      </c>
      <c r="B675" s="235">
        <v>0.25131100000000001</v>
      </c>
      <c r="C675" s="235">
        <v>100.1260016</v>
      </c>
    </row>
    <row r="676" spans="1:3" ht="15.6">
      <c r="A676" s="317">
        <v>43350</v>
      </c>
      <c r="B676" s="235">
        <v>0.234935</v>
      </c>
      <c r="C676" s="235">
        <v>100.64600160000001</v>
      </c>
    </row>
    <row r="677" spans="1:3" ht="15.6">
      <c r="A677" s="317">
        <v>43353</v>
      </c>
      <c r="B677" s="235">
        <v>0.115217</v>
      </c>
      <c r="C677" s="235">
        <v>100.64600160000001</v>
      </c>
    </row>
    <row r="678" spans="1:3" ht="15.6">
      <c r="A678" s="317">
        <v>43354</v>
      </c>
      <c r="B678" s="235">
        <v>0.27244299999999999</v>
      </c>
      <c r="C678" s="235">
        <v>98.696001559999999</v>
      </c>
    </row>
    <row r="679" spans="1:3" ht="15.6">
      <c r="A679" s="317">
        <v>43355</v>
      </c>
      <c r="B679" s="235">
        <v>0.22153100000000001</v>
      </c>
      <c r="C679" s="235">
        <v>98.566001560000004</v>
      </c>
    </row>
    <row r="680" spans="1:3" ht="15.6">
      <c r="A680" s="317">
        <v>43356</v>
      </c>
      <c r="B680" s="235">
        <v>0.19892499999999999</v>
      </c>
      <c r="C680" s="235">
        <v>98.826001559999995</v>
      </c>
    </row>
    <row r="681" spans="1:3" ht="15.6">
      <c r="A681" s="317">
        <v>43357</v>
      </c>
      <c r="B681" s="235">
        <v>0.162408</v>
      </c>
      <c r="C681" s="235">
        <v>98.696001559999999</v>
      </c>
    </row>
    <row r="682" spans="1:3" ht="15.6">
      <c r="A682" s="317">
        <v>43360</v>
      </c>
      <c r="B682" s="235">
        <v>0.149561</v>
      </c>
      <c r="C682" s="235">
        <v>98.436001559999994</v>
      </c>
    </row>
    <row r="683" spans="1:3" ht="15.6">
      <c r="A683" s="317">
        <v>43361</v>
      </c>
      <c r="B683" s="235">
        <v>0.231794</v>
      </c>
      <c r="C683" s="235">
        <v>98.41</v>
      </c>
    </row>
    <row r="684" spans="1:3" ht="15.6">
      <c r="A684" s="317">
        <v>43362</v>
      </c>
      <c r="B684" s="235">
        <v>0.21535199999999999</v>
      </c>
      <c r="C684" s="235">
        <v>97.993998439999999</v>
      </c>
    </row>
    <row r="685" spans="1:3" ht="15.6">
      <c r="A685" s="317">
        <v>43363</v>
      </c>
      <c r="B685" s="235">
        <v>0.230409</v>
      </c>
      <c r="C685" s="235">
        <v>98.383998439999999</v>
      </c>
    </row>
    <row r="686" spans="1:3" ht="15.6">
      <c r="A686" s="317">
        <v>43364</v>
      </c>
      <c r="B686" s="235">
        <v>0.35011700000000001</v>
      </c>
      <c r="C686" s="235">
        <v>100.2039984</v>
      </c>
    </row>
    <row r="687" spans="1:3" ht="15.6">
      <c r="A687" s="317">
        <v>43367</v>
      </c>
      <c r="B687" s="235">
        <v>0.18643599999999999</v>
      </c>
      <c r="C687" s="235">
        <v>99.293998439999996</v>
      </c>
    </row>
    <row r="688" spans="1:3" ht="15.6">
      <c r="A688" s="317">
        <v>43368</v>
      </c>
      <c r="B688" s="235">
        <v>0.21703500000000001</v>
      </c>
      <c r="C688" s="235">
        <v>100.49</v>
      </c>
    </row>
    <row r="689" spans="1:3" ht="15.6">
      <c r="A689" s="317">
        <v>43369</v>
      </c>
      <c r="B689" s="235">
        <v>0.19706499999999999</v>
      </c>
      <c r="C689" s="235">
        <v>99.97</v>
      </c>
    </row>
    <row r="690" spans="1:3" ht="15.6">
      <c r="A690" s="317">
        <v>43370</v>
      </c>
      <c r="B690" s="235">
        <v>0.17081499999999999</v>
      </c>
      <c r="C690" s="235">
        <v>100.1520031</v>
      </c>
    </row>
    <row r="691" spans="1:3" ht="15.6">
      <c r="A691" s="317">
        <v>43371</v>
      </c>
      <c r="B691" s="235">
        <v>0.25917400000000002</v>
      </c>
      <c r="C691" s="235">
        <v>100.1520031</v>
      </c>
    </row>
    <row r="692" spans="1:3" ht="15.6">
      <c r="A692" s="317">
        <v>43374</v>
      </c>
      <c r="B692" s="235">
        <v>0.315002</v>
      </c>
      <c r="C692" s="235">
        <v>99.58</v>
      </c>
    </row>
    <row r="693" spans="1:3" ht="15.6">
      <c r="A693" s="317">
        <v>43375</v>
      </c>
      <c r="B693" s="235">
        <v>0.288497</v>
      </c>
      <c r="C693" s="235">
        <v>100.1</v>
      </c>
    </row>
    <row r="694" spans="1:3" ht="15.6">
      <c r="A694" s="317">
        <v>43376</v>
      </c>
      <c r="B694" s="235">
        <v>0.27136500000000002</v>
      </c>
      <c r="C694" s="235">
        <v>100.62</v>
      </c>
    </row>
    <row r="695" spans="1:3" ht="15.6">
      <c r="A695" s="317">
        <v>43377</v>
      </c>
      <c r="B695" s="235">
        <v>0.30550699999999997</v>
      </c>
      <c r="C695" s="235">
        <v>98.072003120000005</v>
      </c>
    </row>
    <row r="696" spans="1:3" ht="15.6">
      <c r="A696" s="317">
        <v>43378</v>
      </c>
      <c r="B696" s="235">
        <v>0.20125599999999999</v>
      </c>
      <c r="C696" s="235">
        <v>97.656001560000007</v>
      </c>
    </row>
    <row r="697" spans="1:3" ht="15.6">
      <c r="A697" s="317">
        <v>43381</v>
      </c>
      <c r="B697" s="235">
        <v>0.29374899999999998</v>
      </c>
      <c r="C697" s="235">
        <v>95.602003120000006</v>
      </c>
    </row>
    <row r="698" spans="1:3" ht="15.6">
      <c r="A698" s="317">
        <v>43382</v>
      </c>
      <c r="B698" s="235">
        <v>0.25437900000000002</v>
      </c>
      <c r="C698" s="235">
        <v>95.52399844</v>
      </c>
    </row>
    <row r="699" spans="1:3" ht="15.6">
      <c r="A699" s="317">
        <v>43383</v>
      </c>
      <c r="B699" s="235">
        <v>0.226937</v>
      </c>
      <c r="C699" s="235">
        <v>95.133998439999999</v>
      </c>
    </row>
    <row r="700" spans="1:3" ht="15.6">
      <c r="A700" s="317">
        <v>43384</v>
      </c>
      <c r="B700" s="235">
        <v>0.34801199999999999</v>
      </c>
      <c r="C700" s="235">
        <v>94.067996879999995</v>
      </c>
    </row>
    <row r="701" spans="1:3" ht="15.6">
      <c r="A701" s="317">
        <v>43385</v>
      </c>
      <c r="B701" s="235">
        <v>0.240811</v>
      </c>
      <c r="C701" s="235">
        <v>94.406001560000007</v>
      </c>
    </row>
    <row r="702" spans="1:3" ht="15.6">
      <c r="A702" s="317">
        <v>43388</v>
      </c>
      <c r="B702" s="235">
        <v>0.21112700000000001</v>
      </c>
      <c r="C702" s="235">
        <v>94.146001560000002</v>
      </c>
    </row>
    <row r="703" spans="1:3" ht="15.6">
      <c r="A703" s="317">
        <v>43389</v>
      </c>
      <c r="B703" s="235">
        <v>0.25742999999999999</v>
      </c>
      <c r="C703" s="235">
        <v>96.642003119999998</v>
      </c>
    </row>
    <row r="704" spans="1:3" ht="15.6">
      <c r="A704" s="317">
        <v>43390</v>
      </c>
      <c r="B704" s="235">
        <v>0.27926800000000002</v>
      </c>
      <c r="C704" s="235">
        <v>95.576001559999995</v>
      </c>
    </row>
    <row r="705" spans="1:3" ht="15.6">
      <c r="A705" s="317">
        <v>43391</v>
      </c>
      <c r="B705" s="235">
        <v>0.226628</v>
      </c>
      <c r="C705" s="235">
        <v>96.667996880000004</v>
      </c>
    </row>
    <row r="706" spans="1:3" ht="15.6">
      <c r="A706" s="317">
        <v>43392</v>
      </c>
      <c r="B706" s="235">
        <v>0.22864599999999999</v>
      </c>
      <c r="C706" s="235">
        <v>97.266001560000007</v>
      </c>
    </row>
    <row r="707" spans="1:3" ht="15.6">
      <c r="A707" s="317">
        <v>43395</v>
      </c>
      <c r="B707" s="235">
        <v>0.14000299999999999</v>
      </c>
      <c r="C707" s="235">
        <v>97.11</v>
      </c>
    </row>
    <row r="708" spans="1:3" ht="15.6">
      <c r="A708" s="317">
        <v>43396</v>
      </c>
      <c r="B708" s="235">
        <v>0.212949</v>
      </c>
      <c r="C708" s="235">
        <v>94.952003120000001</v>
      </c>
    </row>
    <row r="709" spans="1:3" ht="15.6">
      <c r="A709" s="317">
        <v>43397</v>
      </c>
      <c r="B709" s="235">
        <v>0.66036799999999996</v>
      </c>
      <c r="C709" s="235">
        <v>95.133998439999999</v>
      </c>
    </row>
    <row r="710" spans="1:3" ht="15.6">
      <c r="A710" s="317">
        <v>43398</v>
      </c>
      <c r="B710" s="235">
        <v>0.403362</v>
      </c>
      <c r="C710" s="235">
        <v>93.236001560000005</v>
      </c>
    </row>
    <row r="711" spans="1:3" ht="15.6">
      <c r="A711" s="317">
        <v>43399</v>
      </c>
      <c r="B711" s="235">
        <v>0.34877200000000003</v>
      </c>
      <c r="C711" s="235">
        <v>92.82</v>
      </c>
    </row>
    <row r="712" spans="1:3" ht="15.6">
      <c r="A712" s="317">
        <v>43402</v>
      </c>
      <c r="B712" s="235">
        <v>0.25882500000000003</v>
      </c>
      <c r="C712" s="235">
        <v>93.833998440000002</v>
      </c>
    </row>
    <row r="713" spans="1:3" ht="15.6">
      <c r="A713" s="317">
        <v>43403</v>
      </c>
      <c r="B713" s="235">
        <v>0.15747700000000001</v>
      </c>
      <c r="C713" s="235">
        <v>93.652003120000003</v>
      </c>
    </row>
    <row r="714" spans="1:3" ht="15.6">
      <c r="A714" s="317">
        <v>43404</v>
      </c>
      <c r="B714" s="235">
        <v>0.25204700000000002</v>
      </c>
      <c r="C714" s="235">
        <v>94.457996879999996</v>
      </c>
    </row>
    <row r="715" spans="1:3" ht="15.6">
      <c r="A715" s="317">
        <v>43405</v>
      </c>
      <c r="B715" s="235">
        <v>0.28398200000000001</v>
      </c>
      <c r="C715" s="235">
        <v>95.367996880000007</v>
      </c>
    </row>
    <row r="716" spans="1:3" ht="15.6">
      <c r="A716" s="317">
        <v>43406</v>
      </c>
      <c r="B716" s="235">
        <v>0.22467899999999999</v>
      </c>
      <c r="C716" s="235">
        <v>95.186001559999994</v>
      </c>
    </row>
    <row r="717" spans="1:3" ht="15.6">
      <c r="A717" s="317">
        <v>43409</v>
      </c>
      <c r="B717" s="235">
        <v>0.19581499999999999</v>
      </c>
      <c r="C717" s="235">
        <v>94.483998439999993</v>
      </c>
    </row>
    <row r="718" spans="1:3" ht="15.6">
      <c r="A718" s="317">
        <v>43410</v>
      </c>
      <c r="B718" s="235">
        <v>0.310697</v>
      </c>
      <c r="C718" s="235">
        <v>95.316001560000004</v>
      </c>
    </row>
    <row r="719" spans="1:3" ht="15.6">
      <c r="A719" s="317">
        <v>43411</v>
      </c>
      <c r="B719" s="235">
        <v>0.25293500000000002</v>
      </c>
      <c r="C719" s="235">
        <v>94.432003120000005</v>
      </c>
    </row>
    <row r="720" spans="1:3" ht="15.6">
      <c r="A720" s="317">
        <v>43412</v>
      </c>
      <c r="B720" s="235">
        <v>0.26277</v>
      </c>
      <c r="C720" s="235">
        <v>94.406001560000007</v>
      </c>
    </row>
    <row r="721" spans="1:3" ht="15.6">
      <c r="A721" s="317">
        <v>43413</v>
      </c>
      <c r="B721" s="235">
        <v>0.25526199999999999</v>
      </c>
      <c r="C721" s="235">
        <v>95.082003119999996</v>
      </c>
    </row>
    <row r="722" spans="1:3" ht="15.6">
      <c r="A722" s="317">
        <v>43416</v>
      </c>
      <c r="B722" s="235">
        <v>0.17141000000000001</v>
      </c>
      <c r="C722" s="235">
        <v>94.77</v>
      </c>
    </row>
    <row r="723" spans="1:3" ht="15.6">
      <c r="A723" s="317">
        <v>43417</v>
      </c>
      <c r="B723" s="235">
        <v>0.26382699999999998</v>
      </c>
      <c r="C723" s="235">
        <v>95.263998439999995</v>
      </c>
    </row>
    <row r="724" spans="1:3" ht="15.6">
      <c r="A724" s="317">
        <v>43418</v>
      </c>
      <c r="B724" s="235">
        <v>0.18460199999999999</v>
      </c>
      <c r="C724" s="235">
        <v>95.16</v>
      </c>
    </row>
    <row r="725" spans="1:3" ht="15.6">
      <c r="A725" s="317">
        <v>43419</v>
      </c>
      <c r="B725" s="235">
        <v>0.22193599999999999</v>
      </c>
      <c r="C725" s="235">
        <v>95.55</v>
      </c>
    </row>
    <row r="726" spans="1:3" ht="15.6">
      <c r="A726" s="317">
        <v>43420</v>
      </c>
      <c r="B726" s="235">
        <v>0.15490399999999999</v>
      </c>
      <c r="C726" s="235">
        <v>95.446001559999999</v>
      </c>
    </row>
    <row r="727" spans="1:3" ht="15.6">
      <c r="A727" s="317">
        <v>43423</v>
      </c>
      <c r="B727" s="235">
        <v>0.146318</v>
      </c>
      <c r="C727" s="235">
        <v>95.107996880000002</v>
      </c>
    </row>
    <row r="728" spans="1:3" ht="15.6">
      <c r="A728" s="317">
        <v>43424</v>
      </c>
      <c r="B728" s="235">
        <v>0.25379800000000002</v>
      </c>
      <c r="C728" s="235">
        <v>93.807996880000005</v>
      </c>
    </row>
    <row r="729" spans="1:3" ht="15.6">
      <c r="A729" s="317">
        <v>43425</v>
      </c>
      <c r="B729" s="235">
        <v>0.23441899999999999</v>
      </c>
      <c r="C729" s="235">
        <v>93.573998439999997</v>
      </c>
    </row>
    <row r="730" spans="1:3" ht="15.6">
      <c r="A730" s="317">
        <v>43426</v>
      </c>
      <c r="B730" s="235">
        <v>0.124801</v>
      </c>
      <c r="C730" s="235">
        <v>93.34</v>
      </c>
    </row>
    <row r="731" spans="1:3" ht="15.6">
      <c r="A731" s="317">
        <v>43427</v>
      </c>
      <c r="B731" s="235">
        <v>0.13216</v>
      </c>
      <c r="C731" s="235">
        <v>93.963998439999997</v>
      </c>
    </row>
    <row r="732" spans="1:3" ht="15.6">
      <c r="A732" s="317">
        <v>43430</v>
      </c>
      <c r="B732" s="235">
        <v>0.15959300000000001</v>
      </c>
      <c r="C732" s="235">
        <v>94.77</v>
      </c>
    </row>
    <row r="733" spans="1:3" ht="15.6">
      <c r="A733" s="317">
        <v>43431</v>
      </c>
      <c r="B733" s="235">
        <v>0.18734400000000001</v>
      </c>
      <c r="C733" s="235">
        <v>94.093998439999993</v>
      </c>
    </row>
    <row r="734" spans="1:3" ht="15.6">
      <c r="A734" s="317">
        <v>43432</v>
      </c>
      <c r="B734" s="235">
        <v>0.15392500000000001</v>
      </c>
      <c r="C734" s="235">
        <v>93.677996879999995</v>
      </c>
    </row>
    <row r="735" spans="1:3" ht="15.6">
      <c r="A735" s="317">
        <v>43433</v>
      </c>
      <c r="B735" s="235">
        <v>0.23815500000000001</v>
      </c>
      <c r="C735" s="235">
        <v>93.262003120000003</v>
      </c>
    </row>
    <row r="736" spans="1:3" ht="15.6">
      <c r="A736" s="317">
        <v>43434</v>
      </c>
      <c r="B736" s="235">
        <v>0.37759300000000001</v>
      </c>
      <c r="C736" s="235">
        <v>94.9</v>
      </c>
    </row>
    <row r="737" spans="1:3" ht="15.6">
      <c r="A737" s="317">
        <v>43437</v>
      </c>
      <c r="B737" s="235">
        <v>0.24982699999999999</v>
      </c>
      <c r="C737" s="235">
        <v>94.743998439999999</v>
      </c>
    </row>
    <row r="738" spans="1:3" ht="15.6">
      <c r="A738" s="317">
        <v>43438</v>
      </c>
      <c r="B738" s="235">
        <v>0.28241300000000003</v>
      </c>
      <c r="C738" s="235">
        <v>95.55</v>
      </c>
    </row>
    <row r="739" spans="1:3" ht="15.6">
      <c r="A739" s="317">
        <v>43439</v>
      </c>
      <c r="B739" s="235">
        <v>0.155302</v>
      </c>
      <c r="C739" s="235">
        <v>94.9</v>
      </c>
    </row>
    <row r="740" spans="1:3" ht="15.6">
      <c r="A740" s="317">
        <v>43440</v>
      </c>
      <c r="B740" s="235">
        <v>0.31585099999999999</v>
      </c>
      <c r="C740" s="235">
        <v>92.612003119999997</v>
      </c>
    </row>
    <row r="741" spans="1:3" ht="15.6">
      <c r="A741" s="317">
        <v>43441</v>
      </c>
      <c r="B741" s="235">
        <v>0.19814999999999999</v>
      </c>
      <c r="C741" s="235">
        <v>93.002003119999998</v>
      </c>
    </row>
    <row r="742" spans="1:3" ht="15.6">
      <c r="A742" s="317">
        <v>43444</v>
      </c>
      <c r="B742" s="235">
        <v>0.24166799999999999</v>
      </c>
      <c r="C742" s="235">
        <v>92.456001560000004</v>
      </c>
    </row>
    <row r="743" spans="1:3" ht="15.6">
      <c r="A743" s="317">
        <v>43445</v>
      </c>
      <c r="B743" s="235">
        <v>0.18901699999999999</v>
      </c>
      <c r="C743" s="235">
        <v>93.47</v>
      </c>
    </row>
    <row r="744" spans="1:3" ht="15.6">
      <c r="A744" s="317">
        <v>43446</v>
      </c>
      <c r="B744" s="235">
        <v>0.18729999999999999</v>
      </c>
      <c r="C744" s="235">
        <v>93.963998439999997</v>
      </c>
    </row>
    <row r="745" spans="1:3" ht="15.6">
      <c r="A745" s="317">
        <v>43447</v>
      </c>
      <c r="B745" s="235">
        <v>0.211649</v>
      </c>
      <c r="C745" s="235">
        <v>93.886001559999997</v>
      </c>
    </row>
    <row r="746" spans="1:3" ht="15.6">
      <c r="A746" s="317">
        <v>43448</v>
      </c>
      <c r="B746" s="235">
        <v>0.19975200000000001</v>
      </c>
      <c r="C746" s="235">
        <v>93.47</v>
      </c>
    </row>
    <row r="747" spans="1:3" ht="15.6">
      <c r="A747" s="317">
        <v>43451</v>
      </c>
      <c r="B747" s="235">
        <v>0.28365899999999999</v>
      </c>
      <c r="C747" s="235">
        <v>92.533998440000005</v>
      </c>
    </row>
    <row r="748" spans="1:3" ht="15.6">
      <c r="A748" s="317">
        <v>43452</v>
      </c>
      <c r="B748" s="235">
        <v>0.22963500000000001</v>
      </c>
      <c r="C748" s="235">
        <v>92.04</v>
      </c>
    </row>
    <row r="749" spans="1:3" ht="15.6">
      <c r="A749" s="317">
        <v>43453</v>
      </c>
      <c r="B749" s="235">
        <v>0.27853499999999998</v>
      </c>
      <c r="C749" s="235">
        <v>93.053998440000001</v>
      </c>
    </row>
    <row r="750" spans="1:3" ht="15.6">
      <c r="A750" s="317">
        <v>43454</v>
      </c>
      <c r="B750" s="235">
        <v>0.21221200000000001</v>
      </c>
      <c r="C750" s="235">
        <v>92.716001559999995</v>
      </c>
    </row>
    <row r="751" spans="1:3" ht="15.6">
      <c r="A751" s="317">
        <v>43455</v>
      </c>
      <c r="B751" s="235">
        <v>0.46001900000000001</v>
      </c>
      <c r="C751" s="235">
        <v>91.13</v>
      </c>
    </row>
    <row r="752" spans="1:3" ht="15.6">
      <c r="A752" s="317">
        <v>43461</v>
      </c>
      <c r="B752" s="235">
        <v>0.18923599999999999</v>
      </c>
      <c r="C752" s="235">
        <v>89.102003120000006</v>
      </c>
    </row>
    <row r="753" spans="1:3" ht="15.6">
      <c r="A753" s="317">
        <v>43462</v>
      </c>
      <c r="B753" s="235">
        <v>0.137017</v>
      </c>
      <c r="C753" s="235">
        <v>90.037996879999994</v>
      </c>
    </row>
    <row r="754" spans="1:3" ht="15.6">
      <c r="A754" s="317">
        <v>43467</v>
      </c>
      <c r="B754" s="235">
        <v>0.175508</v>
      </c>
      <c r="C754" s="235">
        <v>90.87</v>
      </c>
    </row>
    <row r="755" spans="1:3" ht="15.6">
      <c r="A755" s="317">
        <v>43468</v>
      </c>
      <c r="B755" s="235">
        <v>0.165826</v>
      </c>
      <c r="C755" s="235">
        <v>90.193998440000001</v>
      </c>
    </row>
    <row r="756" spans="1:3" ht="15.6">
      <c r="A756" s="317">
        <v>43469</v>
      </c>
      <c r="B756" s="235">
        <v>0.184836</v>
      </c>
      <c r="C756" s="235">
        <v>92.326001559999995</v>
      </c>
    </row>
    <row r="757" spans="1:3" ht="15.6">
      <c r="A757" s="317">
        <v>43472</v>
      </c>
      <c r="B757" s="235">
        <v>0.184777</v>
      </c>
      <c r="C757" s="235">
        <v>91</v>
      </c>
    </row>
    <row r="758" spans="1:3" ht="15.6">
      <c r="A758" s="317">
        <v>43473</v>
      </c>
      <c r="B758" s="235">
        <v>0.24773000000000001</v>
      </c>
      <c r="C758" s="235">
        <v>90.662003119999994</v>
      </c>
    </row>
    <row r="759" spans="1:3" ht="15.6">
      <c r="A759" s="317">
        <v>43474</v>
      </c>
      <c r="B759" s="235">
        <v>0.253021</v>
      </c>
      <c r="C759" s="235">
        <v>90.61</v>
      </c>
    </row>
    <row r="760" spans="1:3" ht="15.6">
      <c r="A760" s="317">
        <v>43475</v>
      </c>
      <c r="B760" s="235">
        <v>0.26767200000000002</v>
      </c>
      <c r="C760" s="235">
        <v>91.416001559999998</v>
      </c>
    </row>
    <row r="761" spans="1:3" ht="15.6">
      <c r="A761" s="317">
        <v>43476</v>
      </c>
      <c r="B761" s="235">
        <v>0.22355</v>
      </c>
      <c r="C761" s="235">
        <v>93.236001560000005</v>
      </c>
    </row>
    <row r="762" spans="1:3" ht="15.6">
      <c r="A762" s="317">
        <v>43479</v>
      </c>
      <c r="B762" s="235">
        <v>0.29921700000000001</v>
      </c>
      <c r="C762" s="235">
        <v>92.456001560000004</v>
      </c>
    </row>
    <row r="763" spans="1:3" ht="15.6">
      <c r="A763" s="317">
        <v>43480</v>
      </c>
      <c r="B763" s="235">
        <v>0.19574</v>
      </c>
      <c r="C763" s="235">
        <v>93.47</v>
      </c>
    </row>
    <row r="764" spans="1:3" ht="15.6">
      <c r="A764" s="317">
        <v>43481</v>
      </c>
      <c r="B764" s="235">
        <v>0.28177099999999999</v>
      </c>
      <c r="C764" s="235">
        <v>93.86</v>
      </c>
    </row>
    <row r="765" spans="1:3" ht="15.6">
      <c r="A765" s="317">
        <v>43482</v>
      </c>
      <c r="B765" s="235">
        <v>0.17229900000000001</v>
      </c>
      <c r="C765" s="235">
        <v>94.536001560000003</v>
      </c>
    </row>
    <row r="766" spans="1:3" ht="15.6">
      <c r="A766" s="317">
        <v>43483</v>
      </c>
      <c r="B766" s="235">
        <v>0.38119599999999998</v>
      </c>
      <c r="C766" s="235">
        <v>95.992003120000007</v>
      </c>
    </row>
    <row r="767" spans="1:3" ht="15.6">
      <c r="A767" s="317">
        <v>43486</v>
      </c>
      <c r="B767" s="235">
        <v>0.38063799999999998</v>
      </c>
      <c r="C767" s="235">
        <v>95.55</v>
      </c>
    </row>
    <row r="768" spans="1:3" ht="15.6">
      <c r="A768" s="317">
        <v>43487</v>
      </c>
      <c r="B768" s="235">
        <v>0.20037199999999999</v>
      </c>
      <c r="C768" s="235">
        <v>94.847996879999997</v>
      </c>
    </row>
    <row r="769" spans="1:3" ht="15.6">
      <c r="A769" s="317">
        <v>43488</v>
      </c>
      <c r="B769" s="235">
        <v>0.23838500000000001</v>
      </c>
      <c r="C769" s="235">
        <v>94.536001560000003</v>
      </c>
    </row>
    <row r="770" spans="1:3" ht="15.6">
      <c r="A770" s="317">
        <v>43489</v>
      </c>
      <c r="B770" s="235">
        <v>0.174233</v>
      </c>
      <c r="C770" s="235">
        <v>95.576001559999995</v>
      </c>
    </row>
    <row r="771" spans="1:3" ht="15.6">
      <c r="A771" s="317">
        <v>43490</v>
      </c>
      <c r="B771" s="235">
        <v>0.14734900000000001</v>
      </c>
      <c r="C771" s="235">
        <v>94.952003120000001</v>
      </c>
    </row>
    <row r="772" spans="1:3" ht="15.6">
      <c r="A772" s="317">
        <v>43493</v>
      </c>
      <c r="B772" s="235">
        <v>0.165404</v>
      </c>
      <c r="C772" s="235">
        <v>94.9</v>
      </c>
    </row>
    <row r="773" spans="1:3" ht="15.6">
      <c r="A773" s="317">
        <v>43494</v>
      </c>
      <c r="B773" s="235">
        <v>0.21615100000000001</v>
      </c>
      <c r="C773" s="235">
        <v>96.22600156</v>
      </c>
    </row>
    <row r="774" spans="1:3" ht="15.6">
      <c r="A774" s="317">
        <v>43495</v>
      </c>
      <c r="B774" s="235">
        <v>0.18426400000000001</v>
      </c>
      <c r="C774" s="235">
        <v>95.783998440000005</v>
      </c>
    </row>
    <row r="775" spans="1:3" ht="15.6">
      <c r="A775" s="317">
        <v>43496</v>
      </c>
      <c r="B775" s="235">
        <v>0.22736100000000001</v>
      </c>
      <c r="C775" s="235">
        <v>96.902003120000003</v>
      </c>
    </row>
    <row r="776" spans="1:3" ht="15.6">
      <c r="A776" s="317">
        <v>43497</v>
      </c>
      <c r="B776" s="235">
        <v>0.25346299999999999</v>
      </c>
      <c r="C776" s="235">
        <v>98.202003120000001</v>
      </c>
    </row>
    <row r="777" spans="1:3" ht="15.6">
      <c r="A777" s="317">
        <v>43500</v>
      </c>
      <c r="B777" s="235">
        <v>0.24577499999999999</v>
      </c>
      <c r="C777" s="235">
        <v>97.786001560000003</v>
      </c>
    </row>
    <row r="778" spans="1:3" ht="15.6">
      <c r="A778" s="317">
        <v>43501</v>
      </c>
      <c r="B778" s="235">
        <v>0.318803</v>
      </c>
      <c r="C778" s="235">
        <v>97.603998439999998</v>
      </c>
    </row>
    <row r="779" spans="1:3" ht="15.6">
      <c r="A779" s="317">
        <v>43502</v>
      </c>
      <c r="B779" s="235">
        <v>0.76248499999999997</v>
      </c>
      <c r="C779" s="235">
        <v>101.2179969</v>
      </c>
    </row>
    <row r="780" spans="1:3" ht="15.6">
      <c r="A780" s="317">
        <v>43503</v>
      </c>
      <c r="B780" s="235">
        <v>0.34672700000000001</v>
      </c>
      <c r="C780" s="235">
        <v>101.6860016</v>
      </c>
    </row>
    <row r="781" spans="1:3" ht="15.6">
      <c r="A781" s="317">
        <v>43504</v>
      </c>
      <c r="B781" s="235">
        <v>0.240313</v>
      </c>
      <c r="C781" s="235">
        <v>101.3479969</v>
      </c>
    </row>
    <row r="782" spans="1:3" ht="15.6">
      <c r="A782" s="317">
        <v>43507</v>
      </c>
      <c r="B782" s="235">
        <v>0.25760300000000003</v>
      </c>
      <c r="C782" s="235">
        <v>102.54399840000001</v>
      </c>
    </row>
    <row r="783" spans="1:3" ht="15.6">
      <c r="A783" s="317">
        <v>43508</v>
      </c>
      <c r="B783" s="235">
        <v>0.24337500000000001</v>
      </c>
      <c r="C783" s="235">
        <v>102.4660016</v>
      </c>
    </row>
    <row r="784" spans="1:3" ht="15.6">
      <c r="A784" s="317">
        <v>43509</v>
      </c>
      <c r="B784" s="235">
        <v>0.34585199999999999</v>
      </c>
      <c r="C784" s="235">
        <v>102.31</v>
      </c>
    </row>
    <row r="785" spans="1:3" ht="15.6">
      <c r="A785" s="317">
        <v>43510</v>
      </c>
      <c r="B785" s="235">
        <v>0.25343300000000002</v>
      </c>
      <c r="C785" s="235">
        <v>103.32399839999999</v>
      </c>
    </row>
    <row r="786" spans="1:3" ht="15.6">
      <c r="A786" s="317">
        <v>43511</v>
      </c>
      <c r="B786" s="235">
        <v>0.328322</v>
      </c>
      <c r="C786" s="235">
        <v>103.66200310000001</v>
      </c>
    </row>
    <row r="787" spans="1:3" ht="15.6">
      <c r="A787" s="317">
        <v>43514</v>
      </c>
      <c r="B787" s="235">
        <v>0.18664900000000001</v>
      </c>
      <c r="C787" s="235">
        <v>103.8179969</v>
      </c>
    </row>
    <row r="788" spans="1:3" ht="15.6">
      <c r="A788" s="317">
        <v>43515</v>
      </c>
      <c r="B788" s="235">
        <v>0.29960199999999998</v>
      </c>
      <c r="C788" s="235">
        <v>102.6220031</v>
      </c>
    </row>
    <row r="789" spans="1:3" ht="15.6">
      <c r="A789" s="317">
        <v>43516</v>
      </c>
      <c r="B789" s="235">
        <v>0.30625799999999997</v>
      </c>
      <c r="C789" s="235">
        <v>103.35</v>
      </c>
    </row>
    <row r="790" spans="1:3" ht="15.6">
      <c r="A790" s="317">
        <v>43517</v>
      </c>
      <c r="B790" s="235">
        <v>0.26865699999999998</v>
      </c>
      <c r="C790" s="235">
        <v>103.9739984</v>
      </c>
    </row>
    <row r="791" spans="1:3" ht="15.6">
      <c r="A791" s="317">
        <v>43518</v>
      </c>
      <c r="B791" s="235">
        <v>0.157163</v>
      </c>
      <c r="C791" s="235">
        <v>104.0260016</v>
      </c>
    </row>
    <row r="792" spans="1:3" ht="15.6">
      <c r="A792" s="317">
        <v>43521</v>
      </c>
      <c r="B792" s="235">
        <v>0.138935</v>
      </c>
      <c r="C792" s="235">
        <v>104.33799689999999</v>
      </c>
    </row>
    <row r="793" spans="1:3" ht="15.6">
      <c r="A793" s="317">
        <v>43522</v>
      </c>
      <c r="B793" s="235">
        <v>0.26963799999999999</v>
      </c>
      <c r="C793" s="235">
        <v>105.5339984</v>
      </c>
    </row>
    <row r="794" spans="1:3" ht="15.6">
      <c r="A794" s="317">
        <v>43523</v>
      </c>
      <c r="B794" s="235">
        <v>0.36338900000000002</v>
      </c>
      <c r="C794" s="235">
        <v>103.1160016</v>
      </c>
    </row>
    <row r="795" spans="1:3" ht="15.6">
      <c r="A795" s="317">
        <v>43524</v>
      </c>
      <c r="B795" s="235">
        <v>0.37817299999999998</v>
      </c>
      <c r="C795" s="235">
        <v>103.2979969</v>
      </c>
    </row>
    <row r="796" spans="1:3" ht="15.6">
      <c r="A796" s="317">
        <v>43525</v>
      </c>
      <c r="B796" s="235">
        <v>0.26745000000000002</v>
      </c>
      <c r="C796" s="235">
        <v>104.5720031</v>
      </c>
    </row>
    <row r="797" spans="1:3" ht="15.6">
      <c r="A797" s="317">
        <v>43528</v>
      </c>
      <c r="B797" s="235">
        <v>0.32344400000000001</v>
      </c>
      <c r="C797" s="235">
        <v>105.6379969</v>
      </c>
    </row>
    <row r="798" spans="1:3" ht="15.6">
      <c r="A798" s="317">
        <v>43529</v>
      </c>
      <c r="B798" s="235">
        <v>0.244841</v>
      </c>
      <c r="C798" s="235">
        <v>105.82</v>
      </c>
    </row>
    <row r="799" spans="1:3" ht="15.6">
      <c r="A799" s="317">
        <v>43530</v>
      </c>
      <c r="B799" s="235">
        <v>0.21840599999999999</v>
      </c>
      <c r="C799" s="235">
        <v>106.2620031</v>
      </c>
    </row>
    <row r="800" spans="1:3" ht="15.6">
      <c r="A800" s="317">
        <v>43531</v>
      </c>
      <c r="B800" s="235">
        <v>0.23575199999999999</v>
      </c>
      <c r="C800" s="235">
        <v>106.99</v>
      </c>
    </row>
    <row r="801" spans="1:3" ht="15.6">
      <c r="A801" s="317">
        <v>43532</v>
      </c>
      <c r="B801" s="235">
        <v>0.17277400000000001</v>
      </c>
      <c r="C801" s="235">
        <v>106.99</v>
      </c>
    </row>
    <row r="802" spans="1:3" ht="15.6">
      <c r="A802" s="317">
        <v>43535</v>
      </c>
      <c r="B802" s="235">
        <v>0.17203399999999999</v>
      </c>
      <c r="C802" s="235">
        <v>106.9379969</v>
      </c>
    </row>
    <row r="803" spans="1:3" ht="15.6">
      <c r="A803" s="317">
        <v>43536</v>
      </c>
      <c r="B803" s="235">
        <v>0.29407899999999998</v>
      </c>
      <c r="C803" s="235">
        <v>107.8220031</v>
      </c>
    </row>
    <row r="804" spans="1:3" ht="15.6">
      <c r="A804" s="317">
        <v>43537</v>
      </c>
      <c r="B804" s="235">
        <v>0.31097000000000002</v>
      </c>
      <c r="C804" s="235">
        <v>107.58799689999999</v>
      </c>
    </row>
    <row r="805" spans="1:3" ht="15.6">
      <c r="A805" s="317">
        <v>43538</v>
      </c>
      <c r="B805" s="235">
        <v>0.23369300000000001</v>
      </c>
      <c r="C805" s="235">
        <v>106.21</v>
      </c>
    </row>
    <row r="806" spans="1:3" ht="15.6">
      <c r="A806" s="317">
        <v>43539</v>
      </c>
      <c r="B806" s="235">
        <v>0.47159499999999999</v>
      </c>
      <c r="C806" s="235">
        <v>106.6520031</v>
      </c>
    </row>
    <row r="807" spans="1:3" ht="15.6">
      <c r="A807" s="317">
        <v>43542</v>
      </c>
      <c r="B807" s="235">
        <v>0.22906199999999999</v>
      </c>
      <c r="C807" s="235">
        <v>107.0939984</v>
      </c>
    </row>
    <row r="808" spans="1:3" ht="15.6">
      <c r="A808" s="317">
        <v>43543</v>
      </c>
      <c r="B808" s="235">
        <v>0.22583600000000001</v>
      </c>
      <c r="C808" s="235">
        <v>107.6139984</v>
      </c>
    </row>
    <row r="809" spans="1:3" ht="15.6">
      <c r="A809" s="317">
        <v>43544</v>
      </c>
      <c r="B809" s="235">
        <v>0.22653699999999999</v>
      </c>
      <c r="C809" s="235">
        <v>106.4960016</v>
      </c>
    </row>
    <row r="810" spans="1:3" ht="15.6">
      <c r="A810" s="317">
        <v>43545</v>
      </c>
      <c r="B810" s="235">
        <v>0.30219200000000002</v>
      </c>
      <c r="C810" s="235">
        <v>106.91200310000001</v>
      </c>
    </row>
    <row r="811" spans="1:3" ht="15.6">
      <c r="A811" s="317">
        <v>43546</v>
      </c>
      <c r="B811" s="235">
        <v>0.30899799999999999</v>
      </c>
      <c r="C811" s="235">
        <v>106.5479969</v>
      </c>
    </row>
    <row r="812" spans="1:3" ht="15.6">
      <c r="A812" s="317">
        <v>43549</v>
      </c>
      <c r="B812" s="235">
        <v>0.32462099999999999</v>
      </c>
      <c r="C812" s="235">
        <v>105.2739984</v>
      </c>
    </row>
    <row r="813" spans="1:3" ht="15.6">
      <c r="A813" s="317">
        <v>43550</v>
      </c>
      <c r="B813" s="235">
        <v>0.24870800000000001</v>
      </c>
      <c r="C813" s="235">
        <v>107.6660016</v>
      </c>
    </row>
    <row r="814" spans="1:3" ht="15.6">
      <c r="A814" s="317">
        <v>43551</v>
      </c>
      <c r="B814" s="235">
        <v>0.202927</v>
      </c>
      <c r="C814" s="235">
        <v>107.64</v>
      </c>
    </row>
    <row r="815" spans="1:3" ht="15.6">
      <c r="A815" s="317">
        <v>43552</v>
      </c>
      <c r="B815" s="235">
        <v>0.23606099999999999</v>
      </c>
      <c r="C815" s="235">
        <v>108.7839984</v>
      </c>
    </row>
    <row r="816" spans="1:3" ht="15.6">
      <c r="A816" s="317">
        <v>43553</v>
      </c>
      <c r="B816" s="235">
        <v>0.291626</v>
      </c>
      <c r="C816" s="235">
        <v>108.0560016</v>
      </c>
    </row>
    <row r="817" spans="1:3" ht="15.6">
      <c r="A817" s="317">
        <v>43556</v>
      </c>
      <c r="B817" s="235">
        <v>0.24005499999999999</v>
      </c>
      <c r="C817" s="235">
        <v>108.36799689999999</v>
      </c>
    </row>
    <row r="818" spans="1:3" ht="15.6">
      <c r="A818" s="317">
        <v>43557</v>
      </c>
      <c r="B818" s="235">
        <v>0.24043300000000001</v>
      </c>
      <c r="C818" s="235">
        <v>109.2</v>
      </c>
    </row>
    <row r="819" spans="1:3" ht="15.6">
      <c r="A819" s="317">
        <v>43558</v>
      </c>
      <c r="B819" s="235">
        <v>0.29890699999999998</v>
      </c>
      <c r="C819" s="235">
        <v>109.85</v>
      </c>
    </row>
    <row r="820" spans="1:3" ht="15.6">
      <c r="A820" s="317">
        <v>43559</v>
      </c>
      <c r="B820" s="235">
        <v>0.32208100000000001</v>
      </c>
      <c r="C820" s="235">
        <v>109.59</v>
      </c>
    </row>
    <row r="821" spans="1:3" ht="15.6">
      <c r="A821" s="317">
        <v>43560</v>
      </c>
      <c r="B821" s="235">
        <v>0.216698</v>
      </c>
      <c r="C821" s="235">
        <v>109.1739984</v>
      </c>
    </row>
    <row r="822" spans="1:3" ht="15.6">
      <c r="A822" s="317">
        <v>43563</v>
      </c>
      <c r="B822" s="235">
        <v>0.21540000000000001</v>
      </c>
      <c r="C822" s="235">
        <v>110.44799690000001</v>
      </c>
    </row>
    <row r="823" spans="1:3" ht="15.6">
      <c r="A823" s="317">
        <v>43564</v>
      </c>
      <c r="B823" s="235">
        <v>0.19566800000000001</v>
      </c>
      <c r="C823" s="235">
        <v>110.3179969</v>
      </c>
    </row>
    <row r="824" spans="1:3" ht="15.6">
      <c r="A824" s="317">
        <v>43565</v>
      </c>
      <c r="B824" s="235">
        <v>0.19095100000000001</v>
      </c>
      <c r="C824" s="235">
        <v>110.5</v>
      </c>
    </row>
    <row r="825" spans="1:3" ht="15.6">
      <c r="A825" s="317">
        <v>43566</v>
      </c>
      <c r="B825" s="235">
        <v>0.18789700000000001</v>
      </c>
      <c r="C825" s="235">
        <v>110.5</v>
      </c>
    </row>
    <row r="826" spans="1:3" ht="15.6">
      <c r="A826" s="317">
        <v>43567</v>
      </c>
      <c r="B826" s="235">
        <v>0.28428399999999998</v>
      </c>
      <c r="C826" s="235">
        <v>110.1360016</v>
      </c>
    </row>
    <row r="827" spans="1:3" ht="15.6">
      <c r="A827" s="317">
        <v>43570</v>
      </c>
      <c r="B827" s="235">
        <v>0.21847900000000001</v>
      </c>
      <c r="C827" s="235">
        <v>111.28</v>
      </c>
    </row>
    <row r="828" spans="1:3" ht="15.6">
      <c r="A828" s="317">
        <v>43571</v>
      </c>
      <c r="B828" s="235">
        <v>0.31219400000000003</v>
      </c>
      <c r="C828" s="235">
        <v>110.1879969</v>
      </c>
    </row>
    <row r="829" spans="1:3" ht="15.6">
      <c r="A829" s="317">
        <v>43572</v>
      </c>
      <c r="B829" s="235">
        <v>0.42471599999999998</v>
      </c>
      <c r="C829" s="235">
        <v>109.2</v>
      </c>
    </row>
    <row r="830" spans="1:3" ht="15.6">
      <c r="A830" s="317">
        <v>43578</v>
      </c>
      <c r="B830" s="235">
        <v>0.39002199999999998</v>
      </c>
      <c r="C830" s="235">
        <v>110.2920031</v>
      </c>
    </row>
    <row r="831" spans="1:3" ht="15.6">
      <c r="A831" s="317">
        <v>43579</v>
      </c>
      <c r="B831" s="235">
        <v>0.34566599999999997</v>
      </c>
      <c r="C831" s="235">
        <v>110.5260016</v>
      </c>
    </row>
    <row r="832" spans="1:3" ht="15.6">
      <c r="A832" s="317">
        <v>43580</v>
      </c>
      <c r="B832" s="235">
        <v>0.25063999999999997</v>
      </c>
      <c r="C832" s="235">
        <v>109.48600159999999</v>
      </c>
    </row>
    <row r="833" spans="1:3" ht="15.6">
      <c r="A833" s="317">
        <v>43581</v>
      </c>
      <c r="B833" s="235">
        <v>0.297767</v>
      </c>
      <c r="C833" s="235">
        <v>112.32</v>
      </c>
    </row>
    <row r="834" spans="1:3" ht="15.6">
      <c r="A834" s="317">
        <v>43584</v>
      </c>
      <c r="B834" s="235">
        <v>0.23458599999999999</v>
      </c>
      <c r="C834" s="235">
        <v>112.1639984</v>
      </c>
    </row>
    <row r="835" spans="1:3" ht="15.6">
      <c r="A835" s="317">
        <v>43585</v>
      </c>
      <c r="B835" s="235">
        <v>0.27643099999999998</v>
      </c>
      <c r="C835" s="235">
        <v>111.7739984</v>
      </c>
    </row>
    <row r="836" spans="1:3" ht="15.6">
      <c r="A836" s="317">
        <v>43586</v>
      </c>
      <c r="B836" s="235">
        <v>8.5447999999999996E-2</v>
      </c>
      <c r="C836" s="235">
        <v>113.4379969</v>
      </c>
    </row>
    <row r="837" spans="1:3" ht="15.6">
      <c r="A837" s="317">
        <v>43587</v>
      </c>
      <c r="B837" s="235">
        <v>0.39206600000000003</v>
      </c>
      <c r="C837" s="235">
        <v>111.61799689999999</v>
      </c>
    </row>
    <row r="838" spans="1:3" ht="15.6">
      <c r="A838" s="317">
        <v>43588</v>
      </c>
      <c r="B838" s="235">
        <v>0.227547</v>
      </c>
      <c r="C838" s="235">
        <v>113.80200309999999</v>
      </c>
    </row>
    <row r="839" spans="1:3" ht="15.6">
      <c r="A839" s="317">
        <v>43591</v>
      </c>
      <c r="B839" s="235">
        <v>0.13695299999999999</v>
      </c>
      <c r="C839" s="235">
        <v>113.0479969</v>
      </c>
    </row>
    <row r="840" spans="1:3" ht="15.6">
      <c r="A840" s="317">
        <v>43592</v>
      </c>
      <c r="B840" s="235">
        <v>0.31307299999999999</v>
      </c>
      <c r="C840" s="235">
        <v>112.8920031</v>
      </c>
    </row>
    <row r="841" spans="1:3" ht="15.6">
      <c r="A841" s="317">
        <v>43593</v>
      </c>
      <c r="B841" s="235">
        <v>0.21257799999999999</v>
      </c>
      <c r="C841" s="235">
        <v>113.5679969</v>
      </c>
    </row>
    <row r="842" spans="1:3" ht="15.6">
      <c r="A842" s="317">
        <v>43594</v>
      </c>
      <c r="B842" s="235">
        <v>0.25074099999999999</v>
      </c>
      <c r="C842" s="235">
        <v>113.80200309999999</v>
      </c>
    </row>
    <row r="843" spans="1:3" ht="15.6">
      <c r="A843" s="317">
        <v>43595</v>
      </c>
      <c r="B843" s="235">
        <v>0.15442900000000001</v>
      </c>
      <c r="C843" s="235">
        <v>113.6720031</v>
      </c>
    </row>
    <row r="844" spans="1:3" ht="15.6">
      <c r="A844" s="317">
        <v>43598</v>
      </c>
      <c r="B844" s="235">
        <v>0.14935100000000001</v>
      </c>
      <c r="C844" s="235">
        <v>113.46399839999999</v>
      </c>
    </row>
    <row r="845" spans="1:3" ht="15.6">
      <c r="A845" s="317">
        <v>43599</v>
      </c>
      <c r="B845" s="235">
        <v>0.17777000000000001</v>
      </c>
      <c r="C845" s="235">
        <v>113.46399839999999</v>
      </c>
    </row>
    <row r="846" spans="1:3" ht="15.6">
      <c r="A846" s="317">
        <v>43600</v>
      </c>
      <c r="B846" s="235">
        <v>0.28526400000000002</v>
      </c>
      <c r="C846" s="235">
        <v>114.4</v>
      </c>
    </row>
    <row r="847" spans="1:3" ht="15.6">
      <c r="A847" s="317">
        <v>43601</v>
      </c>
      <c r="B847" s="235">
        <v>0.40501399999999999</v>
      </c>
      <c r="C847" s="235">
        <v>114.58200309999999</v>
      </c>
    </row>
    <row r="848" spans="1:3" ht="15.6">
      <c r="A848" s="317">
        <v>43605</v>
      </c>
      <c r="B848" s="235">
        <v>0.28892800000000002</v>
      </c>
      <c r="C848" s="235">
        <v>114.4</v>
      </c>
    </row>
    <row r="849" spans="1:3" ht="15.6">
      <c r="A849" s="317">
        <v>43606</v>
      </c>
      <c r="B849" s="235">
        <v>0.26847399999999999</v>
      </c>
      <c r="C849" s="235">
        <v>113.75</v>
      </c>
    </row>
    <row r="850" spans="1:3" ht="15.6">
      <c r="A850" s="317">
        <v>43607</v>
      </c>
      <c r="B850" s="235">
        <v>0.20725199999999999</v>
      </c>
      <c r="C850" s="235">
        <v>115.1279969</v>
      </c>
    </row>
    <row r="851" spans="1:3" ht="15.6">
      <c r="A851" s="317">
        <v>43608</v>
      </c>
      <c r="B851" s="235">
        <v>0.27123000000000003</v>
      </c>
      <c r="C851" s="235">
        <v>114.6860016</v>
      </c>
    </row>
    <row r="852" spans="1:3" ht="15.6">
      <c r="A852" s="317">
        <v>43609</v>
      </c>
      <c r="B852" s="235">
        <v>0.24125099999999999</v>
      </c>
      <c r="C852" s="235">
        <v>116.32399839999999</v>
      </c>
    </row>
    <row r="853" spans="1:3" ht="15.6">
      <c r="A853" s="317">
        <v>43612</v>
      </c>
      <c r="B853" s="235">
        <v>0.21584100000000001</v>
      </c>
      <c r="C853" s="235">
        <v>116.94799690000001</v>
      </c>
    </row>
    <row r="854" spans="1:3" ht="15.6">
      <c r="A854" s="317">
        <v>43613</v>
      </c>
      <c r="B854" s="235">
        <v>0.703156</v>
      </c>
      <c r="C854" s="235">
        <v>117.3639984</v>
      </c>
    </row>
    <row r="855" spans="1:3" ht="15.6">
      <c r="A855" s="317">
        <v>43614</v>
      </c>
      <c r="B855" s="235">
        <v>0.34106700000000001</v>
      </c>
      <c r="C855" s="235">
        <v>114.47799689999999</v>
      </c>
    </row>
    <row r="856" spans="1:3" ht="15.6">
      <c r="A856" s="317">
        <v>43619</v>
      </c>
      <c r="B856" s="235">
        <v>0.45091999999999999</v>
      </c>
      <c r="C856" s="235">
        <v>114.14</v>
      </c>
    </row>
    <row r="857" spans="1:3" ht="15.6">
      <c r="A857" s="317">
        <v>43620</v>
      </c>
      <c r="B857" s="235">
        <v>0.417099</v>
      </c>
      <c r="C857" s="235">
        <v>112.3979969</v>
      </c>
    </row>
    <row r="858" spans="1:3" ht="15.6">
      <c r="A858" s="317">
        <v>43622</v>
      </c>
      <c r="B858" s="235">
        <v>0.41697699999999999</v>
      </c>
      <c r="C858" s="235">
        <v>115.49200310000001</v>
      </c>
    </row>
    <row r="859" spans="1:3" ht="15.6">
      <c r="A859" s="317">
        <v>43623</v>
      </c>
      <c r="B859" s="235">
        <v>0.233014</v>
      </c>
      <c r="C859" s="235">
        <v>116.4020031</v>
      </c>
    </row>
    <row r="860" spans="1:3" ht="15.6">
      <c r="A860" s="317">
        <v>43627</v>
      </c>
      <c r="B860" s="235">
        <v>0.38681500000000002</v>
      </c>
      <c r="C860" s="235">
        <v>116.0639984</v>
      </c>
    </row>
    <row r="861" spans="1:3" ht="15.6">
      <c r="A861" s="317">
        <v>43628</v>
      </c>
      <c r="B861" s="235">
        <v>0.41987999999999998</v>
      </c>
      <c r="C861" s="235">
        <v>118.04</v>
      </c>
    </row>
    <row r="862" spans="1:3" ht="15.6">
      <c r="A862" s="317">
        <v>43629</v>
      </c>
      <c r="B862" s="235">
        <v>0.27452599999999999</v>
      </c>
      <c r="C862" s="235">
        <v>117.78</v>
      </c>
    </row>
    <row r="863" spans="1:3" ht="15.6">
      <c r="A863" s="317">
        <v>43630</v>
      </c>
      <c r="B863" s="235">
        <v>0.377579</v>
      </c>
      <c r="C863" s="235">
        <v>114.4</v>
      </c>
    </row>
    <row r="864" spans="1:3" ht="15.6">
      <c r="A864" s="317">
        <v>43633</v>
      </c>
      <c r="B864" s="235">
        <v>0.21984899999999999</v>
      </c>
      <c r="C864" s="235">
        <v>114.66</v>
      </c>
    </row>
    <row r="865" spans="1:3" ht="15.6">
      <c r="A865" s="317">
        <v>43634</v>
      </c>
      <c r="B865" s="235">
        <v>0.280219</v>
      </c>
      <c r="C865" s="235">
        <v>115.6739984</v>
      </c>
    </row>
    <row r="866" spans="1:3" ht="15.6">
      <c r="A866" s="317">
        <v>43635</v>
      </c>
      <c r="B866" s="235">
        <v>0.310361</v>
      </c>
      <c r="C866" s="235">
        <v>114.6339984</v>
      </c>
    </row>
    <row r="867" spans="1:3" ht="15.6">
      <c r="A867" s="317">
        <v>43636</v>
      </c>
      <c r="B867" s="235">
        <v>0.33736899999999997</v>
      </c>
      <c r="C867" s="235">
        <v>114.7379969</v>
      </c>
    </row>
    <row r="868" spans="1:3" ht="15.6">
      <c r="A868" s="317">
        <v>43637</v>
      </c>
      <c r="B868" s="235">
        <v>0.38897599999999999</v>
      </c>
      <c r="C868" s="235">
        <v>113.69799690000001</v>
      </c>
    </row>
    <row r="869" spans="1:3" ht="15.6">
      <c r="A869" s="317">
        <v>43640</v>
      </c>
      <c r="B869" s="235">
        <v>0.28178900000000001</v>
      </c>
      <c r="C869" s="235">
        <v>115.20600159999999</v>
      </c>
    </row>
    <row r="870" spans="1:3" ht="15.6">
      <c r="A870" s="317">
        <v>43641</v>
      </c>
      <c r="B870" s="235">
        <v>0.23683199999999999</v>
      </c>
      <c r="C870" s="235">
        <v>115.4139984</v>
      </c>
    </row>
    <row r="871" spans="1:3" ht="15.6">
      <c r="A871" s="317">
        <v>43642</v>
      </c>
      <c r="B871" s="235">
        <v>0.24823600000000001</v>
      </c>
      <c r="C871" s="235">
        <v>114.53</v>
      </c>
    </row>
    <row r="872" spans="1:3" ht="15.6">
      <c r="A872" s="317">
        <v>43643</v>
      </c>
      <c r="B872" s="235">
        <v>0.386631</v>
      </c>
      <c r="C872" s="235">
        <v>112.3720031</v>
      </c>
    </row>
    <row r="873" spans="1:3" ht="15.6">
      <c r="A873" s="317">
        <v>43644</v>
      </c>
      <c r="B873" s="235">
        <v>0.26624300000000001</v>
      </c>
      <c r="C873" s="235">
        <v>113.1260016</v>
      </c>
    </row>
    <row r="874" spans="1:3" ht="15.6">
      <c r="A874" s="317">
        <v>43647</v>
      </c>
      <c r="B874" s="235">
        <v>0.20424900000000001</v>
      </c>
      <c r="C874" s="235">
        <v>114.14</v>
      </c>
    </row>
    <row r="875" spans="1:3" ht="15.6">
      <c r="A875" s="317">
        <v>43648</v>
      </c>
      <c r="B875" s="235">
        <v>0.26914100000000002</v>
      </c>
      <c r="C875" s="235">
        <v>116.0379969</v>
      </c>
    </row>
    <row r="876" spans="1:3" ht="15.6">
      <c r="A876" s="317">
        <v>43649</v>
      </c>
      <c r="B876" s="235">
        <v>0.39119500000000001</v>
      </c>
      <c r="C876" s="235">
        <v>119.4439984</v>
      </c>
    </row>
    <row r="877" spans="1:3" ht="15.6">
      <c r="A877" s="317">
        <v>43650</v>
      </c>
      <c r="B877" s="235">
        <v>0.209951</v>
      </c>
      <c r="C877" s="235">
        <v>118.84600159999999</v>
      </c>
    </row>
    <row r="878" spans="1:3" ht="15.6">
      <c r="A878" s="317">
        <v>43651</v>
      </c>
      <c r="B878" s="235">
        <v>0.215391</v>
      </c>
      <c r="C878" s="235">
        <v>118.04</v>
      </c>
    </row>
    <row r="879" spans="1:3" ht="15.6">
      <c r="A879" s="317">
        <v>43654</v>
      </c>
      <c r="B879" s="235">
        <v>0.32536500000000002</v>
      </c>
      <c r="C879" s="235">
        <v>120.0679969</v>
      </c>
    </row>
    <row r="880" spans="1:3" ht="15.6">
      <c r="A880" s="317">
        <v>43655</v>
      </c>
      <c r="B880" s="235">
        <v>0.26126100000000002</v>
      </c>
      <c r="C880" s="235">
        <v>119.34</v>
      </c>
    </row>
    <row r="881" spans="1:3" ht="15.6">
      <c r="A881" s="317">
        <v>43656</v>
      </c>
      <c r="B881" s="235">
        <v>0.226437</v>
      </c>
      <c r="C881" s="235">
        <v>118.69</v>
      </c>
    </row>
    <row r="882" spans="1:3" ht="15.6">
      <c r="A882" s="317">
        <v>43657</v>
      </c>
      <c r="B882" s="235">
        <v>0.32119199999999998</v>
      </c>
      <c r="C882" s="235">
        <v>118.6120031</v>
      </c>
    </row>
    <row r="883" spans="1:3" ht="15.6">
      <c r="A883" s="317">
        <v>43658</v>
      </c>
      <c r="B883" s="235">
        <v>0.39924700000000002</v>
      </c>
      <c r="C883" s="235">
        <v>117.0260016</v>
      </c>
    </row>
    <row r="884" spans="1:3" ht="15.6">
      <c r="A884" s="317">
        <v>43661</v>
      </c>
      <c r="B884" s="235">
        <v>0.30660999999999999</v>
      </c>
      <c r="C884" s="235">
        <v>117.10399839999999</v>
      </c>
    </row>
    <row r="885" spans="1:3" ht="15.6">
      <c r="A885" s="317">
        <v>43662</v>
      </c>
      <c r="B885" s="235">
        <v>0.31868000000000002</v>
      </c>
      <c r="C885" s="235">
        <v>116.48</v>
      </c>
    </row>
    <row r="886" spans="1:3" ht="15.6">
      <c r="A886" s="317">
        <v>43663</v>
      </c>
      <c r="B886" s="235">
        <v>0.31668299999999999</v>
      </c>
      <c r="C886" s="235">
        <v>116.0379969</v>
      </c>
    </row>
    <row r="887" spans="1:3" ht="15.6">
      <c r="A887" s="317">
        <v>43664</v>
      </c>
      <c r="B887" s="235">
        <v>0.20948700000000001</v>
      </c>
      <c r="C887" s="235">
        <v>116.09</v>
      </c>
    </row>
    <row r="888" spans="1:3" ht="15.6">
      <c r="A888" s="317">
        <v>43665</v>
      </c>
      <c r="B888" s="235">
        <v>0.23055</v>
      </c>
      <c r="C888" s="235">
        <v>116.8439984</v>
      </c>
    </row>
    <row r="889" spans="1:3" ht="15.6">
      <c r="A889" s="317">
        <v>43668</v>
      </c>
      <c r="B889" s="235">
        <v>0.16224</v>
      </c>
      <c r="C889" s="235">
        <v>116.87</v>
      </c>
    </row>
    <row r="890" spans="1:3" ht="15.6">
      <c r="A890" s="317">
        <v>43669</v>
      </c>
      <c r="B890" s="235">
        <v>0.16189899999999999</v>
      </c>
      <c r="C890" s="235">
        <v>117.28600160000001</v>
      </c>
    </row>
    <row r="891" spans="1:3" ht="15.6">
      <c r="A891" s="317">
        <v>43670</v>
      </c>
      <c r="B891" s="235">
        <v>0.22531499999999999</v>
      </c>
      <c r="C891" s="235">
        <v>117.2339984</v>
      </c>
    </row>
    <row r="892" spans="1:3" ht="15.6">
      <c r="A892" s="317">
        <v>43671</v>
      </c>
      <c r="B892" s="235">
        <v>0.30649300000000002</v>
      </c>
      <c r="C892" s="235">
        <v>118.9239984</v>
      </c>
    </row>
    <row r="893" spans="1:3" ht="15.6">
      <c r="A893" s="317">
        <v>43672</v>
      </c>
      <c r="B893" s="235">
        <v>0.23177600000000001</v>
      </c>
      <c r="C893" s="235">
        <v>120.5620031</v>
      </c>
    </row>
    <row r="894" spans="1:3" ht="15.6">
      <c r="A894" s="317">
        <v>43675</v>
      </c>
      <c r="B894" s="235">
        <v>0.27894799999999997</v>
      </c>
      <c r="C894" s="235">
        <v>117.91</v>
      </c>
    </row>
    <row r="895" spans="1:3" ht="15.6">
      <c r="A895" s="317">
        <v>43676</v>
      </c>
      <c r="B895" s="235">
        <v>0.285468</v>
      </c>
      <c r="C895" s="235">
        <v>118.5339984</v>
      </c>
    </row>
    <row r="896" spans="1:3" ht="15.6">
      <c r="A896" s="317">
        <v>43677</v>
      </c>
      <c r="B896" s="235">
        <v>0.261847</v>
      </c>
      <c r="C896" s="235">
        <v>119.80799690000001</v>
      </c>
    </row>
    <row r="897" spans="1:3" ht="15.6">
      <c r="A897" s="317">
        <v>43678</v>
      </c>
      <c r="B897" s="235">
        <v>0.27512799999999998</v>
      </c>
      <c r="C897" s="235">
        <v>119.99</v>
      </c>
    </row>
    <row r="898" spans="1:3" ht="15.6">
      <c r="A898" s="317">
        <v>43679</v>
      </c>
      <c r="B898" s="235">
        <v>0.29289399999999999</v>
      </c>
      <c r="C898" s="235">
        <v>118.79399840000001</v>
      </c>
    </row>
    <row r="899" spans="1:3" ht="15.6">
      <c r="A899" s="317">
        <v>43682</v>
      </c>
      <c r="B899" s="235">
        <v>0.46190599999999998</v>
      </c>
      <c r="C899" s="235">
        <v>113.49</v>
      </c>
    </row>
    <row r="900" spans="1:3" ht="15.6">
      <c r="A900" s="317">
        <v>43683</v>
      </c>
      <c r="B900" s="235">
        <v>0.29018500000000003</v>
      </c>
      <c r="C900" s="235">
        <v>113.2039984</v>
      </c>
    </row>
    <row r="901" spans="1:3" ht="15.6">
      <c r="A901" s="317">
        <v>43684</v>
      </c>
      <c r="B901" s="235">
        <v>0.31969900000000001</v>
      </c>
      <c r="C901" s="235">
        <v>113.9320031</v>
      </c>
    </row>
    <row r="902" spans="1:3" ht="15.6">
      <c r="A902" s="317">
        <v>43685</v>
      </c>
      <c r="B902" s="235">
        <v>1.204763</v>
      </c>
      <c r="C902" s="235">
        <v>126.7760016</v>
      </c>
    </row>
    <row r="903" spans="1:3" ht="15.6">
      <c r="A903" s="317">
        <v>43686</v>
      </c>
      <c r="B903" s="235">
        <v>0.347472</v>
      </c>
      <c r="C903" s="235">
        <v>126.88</v>
      </c>
    </row>
    <row r="904" spans="1:3" ht="15.6">
      <c r="A904" s="317">
        <v>43689</v>
      </c>
      <c r="B904" s="235">
        <v>0.23435900000000001</v>
      </c>
      <c r="C904" s="235">
        <v>126.5420031</v>
      </c>
    </row>
    <row r="905" spans="1:3" ht="15.6">
      <c r="A905" s="317">
        <v>43690</v>
      </c>
      <c r="B905" s="235">
        <v>0.28037299999999998</v>
      </c>
      <c r="C905" s="235">
        <v>126.5679969</v>
      </c>
    </row>
    <row r="906" spans="1:3" ht="15.6">
      <c r="A906" s="317">
        <v>43691</v>
      </c>
      <c r="B906" s="235">
        <v>0.32897900000000002</v>
      </c>
      <c r="C906" s="235">
        <v>123.5</v>
      </c>
    </row>
    <row r="907" spans="1:3" ht="15.6">
      <c r="A907" s="317">
        <v>43692</v>
      </c>
      <c r="B907" s="235">
        <v>0.55420999999999998</v>
      </c>
      <c r="C907" s="235">
        <v>128.72600159999999</v>
      </c>
    </row>
    <row r="908" spans="1:3" ht="15.6">
      <c r="A908" s="317">
        <v>43693</v>
      </c>
      <c r="B908" s="235">
        <v>0.47193400000000002</v>
      </c>
      <c r="C908" s="235">
        <v>130.26</v>
      </c>
    </row>
    <row r="909" spans="1:3" ht="15.6">
      <c r="A909" s="317">
        <v>43696</v>
      </c>
      <c r="B909" s="235">
        <v>0.29382200000000003</v>
      </c>
      <c r="C909" s="235">
        <v>127.66</v>
      </c>
    </row>
    <row r="910" spans="1:3" ht="15.6">
      <c r="A910" s="317">
        <v>43697</v>
      </c>
      <c r="B910" s="235">
        <v>0.32733000000000001</v>
      </c>
      <c r="C910" s="235">
        <v>129.89600160000001</v>
      </c>
    </row>
    <row r="911" spans="1:3" ht="15.6">
      <c r="A911" s="317">
        <v>43698</v>
      </c>
      <c r="B911" s="235">
        <v>0.241091</v>
      </c>
      <c r="C911" s="235">
        <v>131.495</v>
      </c>
    </row>
    <row r="912" spans="1:3" ht="15.6">
      <c r="A912" s="317">
        <v>43699</v>
      </c>
      <c r="B912" s="235">
        <v>0.21665000000000001</v>
      </c>
      <c r="C912" s="235">
        <v>129.94799689999999</v>
      </c>
    </row>
    <row r="913" spans="1:3" ht="15.6">
      <c r="A913" s="317">
        <v>43700</v>
      </c>
      <c r="B913" s="235">
        <v>0.21803800000000001</v>
      </c>
      <c r="C913" s="235">
        <v>130.065</v>
      </c>
    </row>
    <row r="914" spans="1:3" ht="15.6">
      <c r="A914" s="317">
        <v>43703</v>
      </c>
      <c r="B914" s="235">
        <v>9.5269000000000006E-2</v>
      </c>
      <c r="C914" s="235">
        <v>129.01200309999999</v>
      </c>
    </row>
    <row r="915" spans="1:3" ht="15.6">
      <c r="A915" s="317">
        <v>43704</v>
      </c>
      <c r="B915" s="235">
        <v>0.28483199999999997</v>
      </c>
      <c r="C915" s="235">
        <v>128.05000000000001</v>
      </c>
    </row>
    <row r="916" spans="1:3" ht="15.6">
      <c r="A916" s="317">
        <v>43705</v>
      </c>
      <c r="B916" s="235">
        <v>0.28075299999999997</v>
      </c>
      <c r="C916" s="235">
        <v>128.80399840000001</v>
      </c>
    </row>
    <row r="917" spans="1:3" ht="15.6">
      <c r="A917" s="317">
        <v>43706</v>
      </c>
      <c r="B917" s="235">
        <v>0.258685</v>
      </c>
      <c r="C917" s="235">
        <v>129.5320031</v>
      </c>
    </row>
    <row r="918" spans="1:3" ht="15.6">
      <c r="A918" s="317">
        <v>43707</v>
      </c>
      <c r="B918" s="235">
        <v>0.28588200000000002</v>
      </c>
      <c r="C918" s="235">
        <v>130.19499999999999</v>
      </c>
    </row>
    <row r="919" spans="1:3" ht="15.6">
      <c r="A919" s="317">
        <v>43710</v>
      </c>
      <c r="B919" s="235">
        <v>0.13764199999999999</v>
      </c>
      <c r="C919" s="235">
        <v>131.43</v>
      </c>
    </row>
    <row r="920" spans="1:3" ht="15.6">
      <c r="A920" s="317">
        <v>43711</v>
      </c>
      <c r="B920" s="235">
        <v>0.13825599999999999</v>
      </c>
      <c r="C920" s="235">
        <v>132.535</v>
      </c>
    </row>
    <row r="921" spans="1:3" ht="15.6">
      <c r="A921" s="317">
        <v>43712</v>
      </c>
      <c r="B921" s="235">
        <v>0.22444600000000001</v>
      </c>
      <c r="C921" s="235">
        <v>133.12</v>
      </c>
    </row>
    <row r="922" spans="1:3" ht="15.6">
      <c r="A922" s="317">
        <v>43713</v>
      </c>
      <c r="B922" s="235">
        <v>0.21287900000000001</v>
      </c>
      <c r="C922" s="235">
        <v>132.47</v>
      </c>
    </row>
    <row r="923" spans="1:3" ht="15.6">
      <c r="A923" s="317">
        <v>43714</v>
      </c>
      <c r="B923" s="235">
        <v>0.22756999999999999</v>
      </c>
      <c r="C923" s="235">
        <v>133.315</v>
      </c>
    </row>
    <row r="924" spans="1:3" ht="15.6">
      <c r="A924" s="317">
        <v>43717</v>
      </c>
      <c r="B924" s="235">
        <v>0.31435099999999999</v>
      </c>
      <c r="C924" s="235">
        <v>132.01499999999999</v>
      </c>
    </row>
    <row r="925" spans="1:3" ht="15.6">
      <c r="A925" s="317">
        <v>43718</v>
      </c>
      <c r="B925" s="235">
        <v>0.45338200000000001</v>
      </c>
      <c r="C925" s="235">
        <v>129.22</v>
      </c>
    </row>
    <row r="926" spans="1:3" ht="15.6">
      <c r="A926" s="317">
        <v>43719</v>
      </c>
      <c r="B926" s="235">
        <v>0.250579</v>
      </c>
      <c r="C926" s="235">
        <v>129.4020031</v>
      </c>
    </row>
    <row r="927" spans="1:3" ht="15.6">
      <c r="A927" s="317">
        <v>43720</v>
      </c>
      <c r="B927" s="235">
        <v>0.27256399999999997</v>
      </c>
      <c r="C927" s="235">
        <v>128.67399839999999</v>
      </c>
    </row>
    <row r="928" spans="1:3" ht="15.6">
      <c r="A928" s="317">
        <v>43721</v>
      </c>
      <c r="B928" s="235">
        <v>0.31107200000000002</v>
      </c>
      <c r="C928" s="235">
        <v>128.44</v>
      </c>
    </row>
    <row r="929" spans="1:3" ht="15.6">
      <c r="A929" s="317">
        <v>43724</v>
      </c>
      <c r="B929" s="235">
        <v>0.33865600000000001</v>
      </c>
      <c r="C929" s="235">
        <v>127.4</v>
      </c>
    </row>
    <row r="930" spans="1:3" ht="15.6">
      <c r="A930" s="317">
        <v>43725</v>
      </c>
      <c r="B930" s="235">
        <v>0.22800000000000001</v>
      </c>
      <c r="C930" s="235">
        <v>129.01200309999999</v>
      </c>
    </row>
    <row r="931" spans="1:3" ht="15.6">
      <c r="A931" s="317">
        <v>43726</v>
      </c>
      <c r="B931" s="235">
        <v>0.330986</v>
      </c>
      <c r="C931" s="235">
        <v>128.67399839999999</v>
      </c>
    </row>
    <row r="932" spans="1:3" ht="15.6">
      <c r="A932" s="317">
        <v>43727</v>
      </c>
      <c r="B932" s="235">
        <v>0.16065299999999999</v>
      </c>
      <c r="C932" s="235">
        <v>128.57</v>
      </c>
    </row>
    <row r="933" spans="1:3" ht="15.6">
      <c r="A933" s="317">
        <v>43728</v>
      </c>
      <c r="B933" s="235">
        <v>0.31631799999999999</v>
      </c>
      <c r="C933" s="235">
        <v>128.83000000000001</v>
      </c>
    </row>
    <row r="934" spans="1:3" ht="15.6">
      <c r="A934" s="317">
        <v>43731</v>
      </c>
      <c r="B934" s="235">
        <v>0.15196299999999999</v>
      </c>
      <c r="C934" s="235">
        <v>129.0379969</v>
      </c>
    </row>
    <row r="935" spans="1:3" ht="15.6">
      <c r="A935" s="317">
        <v>43732</v>
      </c>
      <c r="B935" s="235">
        <v>0.20783299999999999</v>
      </c>
      <c r="C935" s="235">
        <v>129.8439984</v>
      </c>
    </row>
    <row r="936" spans="1:3" ht="15.6">
      <c r="A936" s="317">
        <v>43733</v>
      </c>
      <c r="B936" s="235">
        <v>0.321355</v>
      </c>
      <c r="C936" s="235">
        <v>129.66200309999999</v>
      </c>
    </row>
    <row r="937" spans="1:3" ht="15.6">
      <c r="A937" s="317">
        <v>43734</v>
      </c>
      <c r="B937" s="235">
        <v>0.15548799999999999</v>
      </c>
      <c r="C937" s="235">
        <v>131.94999999999999</v>
      </c>
    </row>
    <row r="938" spans="1:3" ht="15.6">
      <c r="A938" s="317">
        <v>43735</v>
      </c>
      <c r="B938" s="235">
        <v>0.215193</v>
      </c>
      <c r="C938" s="235">
        <v>132.21</v>
      </c>
    </row>
    <row r="939" spans="1:3" ht="15.6">
      <c r="A939" s="317">
        <v>43738</v>
      </c>
      <c r="B939" s="235">
        <v>0.172038</v>
      </c>
      <c r="C939" s="235">
        <v>131.625</v>
      </c>
    </row>
    <row r="940" spans="1:3" ht="15.6">
      <c r="A940" s="317">
        <v>43739</v>
      </c>
      <c r="B940" s="235">
        <v>0.168818</v>
      </c>
      <c r="C940" s="235">
        <v>130.65</v>
      </c>
    </row>
    <row r="941" spans="1:3" ht="15.6">
      <c r="A941" s="317">
        <v>43740</v>
      </c>
      <c r="B941" s="235">
        <v>0.212807</v>
      </c>
      <c r="C941" s="235">
        <v>128.25799689999999</v>
      </c>
    </row>
    <row r="942" spans="1:3" ht="15.6">
      <c r="A942" s="317">
        <v>43741</v>
      </c>
      <c r="B942" s="235">
        <v>0.16326099999999999</v>
      </c>
      <c r="C942" s="235">
        <v>128.72600159999999</v>
      </c>
    </row>
    <row r="943" spans="1:3" ht="15.6">
      <c r="A943" s="317">
        <v>43742</v>
      </c>
      <c r="B943" s="235">
        <v>0.19695799999999999</v>
      </c>
      <c r="C943" s="235">
        <v>130.52000000000001</v>
      </c>
    </row>
    <row r="944" spans="1:3" ht="15.6">
      <c r="A944" s="317">
        <v>43745</v>
      </c>
      <c r="B944" s="235">
        <v>0.107902</v>
      </c>
      <c r="C944" s="235">
        <v>131.69</v>
      </c>
    </row>
    <row r="945" spans="1:3" ht="15.6">
      <c r="A945" s="317">
        <v>43746</v>
      </c>
      <c r="B945" s="235">
        <v>0.14247699999999999</v>
      </c>
      <c r="C945" s="235">
        <v>131.43</v>
      </c>
    </row>
    <row r="946" spans="1:3" ht="15.6">
      <c r="A946" s="317">
        <v>43747</v>
      </c>
      <c r="B946" s="235">
        <v>0.154755</v>
      </c>
      <c r="C946" s="235">
        <v>131.16999999999999</v>
      </c>
    </row>
    <row r="947" spans="1:3" ht="15.6">
      <c r="A947" s="317">
        <v>43748</v>
      </c>
      <c r="B947" s="235">
        <v>0.30093300000000001</v>
      </c>
      <c r="C947" s="235">
        <v>129.87</v>
      </c>
    </row>
    <row r="948" spans="1:3" ht="15.6">
      <c r="A948" s="317">
        <v>43749</v>
      </c>
      <c r="B948" s="235">
        <v>0.23122799999999999</v>
      </c>
      <c r="C948" s="235">
        <v>129.87</v>
      </c>
    </row>
    <row r="949" spans="1:3" ht="15.6">
      <c r="A949" s="317">
        <v>43752</v>
      </c>
      <c r="B949" s="235">
        <v>0.144122</v>
      </c>
      <c r="C949" s="235">
        <v>130.19499999999999</v>
      </c>
    </row>
    <row r="950" spans="1:3" ht="15.6">
      <c r="A950" s="317">
        <v>43753</v>
      </c>
      <c r="B950" s="235">
        <v>0.16863900000000001</v>
      </c>
      <c r="C950" s="235">
        <v>129.47999999999999</v>
      </c>
    </row>
    <row r="951" spans="1:3" ht="15.6">
      <c r="A951" s="317">
        <v>43754</v>
      </c>
      <c r="B951" s="235">
        <v>0.20858399999999999</v>
      </c>
      <c r="C951" s="235">
        <v>129.09</v>
      </c>
    </row>
    <row r="952" spans="1:3" ht="15.6">
      <c r="A952" s="317">
        <v>43755</v>
      </c>
      <c r="B952" s="235">
        <v>0.17635400000000001</v>
      </c>
      <c r="C952" s="235">
        <v>129.74</v>
      </c>
    </row>
    <row r="953" spans="1:3" ht="15.6">
      <c r="A953" s="317">
        <v>43756</v>
      </c>
      <c r="B953" s="235">
        <v>0.218445</v>
      </c>
      <c r="C953" s="235">
        <v>128.1279969</v>
      </c>
    </row>
    <row r="954" spans="1:3" ht="15.6">
      <c r="A954" s="317">
        <v>43759</v>
      </c>
      <c r="B954" s="235">
        <v>0.22592200000000001</v>
      </c>
      <c r="C954" s="235">
        <v>127.8939984</v>
      </c>
    </row>
    <row r="955" spans="1:3" ht="15.6">
      <c r="A955" s="317">
        <v>43760</v>
      </c>
      <c r="B955" s="235">
        <v>0.275144</v>
      </c>
      <c r="C955" s="235">
        <v>128.18</v>
      </c>
    </row>
    <row r="956" spans="1:3" ht="15.6">
      <c r="A956" s="317">
        <v>43761</v>
      </c>
      <c r="B956" s="235">
        <v>0.28436699999999998</v>
      </c>
      <c r="C956" s="235">
        <v>126.1260016</v>
      </c>
    </row>
    <row r="957" spans="1:3" ht="15.6">
      <c r="A957" s="317">
        <v>43762</v>
      </c>
      <c r="B957" s="235">
        <v>0.21751699999999999</v>
      </c>
      <c r="C957" s="235">
        <v>126.46399839999999</v>
      </c>
    </row>
    <row r="958" spans="1:3" ht="15.6">
      <c r="A958" s="317">
        <v>43763</v>
      </c>
      <c r="B958" s="235">
        <v>0.31804500000000002</v>
      </c>
      <c r="C958" s="235">
        <v>124.51399840000001</v>
      </c>
    </row>
    <row r="959" spans="1:3" ht="15.6">
      <c r="A959" s="317">
        <v>43766</v>
      </c>
      <c r="B959" s="235">
        <v>0.40666000000000002</v>
      </c>
      <c r="C959" s="235">
        <v>125.3720031</v>
      </c>
    </row>
    <row r="960" spans="1:3" ht="15.6">
      <c r="A960" s="317">
        <v>43767</v>
      </c>
      <c r="B960" s="235">
        <v>0.30157600000000001</v>
      </c>
      <c r="C960" s="235">
        <v>123.83799689999999</v>
      </c>
    </row>
    <row r="961" spans="1:3" ht="15.6">
      <c r="A961" s="317">
        <v>43768</v>
      </c>
      <c r="B961" s="235">
        <v>0.25251099999999999</v>
      </c>
      <c r="C961" s="235">
        <v>125.58</v>
      </c>
    </row>
    <row r="962" spans="1:3" ht="15.6">
      <c r="A962" s="317">
        <v>43769</v>
      </c>
      <c r="B962" s="235">
        <v>0.44978899999999999</v>
      </c>
      <c r="C962" s="235">
        <v>122.5120031</v>
      </c>
    </row>
    <row r="963" spans="1:3" ht="15.6">
      <c r="A963" s="317">
        <v>43770</v>
      </c>
      <c r="B963" s="235">
        <v>0.24843799999999999</v>
      </c>
      <c r="C963" s="235">
        <v>124.3060016</v>
      </c>
    </row>
    <row r="964" spans="1:3" ht="15.6">
      <c r="A964" s="317">
        <v>43773</v>
      </c>
      <c r="B964" s="235">
        <v>0.34265600000000002</v>
      </c>
      <c r="C964" s="235">
        <v>122.43399839999999</v>
      </c>
    </row>
    <row r="965" spans="1:3" ht="15.6">
      <c r="A965" s="317">
        <v>43774</v>
      </c>
      <c r="B965" s="235">
        <v>0.35719699999999999</v>
      </c>
      <c r="C965" s="235">
        <v>123.60399839999999</v>
      </c>
    </row>
    <row r="966" spans="1:3" ht="15.6">
      <c r="A966" s="317">
        <v>43775</v>
      </c>
      <c r="B966" s="235">
        <v>0.29077199999999997</v>
      </c>
      <c r="C966" s="235">
        <v>123.37</v>
      </c>
    </row>
    <row r="967" spans="1:3" ht="15.6">
      <c r="A967" s="317">
        <v>43776</v>
      </c>
      <c r="B967" s="235">
        <v>0.31480000000000002</v>
      </c>
      <c r="C967" s="235">
        <v>123.11</v>
      </c>
    </row>
    <row r="968" spans="1:3" ht="15.6">
      <c r="A968" s="317">
        <v>43777</v>
      </c>
      <c r="B968" s="235">
        <v>0.26219199999999998</v>
      </c>
      <c r="C968" s="235">
        <v>124.28</v>
      </c>
    </row>
    <row r="969" spans="1:3" ht="15.6">
      <c r="A969" s="317">
        <v>43780</v>
      </c>
      <c r="B969" s="235">
        <v>0.213646</v>
      </c>
      <c r="C969" s="235">
        <v>123.8639984</v>
      </c>
    </row>
    <row r="970" spans="1:3" ht="15.6">
      <c r="A970" s="317">
        <v>43781</v>
      </c>
      <c r="B970" s="235">
        <v>0.24635000000000001</v>
      </c>
      <c r="C970" s="235">
        <v>124.41</v>
      </c>
    </row>
    <row r="971" spans="1:3" ht="15.6">
      <c r="A971" s="317">
        <v>43782</v>
      </c>
      <c r="B971" s="235">
        <v>0.35441499999999998</v>
      </c>
      <c r="C971" s="235">
        <v>124.7739984</v>
      </c>
    </row>
    <row r="972" spans="1:3" ht="15.6">
      <c r="A972" s="317">
        <v>43783</v>
      </c>
      <c r="B972" s="235">
        <v>0.35943199999999997</v>
      </c>
      <c r="C972" s="235">
        <v>123.3439984</v>
      </c>
    </row>
    <row r="973" spans="1:3" ht="15.6">
      <c r="A973" s="317">
        <v>43784</v>
      </c>
      <c r="B973" s="235">
        <v>0.26496999999999998</v>
      </c>
      <c r="C973" s="235">
        <v>125.6579969</v>
      </c>
    </row>
    <row r="974" spans="1:3" ht="15.6">
      <c r="A974" s="317">
        <v>43787</v>
      </c>
      <c r="B974" s="235">
        <v>0.20857100000000001</v>
      </c>
      <c r="C974" s="235">
        <v>125.9439984</v>
      </c>
    </row>
    <row r="975" spans="1:3" ht="15.6">
      <c r="A975" s="317">
        <v>43788</v>
      </c>
      <c r="B975" s="235">
        <v>0.29574299999999998</v>
      </c>
      <c r="C975" s="235">
        <v>125.97</v>
      </c>
    </row>
    <row r="976" spans="1:3" ht="15.6">
      <c r="A976" s="317">
        <v>43789</v>
      </c>
      <c r="B976" s="235">
        <v>0.313</v>
      </c>
      <c r="C976" s="235">
        <v>126.1260016</v>
      </c>
    </row>
    <row r="977" spans="1:3" ht="15.6">
      <c r="A977" s="317">
        <v>43790</v>
      </c>
      <c r="B977" s="235">
        <v>0.282221</v>
      </c>
      <c r="C977" s="235">
        <v>124.8</v>
      </c>
    </row>
    <row r="978" spans="1:3" ht="15.6">
      <c r="A978" s="317">
        <v>43791</v>
      </c>
      <c r="B978" s="235">
        <v>0.20607800000000001</v>
      </c>
      <c r="C978" s="235">
        <v>125.2679969</v>
      </c>
    </row>
    <row r="979" spans="1:3" ht="15.6">
      <c r="A979" s="317">
        <v>43794</v>
      </c>
      <c r="B979" s="235">
        <v>0.35124499999999997</v>
      </c>
      <c r="C979" s="235">
        <v>126.7760016</v>
      </c>
    </row>
    <row r="980" spans="1:3" ht="15.6">
      <c r="A980" s="317">
        <v>43795</v>
      </c>
      <c r="B980" s="235">
        <v>0.46804400000000002</v>
      </c>
      <c r="C980" s="235">
        <v>127.9460016</v>
      </c>
    </row>
    <row r="981" spans="1:3" ht="15.6">
      <c r="A981" s="317">
        <v>43796</v>
      </c>
      <c r="B981" s="235">
        <v>0.18156900000000001</v>
      </c>
      <c r="C981" s="235">
        <v>128.25799689999999</v>
      </c>
    </row>
    <row r="982" spans="1:3" ht="15.6">
      <c r="A982" s="317">
        <v>43797</v>
      </c>
      <c r="B982" s="235">
        <v>0.10130699999999999</v>
      </c>
      <c r="C982" s="235">
        <v>127.6339984</v>
      </c>
    </row>
    <row r="983" spans="1:3" ht="15.6">
      <c r="A983" s="317">
        <v>43798</v>
      </c>
      <c r="B983" s="235">
        <v>0.25064199999999998</v>
      </c>
      <c r="C983" s="235">
        <v>126.8279969</v>
      </c>
    </row>
    <row r="984" spans="1:3" ht="15.6">
      <c r="A984" s="317">
        <v>43801</v>
      </c>
      <c r="B984" s="235">
        <v>0.293271</v>
      </c>
      <c r="C984" s="235">
        <v>127.3220031</v>
      </c>
    </row>
    <row r="985" spans="1:3" ht="15.6">
      <c r="A985" s="317">
        <v>43802</v>
      </c>
      <c r="B985" s="235">
        <v>0.27062700000000001</v>
      </c>
      <c r="C985" s="235">
        <v>128.96</v>
      </c>
    </row>
    <row r="986" spans="1:3" ht="15.6">
      <c r="A986" s="317">
        <v>43803</v>
      </c>
      <c r="B986" s="235">
        <v>0.231126</v>
      </c>
      <c r="C986" s="235">
        <v>127.2439984</v>
      </c>
    </row>
    <row r="987" spans="1:3" ht="15.6">
      <c r="A987" s="317">
        <v>43804</v>
      </c>
      <c r="B987" s="235">
        <v>0.20053299999999999</v>
      </c>
      <c r="C987" s="235">
        <v>128.20600160000001</v>
      </c>
    </row>
    <row r="988" spans="1:3" ht="15.6">
      <c r="A988" s="317">
        <v>43805</v>
      </c>
      <c r="B988" s="235">
        <v>0.19242999999999999</v>
      </c>
      <c r="C988" s="235">
        <v>129.32399839999999</v>
      </c>
    </row>
    <row r="989" spans="1:3" ht="15.6">
      <c r="A989" s="317">
        <v>43808</v>
      </c>
      <c r="B989" s="235">
        <v>0.223664</v>
      </c>
      <c r="C989" s="235">
        <v>128.31</v>
      </c>
    </row>
    <row r="990" spans="1:3" ht="15.6">
      <c r="A990" s="317">
        <v>43809</v>
      </c>
      <c r="B990" s="235">
        <v>0.22658700000000001</v>
      </c>
      <c r="C990" s="235">
        <v>128.05000000000001</v>
      </c>
    </row>
    <row r="991" spans="1:3" ht="15.6">
      <c r="A991" s="317">
        <v>43810</v>
      </c>
      <c r="B991" s="235">
        <v>0.27319300000000002</v>
      </c>
      <c r="C991" s="235">
        <v>127.3479969</v>
      </c>
    </row>
    <row r="992" spans="1:3" ht="15.6">
      <c r="A992" s="317">
        <v>43811</v>
      </c>
      <c r="B992" s="235">
        <v>0.21268699999999999</v>
      </c>
      <c r="C992" s="235">
        <v>126.1260016</v>
      </c>
    </row>
    <row r="993" spans="1:3" ht="15.6">
      <c r="A993" s="317">
        <v>43812</v>
      </c>
      <c r="B993" s="235">
        <v>0.30629800000000001</v>
      </c>
      <c r="C993" s="235">
        <v>125.1120031</v>
      </c>
    </row>
    <row r="994" spans="1:3" ht="15.6">
      <c r="A994" s="317">
        <v>43815</v>
      </c>
      <c r="B994" s="235">
        <v>0.21829399999999999</v>
      </c>
      <c r="C994" s="235">
        <v>128.07600160000001</v>
      </c>
    </row>
    <row r="995" spans="1:3" ht="15.6">
      <c r="A995" s="317">
        <v>43816</v>
      </c>
      <c r="B995" s="235">
        <v>0.25395099999999998</v>
      </c>
      <c r="C995" s="235">
        <v>126.85399839999999</v>
      </c>
    </row>
    <row r="996" spans="1:3" ht="15.6">
      <c r="A996" s="317">
        <v>43817</v>
      </c>
      <c r="B996" s="235">
        <v>0.20096800000000001</v>
      </c>
      <c r="C996" s="235">
        <v>127.42600160000001</v>
      </c>
    </row>
    <row r="997" spans="1:3" ht="15.6">
      <c r="A997" s="317">
        <v>43818</v>
      </c>
      <c r="B997" s="235">
        <v>0.303568</v>
      </c>
      <c r="C997" s="235">
        <v>127.92</v>
      </c>
    </row>
    <row r="998" spans="1:3" ht="15.6">
      <c r="A998" s="317">
        <v>43819</v>
      </c>
      <c r="B998" s="235">
        <v>0.31814500000000001</v>
      </c>
      <c r="C998" s="235">
        <v>129.55799690000001</v>
      </c>
    </row>
    <row r="999" spans="1:3" ht="15.6">
      <c r="A999" s="317">
        <v>43822</v>
      </c>
      <c r="B999" s="235">
        <v>8.4746000000000002E-2</v>
      </c>
      <c r="C999" s="235">
        <v>130.91</v>
      </c>
    </row>
    <row r="1000" spans="1:3" ht="15.6">
      <c r="A1000" s="317">
        <v>43826</v>
      </c>
      <c r="B1000" s="235">
        <v>0.11729299999999999</v>
      </c>
      <c r="C1000" s="235">
        <v>130.65</v>
      </c>
    </row>
    <row r="1001" spans="1:3" ht="15.6">
      <c r="A1001" s="317">
        <v>43829</v>
      </c>
      <c r="B1001" s="235">
        <v>0.105443</v>
      </c>
      <c r="C1001" s="235">
        <v>129.1939984</v>
      </c>
    </row>
    <row r="1002" spans="1:3" ht="15.6">
      <c r="A1002" s="317">
        <v>43832</v>
      </c>
      <c r="B1002" s="235">
        <v>0.23267099999999999</v>
      </c>
      <c r="C1002" s="235">
        <v>127.97200309999999</v>
      </c>
    </row>
    <row r="1003" spans="1:3" ht="15.6">
      <c r="A1003" s="317">
        <v>43833</v>
      </c>
      <c r="B1003" s="235">
        <v>0.14186199999999999</v>
      </c>
      <c r="C1003" s="235">
        <v>128.67399839999999</v>
      </c>
    </row>
    <row r="1004" spans="1:3" ht="15.6">
      <c r="A1004" s="317">
        <v>43836</v>
      </c>
      <c r="B1004" s="235">
        <v>0.19454399999999999</v>
      </c>
      <c r="C1004" s="235">
        <v>130.13</v>
      </c>
    </row>
    <row r="1005" spans="1:3" ht="15.6">
      <c r="A1005" s="317">
        <v>43837</v>
      </c>
      <c r="B1005" s="235">
        <v>0.217774</v>
      </c>
      <c r="C1005" s="235">
        <v>130.26</v>
      </c>
    </row>
    <row r="1006" spans="1:3" ht="15.6">
      <c r="A1006" s="317">
        <v>43838</v>
      </c>
      <c r="B1006" s="235">
        <v>0.16958100000000001</v>
      </c>
      <c r="C1006" s="235">
        <v>129.09</v>
      </c>
    </row>
    <row r="1007" spans="1:3" ht="15.6">
      <c r="A1007" s="317">
        <v>43839</v>
      </c>
      <c r="B1007" s="235">
        <v>0.21401000000000001</v>
      </c>
      <c r="C1007" s="235">
        <v>130</v>
      </c>
    </row>
    <row r="1008" spans="1:3" ht="15.6">
      <c r="A1008" s="317">
        <v>43840</v>
      </c>
      <c r="B1008" s="235">
        <v>0.22855300000000001</v>
      </c>
      <c r="C1008" s="235">
        <v>129.71399840000001</v>
      </c>
    </row>
    <row r="1009" spans="1:3" ht="15.6">
      <c r="A1009" s="317">
        <v>43843</v>
      </c>
      <c r="B1009" s="235">
        <v>0.11632199999999999</v>
      </c>
      <c r="C1009" s="235">
        <v>130.78</v>
      </c>
    </row>
    <row r="1010" spans="1:3" ht="15.6">
      <c r="A1010" s="317">
        <v>43844</v>
      </c>
      <c r="B1010" s="235">
        <v>0.18648799999999999</v>
      </c>
      <c r="C1010" s="235">
        <v>131.82</v>
      </c>
    </row>
    <row r="1011" spans="1:3" ht="15.6">
      <c r="A1011" s="317">
        <v>43845</v>
      </c>
      <c r="B1011" s="235">
        <v>0.24632699999999999</v>
      </c>
      <c r="C1011" s="235">
        <v>133.185</v>
      </c>
    </row>
    <row r="1012" spans="1:3" ht="15.6">
      <c r="A1012" s="317">
        <v>43846</v>
      </c>
      <c r="B1012" s="235">
        <v>0.212616</v>
      </c>
      <c r="C1012" s="235">
        <v>133.70500000000001</v>
      </c>
    </row>
    <row r="1013" spans="1:3" ht="15.6">
      <c r="A1013" s="317">
        <v>43847</v>
      </c>
      <c r="B1013" s="235">
        <v>0.21945500000000001</v>
      </c>
      <c r="C1013" s="235">
        <v>136.30500000000001</v>
      </c>
    </row>
    <row r="1014" spans="1:3" ht="15.6">
      <c r="A1014" s="317">
        <v>43850</v>
      </c>
      <c r="B1014" s="235">
        <v>0.153338</v>
      </c>
      <c r="C1014" s="235">
        <v>136.565</v>
      </c>
    </row>
    <row r="1015" spans="1:3" ht="15.6">
      <c r="A1015" s="317">
        <v>43851</v>
      </c>
      <c r="B1015" s="235">
        <v>0.30648700000000001</v>
      </c>
      <c r="C1015" s="235">
        <v>137.41</v>
      </c>
    </row>
    <row r="1016" spans="1:3" ht="15.6">
      <c r="A1016" s="317">
        <v>43852</v>
      </c>
      <c r="B1016" s="235">
        <v>0.21668000000000001</v>
      </c>
      <c r="C1016" s="235">
        <v>135.785</v>
      </c>
    </row>
    <row r="1017" spans="1:3" ht="15.6">
      <c r="A1017" s="317">
        <v>43853</v>
      </c>
      <c r="B1017" s="235">
        <v>0.161436</v>
      </c>
      <c r="C1017" s="235">
        <v>135.97999999999999</v>
      </c>
    </row>
    <row r="1018" spans="1:3" ht="15.6">
      <c r="A1018" s="317">
        <v>43854</v>
      </c>
      <c r="B1018" s="235">
        <v>0.32495099999999999</v>
      </c>
      <c r="C1018" s="235">
        <v>135.005</v>
      </c>
    </row>
    <row r="1019" spans="1:3" ht="15.6">
      <c r="A1019" s="317">
        <v>43857</v>
      </c>
      <c r="B1019" s="235">
        <v>0.47414800000000001</v>
      </c>
      <c r="C1019" s="235">
        <v>128.85600160000001</v>
      </c>
    </row>
    <row r="1020" spans="1:3" ht="15.6">
      <c r="A1020" s="317">
        <v>43858</v>
      </c>
      <c r="B1020" s="235">
        <v>0.34287400000000001</v>
      </c>
      <c r="C1020" s="235">
        <v>129.1939984</v>
      </c>
    </row>
    <row r="1021" spans="1:3" ht="15.6">
      <c r="A1021" s="317">
        <v>43859</v>
      </c>
      <c r="B1021" s="235">
        <v>0.41183799999999998</v>
      </c>
      <c r="C1021" s="235">
        <v>130.13</v>
      </c>
    </row>
    <row r="1022" spans="1:3" ht="15.6">
      <c r="A1022" s="317">
        <v>43860</v>
      </c>
      <c r="B1022" s="235">
        <v>0.415182</v>
      </c>
      <c r="C1022" s="235">
        <v>128.07600160000001</v>
      </c>
    </row>
    <row r="1023" spans="1:3" ht="15.6">
      <c r="A1023" s="317">
        <v>43861</v>
      </c>
      <c r="B1023" s="235">
        <v>0.301398</v>
      </c>
      <c r="C1023" s="235">
        <v>128.23200309999999</v>
      </c>
    </row>
    <row r="1024" spans="1:3" ht="15.6">
      <c r="A1024" s="317">
        <v>43864</v>
      </c>
      <c r="B1024" s="235">
        <v>0.40889300000000001</v>
      </c>
      <c r="C1024" s="235">
        <v>126.62</v>
      </c>
    </row>
    <row r="1025" spans="1:3" ht="15.6">
      <c r="A1025" s="317">
        <v>43865</v>
      </c>
      <c r="B1025" s="235">
        <v>0.52085800000000004</v>
      </c>
      <c r="C1025" s="235">
        <v>130.26</v>
      </c>
    </row>
    <row r="1026" spans="1:3" ht="15.6">
      <c r="A1026" s="317">
        <v>43866</v>
      </c>
      <c r="B1026" s="235">
        <v>0.42612800000000001</v>
      </c>
      <c r="C1026" s="235">
        <v>130.58500000000001</v>
      </c>
    </row>
    <row r="1027" spans="1:3" ht="15.6">
      <c r="A1027" s="317">
        <v>43867</v>
      </c>
      <c r="B1027" s="235">
        <v>0.36268699999999998</v>
      </c>
      <c r="C1027" s="235">
        <v>130.38999999999999</v>
      </c>
    </row>
    <row r="1028" spans="1:3" ht="15.6">
      <c r="A1028" s="317">
        <v>43868</v>
      </c>
      <c r="B1028" s="235">
        <v>0.27083499999999999</v>
      </c>
      <c r="C1028" s="235">
        <v>130.32499999999999</v>
      </c>
    </row>
    <row r="1029" spans="1:3" ht="15.6">
      <c r="A1029" s="317">
        <v>43871</v>
      </c>
      <c r="B1029" s="235">
        <v>0.236343</v>
      </c>
      <c r="C1029" s="235">
        <v>130.32499999999999</v>
      </c>
    </row>
    <row r="1030" spans="1:3" ht="15.6">
      <c r="A1030" s="317">
        <v>43872</v>
      </c>
      <c r="B1030" s="235">
        <v>0.22402</v>
      </c>
      <c r="C1030" s="235">
        <v>131.04</v>
      </c>
    </row>
    <row r="1031" spans="1:3" ht="15.6">
      <c r="A1031" s="317">
        <v>43873</v>
      </c>
      <c r="B1031" s="235">
        <v>0.19289500000000001</v>
      </c>
      <c r="C1031" s="235">
        <v>131.16999999999999</v>
      </c>
    </row>
    <row r="1032" spans="1:3" ht="15.6">
      <c r="A1032" s="317">
        <v>43874</v>
      </c>
      <c r="B1032" s="235">
        <v>0.28571800000000003</v>
      </c>
      <c r="C1032" s="235">
        <v>132.08000000000001</v>
      </c>
    </row>
    <row r="1033" spans="1:3" ht="15.6">
      <c r="A1033" s="317">
        <v>43875</v>
      </c>
      <c r="B1033" s="235">
        <v>0.21446399999999999</v>
      </c>
      <c r="C1033" s="235">
        <v>133.315</v>
      </c>
    </row>
    <row r="1034" spans="1:3" ht="15.6">
      <c r="A1034" s="317">
        <v>43878</v>
      </c>
      <c r="B1034" s="235">
        <v>0.14963399999999999</v>
      </c>
      <c r="C1034" s="235">
        <v>132.08000000000001</v>
      </c>
    </row>
    <row r="1035" spans="1:3" ht="15.6">
      <c r="A1035" s="317">
        <v>43879</v>
      </c>
      <c r="B1035" s="235">
        <v>0.23519499999999999</v>
      </c>
      <c r="C1035" s="235">
        <v>132.21</v>
      </c>
    </row>
    <row r="1036" spans="1:3" ht="15.6">
      <c r="A1036" s="317">
        <v>43880</v>
      </c>
      <c r="B1036" s="235">
        <v>0.18892400000000001</v>
      </c>
      <c r="C1036" s="235">
        <v>132.79499999999999</v>
      </c>
    </row>
    <row r="1037" spans="1:3" ht="15.6">
      <c r="A1037" s="317">
        <v>43881</v>
      </c>
      <c r="B1037" s="235">
        <v>0.222437</v>
      </c>
      <c r="C1037" s="235">
        <v>133.57499999999999</v>
      </c>
    </row>
    <row r="1038" spans="1:3" ht="15.6">
      <c r="A1038" s="317">
        <v>43882</v>
      </c>
      <c r="B1038" s="235">
        <v>0.260106</v>
      </c>
      <c r="C1038" s="235">
        <v>131.30000000000001</v>
      </c>
    </row>
    <row r="1039" spans="1:3" ht="15.6">
      <c r="A1039" s="317">
        <v>43885</v>
      </c>
      <c r="B1039" s="235">
        <v>0.26310299999999998</v>
      </c>
      <c r="C1039" s="235">
        <v>125.84</v>
      </c>
    </row>
    <row r="1040" spans="1:3" ht="15.6">
      <c r="A1040" s="317">
        <v>43886</v>
      </c>
      <c r="B1040" s="235">
        <v>0.35208800000000001</v>
      </c>
      <c r="C1040" s="235">
        <v>122.9020031</v>
      </c>
    </row>
    <row r="1041" spans="1:3" ht="15.6">
      <c r="A1041" s="317">
        <v>43887</v>
      </c>
      <c r="B1041" s="235">
        <v>0.368421</v>
      </c>
      <c r="C1041" s="235">
        <v>122.3039984</v>
      </c>
    </row>
    <row r="1042" spans="1:3" ht="15.6">
      <c r="A1042" s="317">
        <v>43888</v>
      </c>
      <c r="B1042" s="235">
        <v>0.57764899999999997</v>
      </c>
      <c r="C1042" s="235">
        <v>119.2879969</v>
      </c>
    </row>
    <row r="1043" spans="1:3" ht="15.6">
      <c r="A1043" s="317">
        <v>43889</v>
      </c>
      <c r="B1043" s="235">
        <v>0.70548999999999995</v>
      </c>
      <c r="C1043" s="235">
        <v>115.3879969</v>
      </c>
    </row>
    <row r="1044" spans="1:3" ht="15.6">
      <c r="A1044" s="317">
        <v>43892</v>
      </c>
      <c r="B1044" s="235">
        <v>0.50793699999999997</v>
      </c>
      <c r="C1044" s="235">
        <v>115.4139984</v>
      </c>
    </row>
    <row r="1045" spans="1:3" ht="15.6">
      <c r="A1045" s="317">
        <v>43893</v>
      </c>
      <c r="B1045" s="235">
        <v>0.366207</v>
      </c>
      <c r="C1045" s="235">
        <v>118.6639984</v>
      </c>
    </row>
    <row r="1046" spans="1:3" ht="15.6">
      <c r="A1046" s="317">
        <v>43894</v>
      </c>
      <c r="B1046" s="235">
        <v>0.34498400000000001</v>
      </c>
      <c r="C1046" s="235">
        <v>119.2620031</v>
      </c>
    </row>
    <row r="1047" spans="1:3" ht="15.6">
      <c r="A1047" s="317">
        <v>43895</v>
      </c>
      <c r="B1047" s="235">
        <v>0.32617699999999999</v>
      </c>
      <c r="C1047" s="235">
        <v>119.6779969</v>
      </c>
    </row>
    <row r="1048" spans="1:3" ht="15.6">
      <c r="A1048" s="317">
        <v>43896</v>
      </c>
      <c r="B1048" s="235">
        <v>0.40189000000000002</v>
      </c>
      <c r="C1048" s="235">
        <v>115.98600159999999</v>
      </c>
    </row>
    <row r="1049" spans="1:3" ht="15.6">
      <c r="A1049" s="317">
        <v>43899</v>
      </c>
      <c r="B1049" s="235">
        <v>0.49165700000000001</v>
      </c>
      <c r="C1049" s="235">
        <v>107.7179969</v>
      </c>
    </row>
    <row r="1050" spans="1:3" ht="15.6">
      <c r="A1050" s="317">
        <v>43900</v>
      </c>
      <c r="B1050" s="235">
        <v>0.50011099999999997</v>
      </c>
      <c r="C1050" s="235">
        <v>103.94799690000001</v>
      </c>
    </row>
    <row r="1051" spans="1:3" ht="15.6">
      <c r="A1051" s="317">
        <v>43901</v>
      </c>
      <c r="B1051" s="235">
        <v>0.43289</v>
      </c>
      <c r="C1051" s="235">
        <v>101.97200309999999</v>
      </c>
    </row>
    <row r="1052" spans="1:3" ht="15.6">
      <c r="A1052" s="317">
        <v>43902</v>
      </c>
      <c r="B1052" s="235">
        <v>0.646644</v>
      </c>
      <c r="C1052" s="235">
        <v>93.027996880000003</v>
      </c>
    </row>
    <row r="1053" spans="1:3" ht="15.6">
      <c r="A1053" s="317">
        <v>43903</v>
      </c>
      <c r="B1053" s="235">
        <v>0.84485299999999997</v>
      </c>
      <c r="C1053" s="235">
        <v>96.85</v>
      </c>
    </row>
    <row r="1054" spans="1:3" ht="15.6">
      <c r="A1054" s="317">
        <v>43906</v>
      </c>
      <c r="B1054" s="235">
        <v>0.73555899999999996</v>
      </c>
      <c r="C1054" s="235">
        <v>95.732003120000002</v>
      </c>
    </row>
    <row r="1055" spans="1:3" ht="15.6">
      <c r="A1055" s="317">
        <v>43907</v>
      </c>
      <c r="B1055" s="235">
        <v>0.71777400000000002</v>
      </c>
      <c r="C1055" s="235">
        <v>92.3</v>
      </c>
    </row>
    <row r="1056" spans="1:3" ht="15.6">
      <c r="A1056" s="317">
        <v>43908</v>
      </c>
      <c r="B1056" s="235">
        <v>0.76651899999999995</v>
      </c>
      <c r="C1056" s="235">
        <v>86.267996879999998</v>
      </c>
    </row>
    <row r="1057" spans="1:3" ht="15.6">
      <c r="A1057" s="317">
        <v>43909</v>
      </c>
      <c r="B1057" s="235">
        <v>0.57033999999999996</v>
      </c>
      <c r="C1057" s="235">
        <v>88.06200312</v>
      </c>
    </row>
    <row r="1058" spans="1:3" ht="15.6">
      <c r="A1058" s="317">
        <v>43910</v>
      </c>
      <c r="B1058" s="235">
        <v>0.59353199999999995</v>
      </c>
      <c r="C1058" s="235">
        <v>92.013998439999995</v>
      </c>
    </row>
    <row r="1059" spans="1:3" ht="15.6">
      <c r="A1059" s="317">
        <v>43913</v>
      </c>
      <c r="B1059" s="235">
        <v>0.508795</v>
      </c>
      <c r="C1059" s="235">
        <v>90.61</v>
      </c>
    </row>
    <row r="1060" spans="1:3" ht="15.6">
      <c r="A1060" s="317">
        <v>43914</v>
      </c>
      <c r="B1060" s="235">
        <v>0.58979999999999999</v>
      </c>
      <c r="C1060" s="235">
        <v>90.063998440000006</v>
      </c>
    </row>
    <row r="1061" spans="1:3" ht="15.6">
      <c r="A1061" s="317">
        <v>43915</v>
      </c>
      <c r="B1061" s="235">
        <v>0.49054700000000001</v>
      </c>
      <c r="C1061" s="235">
        <v>92.403998439999995</v>
      </c>
    </row>
    <row r="1062" spans="1:3" ht="15.6">
      <c r="A1062" s="317">
        <v>43916</v>
      </c>
      <c r="B1062" s="235">
        <v>0.38472099999999998</v>
      </c>
      <c r="C1062" s="235">
        <v>96.096001560000005</v>
      </c>
    </row>
    <row r="1063" spans="1:3" ht="15.6">
      <c r="A1063" s="317">
        <v>43917</v>
      </c>
      <c r="B1063" s="235">
        <v>0.35705199999999998</v>
      </c>
      <c r="C1063" s="235">
        <v>93.443998440000001</v>
      </c>
    </row>
    <row r="1064" spans="1:3" ht="15.6">
      <c r="A1064" s="317">
        <v>43920</v>
      </c>
      <c r="B1064" s="235">
        <v>0.45996900000000002</v>
      </c>
      <c r="C1064" s="235">
        <v>97.89</v>
      </c>
    </row>
    <row r="1065" spans="1:3" ht="15.6">
      <c r="A1065" s="317">
        <v>43921</v>
      </c>
      <c r="B1065" s="235">
        <v>0.70994100000000004</v>
      </c>
      <c r="C1065" s="235">
        <v>100.07399839999999</v>
      </c>
    </row>
    <row r="1066" spans="1:3" ht="15.6">
      <c r="A1066" s="317">
        <v>43922</v>
      </c>
      <c r="B1066" s="235">
        <v>0.40455799999999997</v>
      </c>
      <c r="C1066" s="235">
        <v>99.553998440000001</v>
      </c>
    </row>
    <row r="1067" spans="1:3" ht="15.6">
      <c r="A1067" s="317">
        <v>43923</v>
      </c>
      <c r="B1067" s="235">
        <v>0.45512799999999998</v>
      </c>
      <c r="C1067" s="235">
        <v>97.63</v>
      </c>
    </row>
    <row r="1068" spans="1:3" ht="15.6">
      <c r="A1068" s="317">
        <v>43924</v>
      </c>
      <c r="B1068" s="235">
        <v>0.44758500000000001</v>
      </c>
      <c r="C1068" s="235">
        <v>102.05</v>
      </c>
    </row>
    <row r="1069" spans="1:3" ht="15.6">
      <c r="A1069" s="317">
        <v>43927</v>
      </c>
      <c r="B1069" s="235">
        <v>0.394924</v>
      </c>
      <c r="C1069" s="235">
        <v>104</v>
      </c>
    </row>
    <row r="1070" spans="1:3" ht="15.6">
      <c r="A1070" s="317">
        <v>43928</v>
      </c>
      <c r="B1070" s="235">
        <v>0.440913</v>
      </c>
      <c r="C1070" s="235">
        <v>102.96</v>
      </c>
    </row>
    <row r="1071" spans="1:3" ht="15.6">
      <c r="A1071" s="317">
        <v>43929</v>
      </c>
      <c r="B1071" s="235">
        <v>0.25486199999999998</v>
      </c>
      <c r="C1071" s="235">
        <v>103.0639984</v>
      </c>
    </row>
    <row r="1072" spans="1:3" ht="15.6">
      <c r="A1072" s="317">
        <v>43935</v>
      </c>
      <c r="B1072" s="235">
        <v>0.54573499999999997</v>
      </c>
      <c r="C1072" s="235">
        <v>102.96</v>
      </c>
    </row>
    <row r="1073" spans="1:3" ht="15.6">
      <c r="A1073" s="317">
        <v>43936</v>
      </c>
      <c r="B1073" s="235">
        <v>0.50247600000000003</v>
      </c>
      <c r="C1073" s="235">
        <v>105.69</v>
      </c>
    </row>
    <row r="1074" spans="1:3" ht="15.6">
      <c r="A1074" s="317">
        <v>43937</v>
      </c>
      <c r="B1074" s="235">
        <v>0.36032599999999998</v>
      </c>
      <c r="C1074" s="235">
        <v>106.18399839999999</v>
      </c>
    </row>
    <row r="1075" spans="1:3" ht="15.6">
      <c r="A1075" s="317">
        <v>43938</v>
      </c>
      <c r="B1075" s="235">
        <v>0.326401</v>
      </c>
      <c r="C1075" s="235">
        <v>108.7320031</v>
      </c>
    </row>
    <row r="1076" spans="1:3" ht="15.6">
      <c r="A1076" s="317">
        <v>43941</v>
      </c>
      <c r="B1076" s="235">
        <v>0.24954200000000001</v>
      </c>
      <c r="C1076" s="235">
        <v>108.68</v>
      </c>
    </row>
    <row r="1077" spans="1:3" ht="15.6">
      <c r="A1077" s="317">
        <v>43942</v>
      </c>
      <c r="B1077" s="235">
        <v>0.307977</v>
      </c>
      <c r="C1077" s="235">
        <v>105.5860016</v>
      </c>
    </row>
    <row r="1078" spans="1:3" ht="15.6">
      <c r="A1078" s="317">
        <v>43943</v>
      </c>
      <c r="B1078" s="235">
        <v>0.24640599999999999</v>
      </c>
      <c r="C1078" s="235">
        <v>104.9879969</v>
      </c>
    </row>
    <row r="1079" spans="1:3" ht="15.6">
      <c r="A1079" s="317">
        <v>43944</v>
      </c>
      <c r="B1079" s="235">
        <v>0.206368</v>
      </c>
      <c r="C1079" s="235">
        <v>106.9379969</v>
      </c>
    </row>
    <row r="1080" spans="1:3" ht="15.6">
      <c r="A1080" s="317">
        <v>43945</v>
      </c>
      <c r="B1080" s="235">
        <v>0.27670400000000001</v>
      </c>
      <c r="C1080" s="235">
        <v>104.9620031</v>
      </c>
    </row>
    <row r="1081" spans="1:3" ht="15.6">
      <c r="A1081" s="317">
        <v>43948</v>
      </c>
      <c r="B1081" s="235">
        <v>0.21971299999999999</v>
      </c>
      <c r="C1081" s="235">
        <v>106.0020031</v>
      </c>
    </row>
    <row r="1082" spans="1:3" ht="15.6">
      <c r="A1082" s="317">
        <v>43949</v>
      </c>
      <c r="B1082" s="235">
        <v>0.31229299999999999</v>
      </c>
      <c r="C1082" s="235">
        <v>107.4839984</v>
      </c>
    </row>
    <row r="1083" spans="1:3" ht="15.6">
      <c r="A1083" s="317">
        <v>43950</v>
      </c>
      <c r="B1083" s="235">
        <v>0.337227</v>
      </c>
      <c r="C1083" s="235">
        <v>109.3560016</v>
      </c>
    </row>
    <row r="1084" spans="1:3" ht="15.6">
      <c r="A1084" s="317">
        <v>43951</v>
      </c>
      <c r="B1084" s="235">
        <v>0.46129799999999999</v>
      </c>
      <c r="C1084" s="235">
        <v>111.61799689999999</v>
      </c>
    </row>
    <row r="1085" spans="1:3" ht="15.6">
      <c r="A1085" s="317">
        <v>43952</v>
      </c>
      <c r="B1085" s="235">
        <v>0.19056000000000001</v>
      </c>
      <c r="C1085" s="235">
        <v>109.9020031</v>
      </c>
    </row>
    <row r="1086" spans="1:3" ht="15.6">
      <c r="A1086" s="317">
        <v>43955</v>
      </c>
      <c r="B1086" s="235">
        <v>0.30763400000000002</v>
      </c>
      <c r="C1086" s="235">
        <v>106.9379969</v>
      </c>
    </row>
    <row r="1087" spans="1:3" ht="15.6">
      <c r="A1087" s="317">
        <v>43956</v>
      </c>
      <c r="B1087" s="235">
        <v>0.26394899999999999</v>
      </c>
      <c r="C1087" s="235">
        <v>107.4839984</v>
      </c>
    </row>
    <row r="1088" spans="1:3" ht="15.6">
      <c r="A1088" s="317">
        <v>43957</v>
      </c>
      <c r="B1088" s="235">
        <v>0.33125199999999999</v>
      </c>
      <c r="C1088" s="235">
        <v>109.7460016</v>
      </c>
    </row>
    <row r="1089" spans="1:3" ht="15.6">
      <c r="A1089" s="317">
        <v>43958</v>
      </c>
      <c r="B1089" s="235">
        <v>0.35463699999999998</v>
      </c>
      <c r="C1089" s="235">
        <v>107.8739984</v>
      </c>
    </row>
    <row r="1090" spans="1:3" ht="15.6">
      <c r="A1090" s="317">
        <v>43962</v>
      </c>
      <c r="B1090" s="235">
        <v>0.20236699999999999</v>
      </c>
      <c r="C1090" s="235">
        <v>109.1220031</v>
      </c>
    </row>
    <row r="1091" spans="1:3" ht="15.6">
      <c r="A1091" s="317">
        <v>43963</v>
      </c>
      <c r="B1091" s="235">
        <v>0.313052</v>
      </c>
      <c r="C1091" s="235">
        <v>109.6939984</v>
      </c>
    </row>
    <row r="1092" spans="1:3" ht="15.6">
      <c r="A1092" s="317">
        <v>43964</v>
      </c>
      <c r="B1092" s="235">
        <v>0.250307</v>
      </c>
      <c r="C1092" s="235">
        <v>106.7039984</v>
      </c>
    </row>
    <row r="1093" spans="1:3" ht="15.6">
      <c r="A1093" s="317">
        <v>43965</v>
      </c>
      <c r="B1093" s="235">
        <v>0.29458099999999998</v>
      </c>
      <c r="C1093" s="235">
        <v>104.91</v>
      </c>
    </row>
    <row r="1094" spans="1:3" ht="15.6">
      <c r="A1094" s="317">
        <v>43966</v>
      </c>
      <c r="B1094" s="235">
        <v>0.25655800000000001</v>
      </c>
      <c r="C1094" s="235">
        <v>104.5460016</v>
      </c>
    </row>
    <row r="1095" spans="1:3" ht="15.6">
      <c r="A1095" s="317">
        <v>43969</v>
      </c>
      <c r="B1095" s="235">
        <v>0.21384900000000001</v>
      </c>
      <c r="C1095" s="235">
        <v>107.8479969</v>
      </c>
    </row>
    <row r="1096" spans="1:3" ht="15.6">
      <c r="A1096" s="317">
        <v>43970</v>
      </c>
      <c r="B1096" s="235">
        <v>0.188804</v>
      </c>
      <c r="C1096" s="235">
        <v>107.97799689999999</v>
      </c>
    </row>
    <row r="1097" spans="1:3" ht="15.6">
      <c r="A1097" s="317">
        <v>43971</v>
      </c>
      <c r="B1097" s="235">
        <v>0.25777</v>
      </c>
      <c r="C1097" s="235">
        <v>109.6939984</v>
      </c>
    </row>
    <row r="1098" spans="1:3" ht="15.6">
      <c r="A1098" s="317">
        <v>43976</v>
      </c>
      <c r="B1098" s="235">
        <v>0.29840800000000001</v>
      </c>
      <c r="C1098" s="235">
        <v>110.7079969</v>
      </c>
    </row>
    <row r="1099" spans="1:3" ht="15.6">
      <c r="A1099" s="317">
        <v>43977</v>
      </c>
      <c r="B1099" s="235">
        <v>0.41070899999999999</v>
      </c>
      <c r="C1099" s="235">
        <v>114.2179969</v>
      </c>
    </row>
    <row r="1100" spans="1:3" ht="15.6">
      <c r="A1100" s="317">
        <v>43978</v>
      </c>
      <c r="B1100" s="235">
        <v>0.35852699999999998</v>
      </c>
      <c r="C1100" s="235">
        <v>113.07399839999999</v>
      </c>
    </row>
    <row r="1101" spans="1:3" ht="15.6">
      <c r="A1101" s="317">
        <v>43979</v>
      </c>
      <c r="B1101" s="235">
        <v>0.29393900000000001</v>
      </c>
      <c r="C1101" s="235">
        <v>115.59600159999999</v>
      </c>
    </row>
    <row r="1102" spans="1:3" ht="15.6">
      <c r="A1102" s="317">
        <v>43980</v>
      </c>
      <c r="B1102" s="235">
        <v>0.59118499999999996</v>
      </c>
      <c r="C1102" s="235">
        <v>112.6579969</v>
      </c>
    </row>
    <row r="1103" spans="1:3" ht="15.6">
      <c r="A1103" s="317">
        <v>43984</v>
      </c>
      <c r="B1103" s="235">
        <v>0.24657599999999999</v>
      </c>
      <c r="C1103" s="235">
        <v>115.6739984</v>
      </c>
    </row>
    <row r="1104" spans="1:3" ht="15.6">
      <c r="A1104" s="317">
        <v>43985</v>
      </c>
      <c r="B1104" s="235">
        <v>0.210143</v>
      </c>
      <c r="C1104" s="235">
        <v>117.65</v>
      </c>
    </row>
    <row r="1105" spans="1:3" ht="15.6">
      <c r="A1105" s="317">
        <v>43986</v>
      </c>
      <c r="B1105" s="235">
        <v>0.28373900000000002</v>
      </c>
      <c r="C1105" s="235">
        <v>117.0779969</v>
      </c>
    </row>
    <row r="1106" spans="1:3" ht="15.6">
      <c r="A1106" s="317">
        <v>43990</v>
      </c>
      <c r="B1106" s="235">
        <v>0.45075900000000002</v>
      </c>
      <c r="C1106" s="235">
        <v>120.8220031</v>
      </c>
    </row>
    <row r="1107" spans="1:3" ht="15.6">
      <c r="A1107" s="317">
        <v>43991</v>
      </c>
      <c r="B1107" s="235">
        <v>0.38981399999999999</v>
      </c>
      <c r="C1107" s="235">
        <v>117.65</v>
      </c>
    </row>
    <row r="1108" spans="1:3" ht="15.6">
      <c r="A1108" s="317">
        <v>43992</v>
      </c>
      <c r="B1108" s="235">
        <v>0.32847900000000002</v>
      </c>
      <c r="C1108" s="235">
        <v>116.4539984</v>
      </c>
    </row>
    <row r="1109" spans="1:3" ht="15.6">
      <c r="A1109" s="317">
        <v>43993</v>
      </c>
      <c r="B1109" s="235">
        <v>0.23169100000000001</v>
      </c>
      <c r="C1109" s="235">
        <v>112.7879969</v>
      </c>
    </row>
    <row r="1110" spans="1:3" ht="15.6">
      <c r="A1110" s="317">
        <v>43994</v>
      </c>
      <c r="B1110" s="235">
        <v>0.39014399999999999</v>
      </c>
      <c r="C1110" s="235">
        <v>112.71</v>
      </c>
    </row>
    <row r="1111" spans="1:3" ht="15.6">
      <c r="A1111" s="317">
        <v>43997</v>
      </c>
      <c r="B1111" s="235">
        <v>0.32438600000000001</v>
      </c>
      <c r="C1111" s="235">
        <v>111.2020031</v>
      </c>
    </row>
    <row r="1112" spans="1:3" ht="15.6">
      <c r="A1112" s="317">
        <v>43998</v>
      </c>
      <c r="B1112" s="235">
        <v>0.38101600000000002</v>
      </c>
      <c r="C1112" s="235">
        <v>114.08799689999999</v>
      </c>
    </row>
    <row r="1113" spans="1:3" ht="15.6">
      <c r="A1113" s="317">
        <v>43999</v>
      </c>
      <c r="B1113" s="235">
        <v>0.24729999999999999</v>
      </c>
      <c r="C1113" s="235">
        <v>116.55799690000001</v>
      </c>
    </row>
    <row r="1114" spans="1:3" ht="15.6">
      <c r="A1114" s="317">
        <v>44000</v>
      </c>
      <c r="B1114" s="235">
        <v>0.25115300000000002</v>
      </c>
      <c r="C1114" s="235">
        <v>116.8179969</v>
      </c>
    </row>
    <row r="1115" spans="1:3" ht="15.6">
      <c r="A1115" s="317">
        <v>44001</v>
      </c>
      <c r="B1115" s="235">
        <v>0.67346899999999998</v>
      </c>
      <c r="C1115" s="235">
        <v>115.7520031</v>
      </c>
    </row>
    <row r="1116" spans="1:3" ht="15.6">
      <c r="A1116" s="317">
        <v>44004</v>
      </c>
      <c r="B1116" s="235">
        <v>0.27532299999999998</v>
      </c>
      <c r="C1116" s="235">
        <v>115.7520031</v>
      </c>
    </row>
    <row r="1117" spans="1:3" ht="15.6">
      <c r="A1117" s="317">
        <v>44005</v>
      </c>
      <c r="B1117" s="235">
        <v>0.21440100000000001</v>
      </c>
      <c r="C1117" s="235">
        <v>117.72799689999999</v>
      </c>
    </row>
    <row r="1118" spans="1:3" ht="15.6">
      <c r="A1118" s="317">
        <v>44006</v>
      </c>
      <c r="B1118" s="235">
        <v>0.26190600000000003</v>
      </c>
      <c r="C1118" s="235">
        <v>113.75</v>
      </c>
    </row>
    <row r="1119" spans="1:3" ht="15.6">
      <c r="A1119" s="317">
        <v>44007</v>
      </c>
      <c r="B1119" s="235">
        <v>0.21929499999999999</v>
      </c>
      <c r="C1119" s="235">
        <v>113.49</v>
      </c>
    </row>
    <row r="1120" spans="1:3" ht="15.6">
      <c r="A1120" s="317">
        <v>44008</v>
      </c>
      <c r="B1120" s="235">
        <v>0.19755600000000001</v>
      </c>
      <c r="C1120" s="235">
        <v>114.19200309999999</v>
      </c>
    </row>
    <row r="1121" spans="1:3" ht="15.6">
      <c r="A1121" s="317">
        <v>44011</v>
      </c>
      <c r="B1121" s="235">
        <v>0.195128</v>
      </c>
      <c r="C1121" s="235">
        <v>112.6060016</v>
      </c>
    </row>
    <row r="1122" spans="1:3" ht="15.6">
      <c r="A1122" s="317">
        <v>44012</v>
      </c>
      <c r="B1122" s="235">
        <v>0.239562</v>
      </c>
      <c r="C1122" s="235">
        <v>113.9579969</v>
      </c>
    </row>
    <row r="1123" spans="1:3" ht="15.6">
      <c r="A1123" s="317">
        <v>44013</v>
      </c>
      <c r="B1123" s="235">
        <v>0.25161299999999998</v>
      </c>
      <c r="C1123" s="235">
        <v>113.46399839999999</v>
      </c>
    </row>
    <row r="1124" spans="1:3" ht="15.6">
      <c r="A1124" s="317">
        <v>44014</v>
      </c>
      <c r="B1124" s="235">
        <v>0.27722599999999997</v>
      </c>
      <c r="C1124" s="235">
        <v>114.92</v>
      </c>
    </row>
    <row r="1125" spans="1:3" ht="15.6">
      <c r="A1125" s="317">
        <v>44015</v>
      </c>
      <c r="B1125" s="235">
        <v>0.18726599999999999</v>
      </c>
      <c r="C1125" s="235">
        <v>115.3360016</v>
      </c>
    </row>
    <row r="1126" spans="1:3" ht="15.6">
      <c r="A1126" s="317">
        <v>44018</v>
      </c>
      <c r="B1126" s="235">
        <v>0.140348</v>
      </c>
      <c r="C1126" s="235">
        <v>115.2839984</v>
      </c>
    </row>
    <row r="1127" spans="1:3" ht="15.6">
      <c r="A1127" s="317">
        <v>44019</v>
      </c>
      <c r="B1127" s="235">
        <v>0.17499600000000001</v>
      </c>
      <c r="C1127" s="235">
        <v>115.3620031</v>
      </c>
    </row>
    <row r="1128" spans="1:3" ht="15.6">
      <c r="A1128" s="317">
        <v>44020</v>
      </c>
      <c r="B1128" s="235">
        <v>0.208815</v>
      </c>
      <c r="C1128" s="235">
        <v>114.86799689999999</v>
      </c>
    </row>
    <row r="1129" spans="1:3" ht="15.6">
      <c r="A1129" s="317">
        <v>44021</v>
      </c>
      <c r="B1129" s="235">
        <v>0.24448400000000001</v>
      </c>
      <c r="C1129" s="235">
        <v>113.23</v>
      </c>
    </row>
    <row r="1130" spans="1:3" ht="15.6">
      <c r="A1130" s="317">
        <v>44022</v>
      </c>
      <c r="B1130" s="235">
        <v>0.418576</v>
      </c>
      <c r="C1130" s="235">
        <v>120.4579969</v>
      </c>
    </row>
    <row r="1131" spans="1:3" ht="15.6">
      <c r="A1131" s="317">
        <v>44025</v>
      </c>
      <c r="B1131" s="235">
        <v>0.181676</v>
      </c>
      <c r="C1131" s="235">
        <v>121.2120031</v>
      </c>
    </row>
    <row r="1132" spans="1:3" ht="15.6">
      <c r="A1132" s="317">
        <v>44026</v>
      </c>
      <c r="B1132" s="235">
        <v>0.15567400000000001</v>
      </c>
      <c r="C1132" s="235">
        <v>120.8739984</v>
      </c>
    </row>
    <row r="1133" spans="1:3" ht="15.6">
      <c r="A1133" s="317">
        <v>44027</v>
      </c>
      <c r="B1133" s="235">
        <v>0.19883500000000001</v>
      </c>
      <c r="C1133" s="235">
        <v>123.76</v>
      </c>
    </row>
    <row r="1134" spans="1:3" ht="15.6">
      <c r="A1134" s="317">
        <v>44028</v>
      </c>
      <c r="B1134" s="235">
        <v>0.22797700000000001</v>
      </c>
      <c r="C1134" s="235">
        <v>123.0060016</v>
      </c>
    </row>
    <row r="1135" spans="1:3" ht="15.6">
      <c r="A1135" s="317">
        <v>44029</v>
      </c>
      <c r="B1135" s="235">
        <v>0.26206699999999999</v>
      </c>
      <c r="C1135" s="235">
        <v>121.5760016</v>
      </c>
    </row>
    <row r="1136" spans="1:3" ht="15.6">
      <c r="A1136" s="317">
        <v>44032</v>
      </c>
      <c r="B1136" s="235">
        <v>0.17102999999999999</v>
      </c>
      <c r="C1136" s="235">
        <v>121.3420031</v>
      </c>
    </row>
    <row r="1137" spans="1:3" ht="15.6">
      <c r="A1137" s="317">
        <v>44033</v>
      </c>
      <c r="B1137" s="235">
        <v>0.31838</v>
      </c>
      <c r="C1137" s="235">
        <v>121.8620031</v>
      </c>
    </row>
    <row r="1138" spans="1:3" ht="15.6">
      <c r="A1138" s="317">
        <v>44034</v>
      </c>
      <c r="B1138" s="235">
        <v>0.17047599999999999</v>
      </c>
      <c r="C1138" s="235">
        <v>122.46</v>
      </c>
    </row>
    <row r="1139" spans="1:3" ht="15.6">
      <c r="A1139" s="317">
        <v>44035</v>
      </c>
      <c r="B1139" s="235">
        <v>0.20529500000000001</v>
      </c>
      <c r="C1139" s="235">
        <v>122.7460016</v>
      </c>
    </row>
    <row r="1140" spans="1:3" ht="15.6">
      <c r="A1140" s="317">
        <v>44036</v>
      </c>
      <c r="B1140" s="235">
        <v>0.19842499999999999</v>
      </c>
      <c r="C1140" s="235">
        <v>121.55</v>
      </c>
    </row>
    <row r="1141" spans="1:3" ht="15.6">
      <c r="A1141" s="317">
        <v>44039</v>
      </c>
      <c r="B1141" s="235">
        <v>0.12862000000000001</v>
      </c>
      <c r="C1141" s="235">
        <v>121.3420031</v>
      </c>
    </row>
    <row r="1142" spans="1:3" ht="15.6">
      <c r="A1142" s="317">
        <v>44040</v>
      </c>
      <c r="B1142" s="235">
        <v>0.15365999999999999</v>
      </c>
      <c r="C1142" s="235">
        <v>121.9139984</v>
      </c>
    </row>
    <row r="1143" spans="1:3" ht="15.6">
      <c r="A1143" s="317">
        <v>44041</v>
      </c>
      <c r="B1143" s="235">
        <v>0.189113</v>
      </c>
      <c r="C1143" s="235">
        <v>123.0839984</v>
      </c>
    </row>
    <row r="1144" spans="1:3" ht="15.6">
      <c r="A1144" s="317">
        <v>44042</v>
      </c>
      <c r="B1144" s="235">
        <v>0.24374199999999999</v>
      </c>
      <c r="C1144" s="235">
        <v>122.82399839999999</v>
      </c>
    </row>
    <row r="1145" spans="1:3" ht="15.6">
      <c r="A1145" s="317">
        <v>44043</v>
      </c>
      <c r="B1145" s="235">
        <v>0.227133</v>
      </c>
      <c r="C1145" s="235">
        <v>120.64</v>
      </c>
    </row>
    <row r="1146" spans="1:3" ht="15.6">
      <c r="A1146" s="317">
        <v>44046</v>
      </c>
      <c r="B1146" s="235">
        <v>0.152417</v>
      </c>
      <c r="C1146" s="235">
        <v>120.64</v>
      </c>
    </row>
    <row r="1147" spans="1:3" ht="15.6">
      <c r="A1147" s="317">
        <v>44047</v>
      </c>
      <c r="B1147" s="235">
        <v>0.12648100000000001</v>
      </c>
      <c r="C1147" s="235">
        <v>120.2760016</v>
      </c>
    </row>
    <row r="1148" spans="1:3" ht="15.6">
      <c r="A1148" s="317">
        <v>44048</v>
      </c>
      <c r="B1148" s="235">
        <v>0.15618899999999999</v>
      </c>
      <c r="C1148" s="235">
        <v>120.51</v>
      </c>
    </row>
    <row r="1149" spans="1:3" ht="15.6">
      <c r="A1149" s="317">
        <v>44049</v>
      </c>
      <c r="B1149" s="235">
        <v>0.17067099999999999</v>
      </c>
      <c r="C1149" s="235">
        <v>118.74200310000001</v>
      </c>
    </row>
    <row r="1150" spans="1:3" ht="15.6">
      <c r="A1150" s="317">
        <v>44050</v>
      </c>
      <c r="B1150" s="235">
        <v>0.16383300000000001</v>
      </c>
      <c r="C1150" s="235">
        <v>118.95</v>
      </c>
    </row>
    <row r="1151" spans="1:3" ht="15.6">
      <c r="A1151" s="317">
        <v>44053</v>
      </c>
      <c r="B1151" s="235">
        <v>0.14339099999999999</v>
      </c>
      <c r="C1151" s="235">
        <v>117.7020031</v>
      </c>
    </row>
    <row r="1152" spans="1:3" ht="15.6">
      <c r="A1152" s="317">
        <v>44054</v>
      </c>
      <c r="B1152" s="235">
        <v>0.31789499999999998</v>
      </c>
      <c r="C1152" s="235">
        <v>119.7820031</v>
      </c>
    </row>
    <row r="1153" spans="1:3" ht="15.6">
      <c r="A1153" s="317">
        <v>44055</v>
      </c>
      <c r="B1153" s="235">
        <v>0.30287500000000001</v>
      </c>
      <c r="C1153" s="235">
        <v>122.2</v>
      </c>
    </row>
    <row r="1154" spans="1:3" ht="15.6">
      <c r="A1154" s="317">
        <v>44056</v>
      </c>
      <c r="B1154" s="235">
        <v>0.87682700000000002</v>
      </c>
      <c r="C1154" s="235">
        <v>115.1279969</v>
      </c>
    </row>
    <row r="1155" spans="1:3" ht="15.6">
      <c r="A1155" s="317">
        <v>44057</v>
      </c>
      <c r="B1155" s="235">
        <v>0.34102100000000002</v>
      </c>
      <c r="C1155" s="235">
        <v>114.5560016</v>
      </c>
    </row>
    <row r="1156" spans="1:3" ht="15.6">
      <c r="A1156" s="317">
        <v>44060</v>
      </c>
      <c r="B1156" s="235">
        <v>0.17679600000000001</v>
      </c>
      <c r="C1156" s="235">
        <v>113.85399839999999</v>
      </c>
    </row>
    <row r="1157" spans="1:3" ht="15.6">
      <c r="A1157" s="317">
        <v>44061</v>
      </c>
      <c r="B1157" s="235">
        <v>0.21599299999999999</v>
      </c>
      <c r="C1157" s="235">
        <v>113.6720031</v>
      </c>
    </row>
    <row r="1158" spans="1:3" ht="15.6">
      <c r="A1158" s="317">
        <v>44062</v>
      </c>
      <c r="B1158" s="235">
        <v>0.28015000000000001</v>
      </c>
      <c r="C1158" s="235">
        <v>115.88200310000001</v>
      </c>
    </row>
    <row r="1159" spans="1:3" ht="15.6">
      <c r="A1159" s="317">
        <v>44063</v>
      </c>
      <c r="B1159" s="235">
        <v>0.22544500000000001</v>
      </c>
      <c r="C1159" s="235">
        <v>113.85399839999999</v>
      </c>
    </row>
    <row r="1160" spans="1:3" ht="15.6">
      <c r="A1160" s="317">
        <v>44064</v>
      </c>
      <c r="B1160" s="235">
        <v>0.17848700000000001</v>
      </c>
      <c r="C1160" s="235">
        <v>112.91799690000001</v>
      </c>
    </row>
    <row r="1161" spans="1:3" ht="15.6">
      <c r="A1161" s="317">
        <v>44067</v>
      </c>
      <c r="B1161" s="235">
        <v>0.169489</v>
      </c>
      <c r="C1161" s="235">
        <v>114.66</v>
      </c>
    </row>
    <row r="1162" spans="1:3" ht="15.6">
      <c r="A1162" s="317">
        <v>44068</v>
      </c>
      <c r="B1162" s="235">
        <v>0.333868</v>
      </c>
      <c r="C1162" s="235">
        <v>116.5320031</v>
      </c>
    </row>
    <row r="1163" spans="1:3" ht="15.6">
      <c r="A1163" s="317">
        <v>44069</v>
      </c>
      <c r="B1163" s="235">
        <v>0.18149999999999999</v>
      </c>
      <c r="C1163" s="235">
        <v>115.3620031</v>
      </c>
    </row>
    <row r="1164" spans="1:3" ht="15.6">
      <c r="A1164" s="317">
        <v>44070</v>
      </c>
      <c r="B1164" s="235">
        <v>0.18082699999999999</v>
      </c>
      <c r="C1164" s="235">
        <v>115.4660016</v>
      </c>
    </row>
    <row r="1165" spans="1:3" ht="15.6">
      <c r="A1165" s="317">
        <v>44071</v>
      </c>
      <c r="B1165" s="235">
        <v>0.184285</v>
      </c>
      <c r="C1165" s="235">
        <v>113.1260016</v>
      </c>
    </row>
    <row r="1166" spans="1:3" ht="15.6">
      <c r="A1166" s="317">
        <v>44074</v>
      </c>
      <c r="B1166" s="235">
        <v>0.46273300000000001</v>
      </c>
      <c r="C1166" s="235">
        <v>113.9579969</v>
      </c>
    </row>
    <row r="1167" spans="1:3" ht="15.6">
      <c r="A1167" s="317">
        <v>44075</v>
      </c>
      <c r="B1167" s="235">
        <v>0.26953199999999999</v>
      </c>
      <c r="C1167" s="235">
        <v>111.8</v>
      </c>
    </row>
    <row r="1168" spans="1:3" ht="15.6">
      <c r="A1168" s="317">
        <v>44076</v>
      </c>
      <c r="B1168" s="235">
        <v>0.202539</v>
      </c>
      <c r="C1168" s="235">
        <v>112.97</v>
      </c>
    </row>
    <row r="1169" spans="1:3" ht="15.6">
      <c r="A1169" s="317">
        <v>44077</v>
      </c>
      <c r="B1169" s="235">
        <v>0.248867</v>
      </c>
      <c r="C1169" s="235">
        <v>115.1279969</v>
      </c>
    </row>
    <row r="1170" spans="1:3" ht="15.6">
      <c r="A1170" s="317">
        <v>44078</v>
      </c>
      <c r="B1170" s="235">
        <v>0.22109100000000001</v>
      </c>
      <c r="C1170" s="235">
        <v>113.23</v>
      </c>
    </row>
    <row r="1171" spans="1:3" ht="15.6">
      <c r="A1171" s="317">
        <v>44081</v>
      </c>
      <c r="B1171" s="235">
        <v>9.0497999999999995E-2</v>
      </c>
      <c r="C1171" s="235">
        <v>114.4</v>
      </c>
    </row>
    <row r="1172" spans="1:3" ht="15.6">
      <c r="A1172" s="317">
        <v>44082</v>
      </c>
      <c r="B1172" s="235">
        <v>0.194991</v>
      </c>
      <c r="C1172" s="235">
        <v>112.5020031</v>
      </c>
    </row>
    <row r="1173" spans="1:3" ht="15.6">
      <c r="A1173" s="317">
        <v>44083</v>
      </c>
      <c r="B1173" s="235">
        <v>0.356597</v>
      </c>
      <c r="C1173" s="235">
        <v>112.06</v>
      </c>
    </row>
    <row r="1174" spans="1:3" ht="15.6">
      <c r="A1174" s="317">
        <v>44084</v>
      </c>
      <c r="B1174" s="235">
        <v>0.22529399999999999</v>
      </c>
      <c r="C1174" s="235">
        <v>112.58</v>
      </c>
    </row>
    <row r="1175" spans="1:3" ht="15.6">
      <c r="A1175" s="317">
        <v>44085</v>
      </c>
      <c r="B1175" s="235">
        <v>0.165906</v>
      </c>
      <c r="C1175" s="235">
        <v>111.0720031</v>
      </c>
    </row>
    <row r="1176" spans="1:3" ht="15.6">
      <c r="A1176" s="317">
        <v>44088</v>
      </c>
      <c r="B1176" s="235">
        <v>0.185525</v>
      </c>
      <c r="C1176" s="235">
        <v>111.9820031</v>
      </c>
    </row>
    <row r="1177" spans="1:3" ht="15.6">
      <c r="A1177" s="317">
        <v>44089</v>
      </c>
      <c r="B1177" s="235">
        <v>0.21817300000000001</v>
      </c>
      <c r="C1177" s="235">
        <v>112.29399840000001</v>
      </c>
    </row>
    <row r="1178" spans="1:3" ht="15.6">
      <c r="A1178" s="317">
        <v>44090</v>
      </c>
      <c r="B1178" s="235">
        <v>0.34562399999999999</v>
      </c>
      <c r="C1178" s="235">
        <v>113.0479969</v>
      </c>
    </row>
    <row r="1179" spans="1:3" ht="15.6">
      <c r="A1179" s="317">
        <v>44091</v>
      </c>
      <c r="B1179" s="235">
        <v>0.47141699999999997</v>
      </c>
      <c r="C1179" s="235">
        <v>115.31</v>
      </c>
    </row>
    <row r="1180" spans="1:3" ht="15.6">
      <c r="A1180" s="317">
        <v>44092</v>
      </c>
      <c r="B1180" s="235">
        <v>0.36381000000000002</v>
      </c>
      <c r="C1180" s="235">
        <v>112.6579969</v>
      </c>
    </row>
    <row r="1181" spans="1:3" ht="15.6">
      <c r="A1181" s="317">
        <v>44095</v>
      </c>
      <c r="B1181" s="235">
        <v>0.227162</v>
      </c>
      <c r="C1181" s="235">
        <v>108.5760016</v>
      </c>
    </row>
    <row r="1182" spans="1:3" ht="15.6">
      <c r="A1182" s="317">
        <v>44096</v>
      </c>
      <c r="B1182" s="235">
        <v>0.200487</v>
      </c>
      <c r="C1182" s="235">
        <v>109.43399839999999</v>
      </c>
    </row>
    <row r="1183" spans="1:3" ht="15.6">
      <c r="A1183" s="317">
        <v>44097</v>
      </c>
      <c r="B1183" s="235">
        <v>0.30860599999999999</v>
      </c>
      <c r="C1183" s="235">
        <v>108.8360016</v>
      </c>
    </row>
    <row r="1184" spans="1:3" ht="15.6">
      <c r="A1184" s="317">
        <v>44098</v>
      </c>
      <c r="B1184" s="235">
        <v>0.28087499999999999</v>
      </c>
      <c r="C1184" s="235">
        <v>109.2</v>
      </c>
    </row>
    <row r="1185" spans="1:3" ht="15.6">
      <c r="A1185" s="317">
        <v>44099</v>
      </c>
      <c r="B1185" s="235">
        <v>0.21265700000000001</v>
      </c>
      <c r="C1185" s="235">
        <v>109.5379969</v>
      </c>
    </row>
    <row r="1186" spans="1:3" ht="15.6">
      <c r="A1186" s="317">
        <v>44102</v>
      </c>
      <c r="B1186" s="235">
        <v>0.16331899999999999</v>
      </c>
      <c r="C1186" s="235">
        <v>111.54</v>
      </c>
    </row>
    <row r="1187" spans="1:3" ht="15.6">
      <c r="A1187" s="317">
        <v>44103</v>
      </c>
      <c r="B1187" s="235">
        <v>0.20322699999999999</v>
      </c>
      <c r="C1187" s="235">
        <v>110.78600160000001</v>
      </c>
    </row>
    <row r="1188" spans="1:3" ht="15.6">
      <c r="A1188" s="317">
        <v>44104</v>
      </c>
      <c r="B1188" s="235">
        <v>0.27619300000000002</v>
      </c>
      <c r="C1188" s="235">
        <v>111.28</v>
      </c>
    </row>
    <row r="1189" spans="1:3" ht="15.6">
      <c r="A1189" s="317">
        <v>44105</v>
      </c>
      <c r="B1189" s="235">
        <v>0.28168599999999999</v>
      </c>
      <c r="C1189" s="235">
        <v>112.5539984</v>
      </c>
    </row>
    <row r="1190" spans="1:3" ht="15.6">
      <c r="A1190" s="317">
        <v>44106</v>
      </c>
      <c r="B1190" s="235">
        <v>0.19871</v>
      </c>
      <c r="C1190" s="235">
        <v>113.02200310000001</v>
      </c>
    </row>
    <row r="1191" spans="1:3" ht="15.6">
      <c r="A1191" s="317">
        <v>44109</v>
      </c>
      <c r="B1191" s="235">
        <v>0.18338499999999999</v>
      </c>
      <c r="C1191" s="235">
        <v>114.1660016</v>
      </c>
    </row>
    <row r="1192" spans="1:3" ht="15.6">
      <c r="A1192" s="317">
        <v>44110</v>
      </c>
      <c r="B1192" s="235">
        <v>0.16691900000000001</v>
      </c>
      <c r="C1192" s="235">
        <v>114.14</v>
      </c>
    </row>
    <row r="1193" spans="1:3" ht="15.6">
      <c r="A1193" s="317">
        <v>44111</v>
      </c>
      <c r="B1193" s="235">
        <v>0.23477200000000001</v>
      </c>
      <c r="C1193" s="235">
        <v>112.6060016</v>
      </c>
    </row>
    <row r="1194" spans="1:3" ht="15.6">
      <c r="A1194" s="317">
        <v>44112</v>
      </c>
      <c r="B1194" s="235">
        <v>0.30054500000000001</v>
      </c>
      <c r="C1194" s="235">
        <v>115.7520031</v>
      </c>
    </row>
    <row r="1195" spans="1:3" ht="15.6">
      <c r="A1195" s="317">
        <v>44113</v>
      </c>
      <c r="B1195" s="235">
        <v>0.186643</v>
      </c>
      <c r="C1195" s="235">
        <v>115.7</v>
      </c>
    </row>
    <row r="1196" spans="1:3" ht="15.6">
      <c r="A1196" s="317">
        <v>44116</v>
      </c>
      <c r="B1196" s="235">
        <v>0.22519700000000001</v>
      </c>
      <c r="C1196" s="235">
        <v>117.4679969</v>
      </c>
    </row>
    <row r="1197" spans="1:3" ht="15.6">
      <c r="A1197" s="317">
        <v>44117</v>
      </c>
      <c r="B1197" s="235">
        <v>0.208898</v>
      </c>
      <c r="C1197" s="235">
        <v>116.5060016</v>
      </c>
    </row>
    <row r="1198" spans="1:3" ht="15.6">
      <c r="A1198" s="317">
        <v>44118</v>
      </c>
      <c r="B1198" s="235">
        <v>0.15490999999999999</v>
      </c>
      <c r="C1198" s="235">
        <v>115.77799690000001</v>
      </c>
    </row>
    <row r="1199" spans="1:3" ht="15.6">
      <c r="A1199" s="317">
        <v>44119</v>
      </c>
      <c r="B1199" s="235">
        <v>0.26343</v>
      </c>
      <c r="C1199" s="235">
        <v>113.7760016</v>
      </c>
    </row>
    <row r="1200" spans="1:3" ht="15.6">
      <c r="A1200" s="317">
        <v>44120</v>
      </c>
      <c r="B1200" s="235">
        <v>0.2424</v>
      </c>
      <c r="C1200" s="235">
        <v>112.8139984</v>
      </c>
    </row>
    <row r="1201" spans="1:3" ht="15.6">
      <c r="A1201" s="317">
        <v>44123</v>
      </c>
      <c r="B1201" s="235">
        <v>0.14330499999999999</v>
      </c>
      <c r="C1201" s="235">
        <v>113.2039984</v>
      </c>
    </row>
    <row r="1202" spans="1:3" ht="15.6">
      <c r="A1202" s="317">
        <v>44124</v>
      </c>
      <c r="B1202" s="235">
        <v>0.12654099999999999</v>
      </c>
      <c r="C1202" s="235">
        <v>113.30799690000001</v>
      </c>
    </row>
    <row r="1203" spans="1:3" ht="15.6">
      <c r="A1203" s="317">
        <v>44125</v>
      </c>
      <c r="B1203" s="235">
        <v>0.25360500000000002</v>
      </c>
      <c r="C1203" s="235">
        <v>109.33</v>
      </c>
    </row>
    <row r="1204" spans="1:3" ht="15.6">
      <c r="A1204" s="317">
        <v>44126</v>
      </c>
      <c r="B1204" s="235">
        <v>0.18323400000000001</v>
      </c>
      <c r="C1204" s="235">
        <v>109.2260016</v>
      </c>
    </row>
    <row r="1205" spans="1:3" ht="15.6">
      <c r="A1205" s="317">
        <v>44127</v>
      </c>
      <c r="B1205" s="235">
        <v>0.18981999999999999</v>
      </c>
      <c r="C1205" s="235">
        <v>111.02</v>
      </c>
    </row>
    <row r="1206" spans="1:3" ht="15.6">
      <c r="A1206" s="317">
        <v>44130</v>
      </c>
      <c r="B1206" s="235">
        <v>0.15658900000000001</v>
      </c>
      <c r="C1206" s="235">
        <v>109.9539984</v>
      </c>
    </row>
    <row r="1207" spans="1:3" ht="15.6">
      <c r="A1207" s="317">
        <v>44131</v>
      </c>
      <c r="B1207" s="235">
        <v>0.25634299999999999</v>
      </c>
      <c r="C1207" s="235">
        <v>108.70600159999999</v>
      </c>
    </row>
    <row r="1208" spans="1:3" ht="15.6">
      <c r="A1208" s="317">
        <v>44132</v>
      </c>
      <c r="B1208" s="235">
        <v>0.45671</v>
      </c>
      <c r="C1208" s="235">
        <v>107.14600160000001</v>
      </c>
    </row>
    <row r="1209" spans="1:3" ht="15.6">
      <c r="A1209" s="317">
        <v>44133</v>
      </c>
      <c r="B1209" s="235">
        <v>0.35744300000000001</v>
      </c>
      <c r="C1209" s="235">
        <v>106.6</v>
      </c>
    </row>
    <row r="1210" spans="1:3" ht="15.6">
      <c r="A1210" s="317">
        <v>44134</v>
      </c>
      <c r="B1210" s="235">
        <v>0.27503300000000003</v>
      </c>
      <c r="C1210" s="235">
        <v>105.17</v>
      </c>
    </row>
    <row r="1211" spans="1:3" ht="15.6">
      <c r="A1211" s="317">
        <v>44137</v>
      </c>
      <c r="B1211" s="235">
        <v>0.218553</v>
      </c>
      <c r="C1211" s="235">
        <v>106.21</v>
      </c>
    </row>
    <row r="1212" spans="1:3" ht="15.6">
      <c r="A1212" s="317">
        <v>44138</v>
      </c>
      <c r="B1212" s="235">
        <v>0.21452399999999999</v>
      </c>
      <c r="C1212" s="235">
        <v>107.4060016</v>
      </c>
    </row>
    <row r="1213" spans="1:3" ht="15.6">
      <c r="A1213" s="317">
        <v>44139</v>
      </c>
      <c r="B1213" s="235">
        <v>0.23775399999999999</v>
      </c>
      <c r="C1213" s="235">
        <v>110.94200309999999</v>
      </c>
    </row>
    <row r="1214" spans="1:3" ht="15.6">
      <c r="A1214" s="317">
        <v>44140</v>
      </c>
      <c r="B1214" s="235">
        <v>0.19846900000000001</v>
      </c>
      <c r="C1214" s="235">
        <v>112.1120031</v>
      </c>
    </row>
    <row r="1215" spans="1:3" ht="15.6">
      <c r="A1215" s="317">
        <v>44141</v>
      </c>
      <c r="B1215" s="235">
        <v>0.18825500000000001</v>
      </c>
      <c r="C1215" s="235">
        <v>111.41</v>
      </c>
    </row>
    <row r="1216" spans="1:3" ht="15.6">
      <c r="A1216" s="317">
        <v>44144</v>
      </c>
      <c r="B1216" s="235">
        <v>0.45544899999999999</v>
      </c>
      <c r="C1216" s="235">
        <v>119.3139984</v>
      </c>
    </row>
    <row r="1217" spans="1:3" ht="15.6">
      <c r="A1217" s="317">
        <v>44145</v>
      </c>
      <c r="B1217" s="235">
        <v>0.61619900000000005</v>
      </c>
      <c r="C1217" s="235">
        <v>123.39600160000001</v>
      </c>
    </row>
    <row r="1218" spans="1:3" ht="15.6">
      <c r="A1218" s="317">
        <v>44146</v>
      </c>
      <c r="B1218" s="235">
        <v>0.38832100000000003</v>
      </c>
      <c r="C1218" s="235">
        <v>125.4760016</v>
      </c>
    </row>
    <row r="1219" spans="1:3" ht="15.6">
      <c r="A1219" s="317">
        <v>44147</v>
      </c>
      <c r="B1219" s="235">
        <v>0.27930300000000002</v>
      </c>
      <c r="C1219" s="235">
        <v>124.15</v>
      </c>
    </row>
    <row r="1220" spans="1:3" ht="15.6">
      <c r="A1220" s="317">
        <v>44148</v>
      </c>
      <c r="B1220" s="235">
        <v>0.17139399999999999</v>
      </c>
      <c r="C1220" s="235">
        <v>122.9020031</v>
      </c>
    </row>
    <row r="1221" spans="1:3" ht="15.6">
      <c r="A1221" s="317">
        <v>44151</v>
      </c>
      <c r="B1221" s="235">
        <v>0.30597200000000002</v>
      </c>
      <c r="C1221" s="235">
        <v>125.73600159999999</v>
      </c>
    </row>
    <row r="1222" spans="1:3" ht="15.6">
      <c r="A1222" s="317">
        <v>44152</v>
      </c>
      <c r="B1222" s="235">
        <v>0.23503499999999999</v>
      </c>
      <c r="C1222" s="235">
        <v>125.2679969</v>
      </c>
    </row>
    <row r="1223" spans="1:3" ht="15.6">
      <c r="A1223" s="317">
        <v>44153</v>
      </c>
      <c r="B1223" s="235">
        <v>0.18864300000000001</v>
      </c>
      <c r="C1223" s="235">
        <v>124.54</v>
      </c>
    </row>
    <row r="1224" spans="1:3" ht="15.6">
      <c r="A1224" s="317">
        <v>44154</v>
      </c>
      <c r="B1224" s="235">
        <v>0.236092</v>
      </c>
      <c r="C1224" s="235">
        <v>123.0320031</v>
      </c>
    </row>
    <row r="1225" spans="1:3" ht="15.6">
      <c r="A1225" s="317">
        <v>44155</v>
      </c>
      <c r="B1225" s="235">
        <v>0.26600200000000002</v>
      </c>
      <c r="C1225" s="235">
        <v>122.66799690000001</v>
      </c>
    </row>
    <row r="1226" spans="1:3" ht="15.6">
      <c r="A1226" s="317">
        <v>44158</v>
      </c>
      <c r="B1226" s="235">
        <v>0.17515600000000001</v>
      </c>
      <c r="C1226" s="235">
        <v>121.65399840000001</v>
      </c>
    </row>
    <row r="1227" spans="1:3" ht="15.6">
      <c r="A1227" s="317">
        <v>44159</v>
      </c>
      <c r="B1227" s="235">
        <v>0.16537199999999999</v>
      </c>
      <c r="C1227" s="235">
        <v>121.55</v>
      </c>
    </row>
    <row r="1228" spans="1:3" ht="15.6">
      <c r="A1228" s="317">
        <v>44160</v>
      </c>
      <c r="B1228" s="235">
        <v>0.23130200000000001</v>
      </c>
      <c r="C1228" s="235">
        <v>120.92600160000001</v>
      </c>
    </row>
    <row r="1229" spans="1:3" ht="15.6">
      <c r="A1229" s="317">
        <v>44161</v>
      </c>
      <c r="B1229" s="235">
        <v>0.128243</v>
      </c>
      <c r="C1229" s="235">
        <v>120.35399839999999</v>
      </c>
    </row>
    <row r="1230" spans="1:3" ht="15.6">
      <c r="A1230" s="317">
        <v>44162</v>
      </c>
      <c r="B1230" s="235">
        <v>0.24146100000000001</v>
      </c>
      <c r="C1230" s="235">
        <v>122.1739984</v>
      </c>
    </row>
    <row r="1231" spans="1:3" ht="15.6">
      <c r="A1231" s="317">
        <v>44165</v>
      </c>
      <c r="B1231" s="235">
        <v>0.51282399999999995</v>
      </c>
      <c r="C1231" s="235">
        <v>120.69200309999999</v>
      </c>
    </row>
    <row r="1232" spans="1:3" ht="15.6">
      <c r="A1232" s="317">
        <v>44166</v>
      </c>
      <c r="B1232" s="235">
        <v>0.201903</v>
      </c>
      <c r="C1232" s="235">
        <v>120.6660016</v>
      </c>
    </row>
    <row r="1233" spans="1:3" ht="15.6">
      <c r="A1233" s="317">
        <v>44167</v>
      </c>
      <c r="B1233" s="235">
        <v>0.23643500000000001</v>
      </c>
      <c r="C1233" s="235">
        <v>121.8360016</v>
      </c>
    </row>
    <row r="1234" spans="1:3" ht="15.6">
      <c r="A1234" s="317">
        <v>44168</v>
      </c>
      <c r="B1234" s="235">
        <v>0.23318</v>
      </c>
      <c r="C1234" s="235">
        <v>121.4979969</v>
      </c>
    </row>
    <row r="1235" spans="1:3" ht="15.6">
      <c r="A1235" s="317">
        <v>44169</v>
      </c>
      <c r="B1235" s="235">
        <v>0.26792500000000002</v>
      </c>
      <c r="C1235" s="235">
        <v>122.4079969</v>
      </c>
    </row>
    <row r="1236" spans="1:3" ht="15.6">
      <c r="A1236" s="317">
        <v>44172</v>
      </c>
      <c r="B1236" s="235">
        <v>0.189586</v>
      </c>
      <c r="C1236" s="235">
        <v>121.08200309999999</v>
      </c>
    </row>
    <row r="1237" spans="1:3" ht="15.6">
      <c r="A1237" s="317">
        <v>44173</v>
      </c>
      <c r="B1237" s="235">
        <v>0.16215099999999999</v>
      </c>
      <c r="C1237" s="235">
        <v>121.31600160000001</v>
      </c>
    </row>
    <row r="1238" spans="1:3" ht="15.6">
      <c r="A1238" s="317">
        <v>44174</v>
      </c>
      <c r="B1238" s="235">
        <v>0.18013699999999999</v>
      </c>
      <c r="C1238" s="235">
        <v>123.5</v>
      </c>
    </row>
    <row r="1239" spans="1:3" ht="15.6">
      <c r="A1239" s="317">
        <v>44175</v>
      </c>
      <c r="B1239" s="235">
        <v>0.30886000000000002</v>
      </c>
      <c r="C1239" s="235">
        <v>122.59</v>
      </c>
    </row>
    <row r="1240" spans="1:3" ht="15.6">
      <c r="A1240" s="317">
        <v>44176</v>
      </c>
      <c r="B1240" s="235">
        <v>0.21965999999999999</v>
      </c>
      <c r="C1240" s="235">
        <v>122.2</v>
      </c>
    </row>
    <row r="1241" spans="1:3" ht="15.6">
      <c r="A1241" s="317">
        <v>44179</v>
      </c>
      <c r="B1241" s="235">
        <v>0.19059899999999999</v>
      </c>
      <c r="C1241" s="235">
        <v>123.89</v>
      </c>
    </row>
    <row r="1242" spans="1:3" ht="15.6">
      <c r="A1242" s="317">
        <v>44180</v>
      </c>
      <c r="B1242" s="235">
        <v>0.29262899999999997</v>
      </c>
      <c r="C1242" s="235">
        <v>123.16200310000001</v>
      </c>
    </row>
    <row r="1243" spans="1:3" ht="15.6">
      <c r="A1243" s="317">
        <v>44181</v>
      </c>
      <c r="B1243" s="235">
        <v>0.199687</v>
      </c>
      <c r="C1243" s="235">
        <v>123.44799690000001</v>
      </c>
    </row>
    <row r="1244" spans="1:3" ht="15.6">
      <c r="A1244" s="317">
        <v>44182</v>
      </c>
      <c r="B1244" s="235">
        <v>0.25462000000000001</v>
      </c>
      <c r="C1244" s="235">
        <v>125.73600159999999</v>
      </c>
    </row>
    <row r="1245" spans="1:3" ht="15.6">
      <c r="A1245" s="317">
        <v>44183</v>
      </c>
      <c r="B1245" s="235">
        <v>0.282723</v>
      </c>
      <c r="C1245" s="235">
        <v>125.32</v>
      </c>
    </row>
    <row r="1246" spans="1:3" ht="15.6">
      <c r="A1246" s="317">
        <v>44186</v>
      </c>
      <c r="B1246" s="235">
        <v>0.16733100000000001</v>
      </c>
      <c r="C1246" s="235">
        <v>123.16200310000001</v>
      </c>
    </row>
    <row r="1247" spans="1:3" ht="15.6">
      <c r="A1247" s="317">
        <v>44187</v>
      </c>
      <c r="B1247" s="235">
        <v>0.13130900000000001</v>
      </c>
      <c r="C1247" s="235">
        <v>123.5779969</v>
      </c>
    </row>
    <row r="1248" spans="1:3" ht="15.6">
      <c r="A1248" s="317">
        <v>44188</v>
      </c>
      <c r="B1248" s="235">
        <v>0.13544300000000001</v>
      </c>
      <c r="C1248" s="235">
        <v>123.8639984</v>
      </c>
    </row>
    <row r="1249" spans="1:3" ht="15.6">
      <c r="A1249" s="317">
        <v>44193</v>
      </c>
      <c r="B1249" s="235">
        <v>8.3704000000000001E-2</v>
      </c>
      <c r="C1249" s="235">
        <v>126.07399839999999</v>
      </c>
    </row>
    <row r="1250" spans="1:3" ht="15.6">
      <c r="A1250" s="317">
        <v>44194</v>
      </c>
      <c r="B1250" s="235">
        <v>0.15001300000000001</v>
      </c>
      <c r="C1250" s="235">
        <v>127.86799689999999</v>
      </c>
    </row>
    <row r="1251" spans="1:3" ht="15.6">
      <c r="A1251" s="317">
        <v>44195</v>
      </c>
      <c r="B1251" s="235">
        <v>0.11301</v>
      </c>
      <c r="C1251" s="235">
        <v>126.7760016</v>
      </c>
    </row>
    <row r="1252" spans="1:3" ht="15.6">
      <c r="A1252" s="317">
        <v>44200</v>
      </c>
      <c r="B1252" s="235">
        <v>0.238844</v>
      </c>
      <c r="C1252" s="235">
        <v>125.52799690000001</v>
      </c>
    </row>
    <row r="1253" spans="1:3" ht="15.6">
      <c r="A1253" s="317">
        <v>44201</v>
      </c>
      <c r="B1253" s="235">
        <v>0.27967799999999998</v>
      </c>
      <c r="C1253" s="235">
        <v>126.3860016</v>
      </c>
    </row>
    <row r="1254" spans="1:3" ht="15.6">
      <c r="A1254" s="317">
        <v>44202</v>
      </c>
      <c r="B1254" s="235">
        <v>0.28952</v>
      </c>
      <c r="C1254" s="235">
        <v>123.1360016</v>
      </c>
    </row>
    <row r="1255" spans="1:3" ht="15.6">
      <c r="A1255" s="317">
        <v>44203</v>
      </c>
      <c r="B1255" s="235">
        <v>0.28510799999999997</v>
      </c>
      <c r="C1255" s="235">
        <v>122.3039984</v>
      </c>
    </row>
    <row r="1256" spans="1:3" ht="15.6">
      <c r="A1256" s="317">
        <v>44204</v>
      </c>
      <c r="B1256" s="235">
        <v>0.31189499999999998</v>
      </c>
      <c r="C1256" s="235">
        <v>122.09600159999999</v>
      </c>
    </row>
    <row r="1257" spans="1:3" ht="15.6">
      <c r="A1257" s="317">
        <v>44207</v>
      </c>
      <c r="B1257" s="235">
        <v>0.35756900000000003</v>
      </c>
      <c r="C1257" s="235">
        <v>118.8979969</v>
      </c>
    </row>
    <row r="1258" spans="1:3" ht="15.6">
      <c r="A1258" s="317">
        <v>44208</v>
      </c>
      <c r="B1258" s="235">
        <v>0.28769400000000001</v>
      </c>
      <c r="C1258" s="235">
        <v>118.56</v>
      </c>
    </row>
    <row r="1259" spans="1:3" ht="15.6">
      <c r="A1259" s="317">
        <v>44209</v>
      </c>
      <c r="B1259" s="235">
        <v>0.31898500000000002</v>
      </c>
      <c r="C1259" s="235">
        <v>119.80799690000001</v>
      </c>
    </row>
    <row r="1260" spans="1:3" ht="15.6">
      <c r="A1260" s="317">
        <v>44210</v>
      </c>
      <c r="B1260" s="235">
        <v>0.19901099999999999</v>
      </c>
      <c r="C1260" s="235">
        <v>119.73</v>
      </c>
    </row>
    <row r="1261" spans="1:3" ht="15.6">
      <c r="A1261" s="317">
        <v>44211</v>
      </c>
      <c r="B1261" s="235">
        <v>0.18391299999999999</v>
      </c>
      <c r="C1261" s="235">
        <v>119.96399839999999</v>
      </c>
    </row>
    <row r="1262" spans="1:3" ht="15.6">
      <c r="A1262" s="317">
        <v>44214</v>
      </c>
      <c r="B1262" s="235">
        <v>0.22020700000000001</v>
      </c>
      <c r="C1262" s="235">
        <v>122.38200310000001</v>
      </c>
    </row>
    <row r="1263" spans="1:3" ht="15.6">
      <c r="A1263" s="317">
        <v>44215</v>
      </c>
      <c r="B1263" s="235">
        <v>0.350217</v>
      </c>
      <c r="C1263" s="235">
        <v>120.25</v>
      </c>
    </row>
    <row r="1264" spans="1:3" ht="15.6">
      <c r="A1264" s="317">
        <v>44216</v>
      </c>
      <c r="B1264" s="235">
        <v>0.25423299999999999</v>
      </c>
      <c r="C1264" s="235">
        <v>123.0320031</v>
      </c>
    </row>
    <row r="1265" spans="1:3" ht="15.6">
      <c r="A1265" s="317">
        <v>44217</v>
      </c>
      <c r="B1265" s="235">
        <v>0.339584</v>
      </c>
      <c r="C1265" s="235">
        <v>121.31600160000001</v>
      </c>
    </row>
    <row r="1266" spans="1:3" ht="15.6">
      <c r="A1266" s="317">
        <v>44218</v>
      </c>
      <c r="B1266" s="235">
        <v>0.23074900000000001</v>
      </c>
      <c r="C1266" s="235">
        <v>121.03</v>
      </c>
    </row>
    <row r="1267" spans="1:3" ht="15.6">
      <c r="A1267" s="317">
        <v>44221</v>
      </c>
      <c r="B1267" s="235">
        <v>0.219808</v>
      </c>
      <c r="C1267" s="235">
        <v>120.38</v>
      </c>
    </row>
    <row r="1268" spans="1:3" ht="15.6">
      <c r="A1268" s="317">
        <v>44222</v>
      </c>
      <c r="B1268" s="235">
        <v>0.175178</v>
      </c>
      <c r="C1268" s="235">
        <v>120.19799690000001</v>
      </c>
    </row>
    <row r="1269" spans="1:3" ht="15.6">
      <c r="A1269" s="317">
        <v>44223</v>
      </c>
      <c r="B1269" s="235">
        <v>0.35265600000000003</v>
      </c>
      <c r="C1269" s="235">
        <v>117.7020031</v>
      </c>
    </row>
    <row r="1270" spans="1:3" ht="15.6">
      <c r="A1270" s="317">
        <v>44224</v>
      </c>
      <c r="B1270" s="235">
        <v>0.25152799999999997</v>
      </c>
      <c r="C1270" s="235">
        <v>119.18399839999999</v>
      </c>
    </row>
    <row r="1271" spans="1:3" ht="15.6">
      <c r="A1271" s="317">
        <v>44225</v>
      </c>
      <c r="B1271" s="235">
        <v>0.26981699999999997</v>
      </c>
      <c r="C1271" s="235">
        <v>117.0260016</v>
      </c>
    </row>
    <row r="1272" spans="1:3" ht="15.6">
      <c r="A1272" s="317">
        <v>44228</v>
      </c>
      <c r="B1272" s="235">
        <v>0.17666499999999999</v>
      </c>
      <c r="C1272" s="235">
        <v>118.3260016</v>
      </c>
    </row>
    <row r="1273" spans="1:3" ht="15.6">
      <c r="A1273" s="317">
        <v>44229</v>
      </c>
      <c r="B1273" s="235">
        <v>0.22031999999999999</v>
      </c>
      <c r="C1273" s="235">
        <v>120.4839984</v>
      </c>
    </row>
    <row r="1274" spans="1:3" ht="15.6">
      <c r="A1274" s="317">
        <v>44230</v>
      </c>
      <c r="B1274" s="235">
        <v>0.23289899999999999</v>
      </c>
      <c r="C1274" s="235">
        <v>120.25</v>
      </c>
    </row>
    <row r="1275" spans="1:3" ht="15.6">
      <c r="A1275" s="317">
        <v>44231</v>
      </c>
      <c r="B1275" s="235">
        <v>0.31851400000000002</v>
      </c>
      <c r="C1275" s="235">
        <v>121.16</v>
      </c>
    </row>
    <row r="1276" spans="1:3" ht="15.6">
      <c r="A1276" s="317">
        <v>44232</v>
      </c>
      <c r="B1276" s="235">
        <v>0.50792300000000001</v>
      </c>
      <c r="C1276" s="235">
        <v>125.4239984</v>
      </c>
    </row>
    <row r="1277" spans="1:3" ht="15.6">
      <c r="A1277" s="317">
        <v>44235</v>
      </c>
      <c r="B1277" s="235">
        <v>0.457318</v>
      </c>
      <c r="C1277" s="235">
        <v>126.85399839999999</v>
      </c>
    </row>
    <row r="1278" spans="1:3" ht="15.6">
      <c r="A1278" s="317">
        <v>44236</v>
      </c>
      <c r="B1278" s="235">
        <v>0.315861</v>
      </c>
      <c r="C1278" s="235">
        <v>126.2560016</v>
      </c>
    </row>
    <row r="1279" spans="1:3" ht="15.6">
      <c r="A1279" s="317">
        <v>44237</v>
      </c>
      <c r="B1279" s="235">
        <v>0.244889</v>
      </c>
      <c r="C1279" s="235">
        <v>124.56600160000001</v>
      </c>
    </row>
    <row r="1280" spans="1:3" ht="15.6">
      <c r="A1280" s="317">
        <v>44238</v>
      </c>
      <c r="B1280" s="235">
        <v>0.173819</v>
      </c>
      <c r="C1280" s="235">
        <v>125.5020031</v>
      </c>
    </row>
    <row r="1281" spans="1:3" ht="15.6">
      <c r="A1281" s="317">
        <v>44239</v>
      </c>
      <c r="B1281" s="235">
        <v>0.21323500000000001</v>
      </c>
      <c r="C1281" s="235">
        <v>124.93</v>
      </c>
    </row>
    <row r="1282" spans="1:3" ht="15.6">
      <c r="A1282" s="317">
        <v>44242</v>
      </c>
      <c r="B1282" s="235">
        <v>0.24115300000000001</v>
      </c>
      <c r="C1282" s="235">
        <v>128.51799690000001</v>
      </c>
    </row>
    <row r="1283" spans="1:3" ht="15.6">
      <c r="A1283" s="317">
        <v>44243</v>
      </c>
      <c r="B1283" s="235">
        <v>0.17225199999999999</v>
      </c>
      <c r="C1283" s="235">
        <v>128.96</v>
      </c>
    </row>
    <row r="1284" spans="1:3" ht="15.6">
      <c r="A1284" s="317">
        <v>44244</v>
      </c>
      <c r="B1284" s="235">
        <v>0.406889</v>
      </c>
      <c r="C1284" s="235">
        <v>131.23500000000001</v>
      </c>
    </row>
    <row r="1285" spans="1:3" ht="15.6">
      <c r="A1285" s="317">
        <v>44245</v>
      </c>
      <c r="B1285" s="235">
        <v>0.25110300000000002</v>
      </c>
      <c r="C1285" s="235">
        <v>130.845</v>
      </c>
    </row>
    <row r="1286" spans="1:3" ht="15.6">
      <c r="A1286" s="317">
        <v>44246</v>
      </c>
      <c r="B1286" s="235">
        <v>0.22825999999999999</v>
      </c>
      <c r="C1286" s="235">
        <v>130.715</v>
      </c>
    </row>
    <row r="1287" spans="1:3" ht="15.6">
      <c r="A1287" s="317">
        <v>44249</v>
      </c>
      <c r="B1287" s="235">
        <v>0.24936800000000001</v>
      </c>
      <c r="C1287" s="235">
        <v>128.10200309999999</v>
      </c>
    </row>
    <row r="1288" spans="1:3" ht="15.6">
      <c r="A1288" s="317">
        <v>44250</v>
      </c>
      <c r="B1288" s="235">
        <v>0.279335</v>
      </c>
      <c r="C1288" s="235">
        <v>128.85600160000001</v>
      </c>
    </row>
    <row r="1289" spans="1:3" ht="15.6">
      <c r="A1289" s="317">
        <v>44251</v>
      </c>
      <c r="B1289" s="235">
        <v>0.17547099999999999</v>
      </c>
      <c r="C1289" s="235">
        <v>128.36200310000001</v>
      </c>
    </row>
    <row r="1290" spans="1:3" ht="15.6">
      <c r="A1290" s="317">
        <v>44252</v>
      </c>
      <c r="B1290" s="235">
        <v>0.201375</v>
      </c>
      <c r="C1290" s="235">
        <v>129.35</v>
      </c>
    </row>
    <row r="1291" spans="1:3" ht="15.6">
      <c r="A1291" s="317">
        <v>44253</v>
      </c>
      <c r="B1291" s="235">
        <v>0.19495599999999999</v>
      </c>
      <c r="C1291" s="235">
        <v>126.1</v>
      </c>
    </row>
    <row r="1292" spans="1:3" ht="15.6">
      <c r="A1292" s="317">
        <v>44256</v>
      </c>
      <c r="B1292" s="235">
        <v>0.23721</v>
      </c>
      <c r="C1292" s="235">
        <v>128.6220031</v>
      </c>
    </row>
    <row r="1293" spans="1:3" ht="15.6">
      <c r="A1293" s="317">
        <v>44257</v>
      </c>
      <c r="B1293" s="235">
        <v>0.26599299999999998</v>
      </c>
      <c r="C1293" s="235">
        <v>126.75</v>
      </c>
    </row>
    <row r="1294" spans="1:3" ht="15.6">
      <c r="A1294" s="317">
        <v>44258</v>
      </c>
      <c r="B1294" s="235">
        <v>0.28188200000000002</v>
      </c>
      <c r="C1294" s="235">
        <v>126.0479969</v>
      </c>
    </row>
    <row r="1295" spans="1:3" ht="15.6">
      <c r="A1295" s="317">
        <v>44259</v>
      </c>
      <c r="B1295" s="235">
        <v>0.281613</v>
      </c>
      <c r="C1295" s="235">
        <v>127.8420031</v>
      </c>
    </row>
    <row r="1296" spans="1:3" ht="15.6">
      <c r="A1296" s="317">
        <v>44260</v>
      </c>
      <c r="B1296" s="235">
        <v>0.27402700000000002</v>
      </c>
      <c r="C1296" s="235">
        <v>128.88200309999999</v>
      </c>
    </row>
    <row r="1297" spans="1:3" ht="15.6">
      <c r="A1297" s="317">
        <v>44263</v>
      </c>
      <c r="B1297" s="235">
        <v>0.185749</v>
      </c>
      <c r="C1297" s="235">
        <v>128.85600160000001</v>
      </c>
    </row>
    <row r="1298" spans="1:3" ht="15.6">
      <c r="A1298" s="317">
        <v>44264</v>
      </c>
      <c r="B1298" s="235">
        <v>0.189105</v>
      </c>
      <c r="C1298" s="235">
        <v>130.845</v>
      </c>
    </row>
    <row r="1299" spans="1:3" ht="15.6">
      <c r="A1299" s="317">
        <v>44265</v>
      </c>
      <c r="B1299" s="235">
        <v>0.30443700000000001</v>
      </c>
      <c r="C1299" s="235">
        <v>131.56</v>
      </c>
    </row>
    <row r="1300" spans="1:3" ht="15.6">
      <c r="A1300" s="317">
        <v>44266</v>
      </c>
      <c r="B1300" s="235">
        <v>0.20019000000000001</v>
      </c>
      <c r="C1300" s="235">
        <v>131.16999999999999</v>
      </c>
    </row>
    <row r="1301" spans="1:3" ht="15.6">
      <c r="A1301" s="317">
        <v>44267</v>
      </c>
      <c r="B1301" s="235">
        <v>0.205453</v>
      </c>
      <c r="C1301" s="235">
        <v>130.78</v>
      </c>
    </row>
    <row r="1302" spans="1:3" ht="15.6">
      <c r="A1302" s="317">
        <v>44270</v>
      </c>
      <c r="B1302" s="235">
        <v>0.22135199999999999</v>
      </c>
      <c r="C1302" s="235">
        <v>130.845</v>
      </c>
    </row>
    <row r="1303" spans="1:3" ht="15.6">
      <c r="A1303" s="317">
        <v>44271</v>
      </c>
      <c r="B1303" s="235">
        <v>0.21259800000000001</v>
      </c>
      <c r="C1303" s="235">
        <v>127.79</v>
      </c>
    </row>
    <row r="1304" spans="1:3" ht="15.6">
      <c r="A1304" s="317">
        <v>44272</v>
      </c>
      <c r="B1304" s="235">
        <v>0.253029</v>
      </c>
      <c r="C1304" s="235">
        <v>127.66</v>
      </c>
    </row>
    <row r="1305" spans="1:3" ht="15.6">
      <c r="A1305" s="317">
        <v>44273</v>
      </c>
      <c r="B1305" s="235">
        <v>0.26447100000000001</v>
      </c>
      <c r="C1305" s="235">
        <v>128.51799690000001</v>
      </c>
    </row>
    <row r="1306" spans="1:3" ht="15.6">
      <c r="A1306" s="317">
        <v>44274</v>
      </c>
      <c r="B1306" s="235">
        <v>0.45321699999999998</v>
      </c>
      <c r="C1306" s="235">
        <v>129.14200310000001</v>
      </c>
    </row>
    <row r="1307" spans="1:3" ht="15.6">
      <c r="A1307" s="317">
        <v>44277</v>
      </c>
      <c r="B1307" s="235">
        <v>0.195969</v>
      </c>
      <c r="C1307" s="235">
        <v>128.36200310000001</v>
      </c>
    </row>
    <row r="1308" spans="1:3" ht="15.6">
      <c r="A1308" s="317">
        <v>44278</v>
      </c>
      <c r="B1308" s="235">
        <v>0.187944</v>
      </c>
      <c r="C1308" s="235">
        <v>128.57</v>
      </c>
    </row>
    <row r="1309" spans="1:3" ht="15.6">
      <c r="A1309" s="317">
        <v>44279</v>
      </c>
      <c r="B1309" s="235">
        <v>0.19433500000000001</v>
      </c>
      <c r="C1309" s="235">
        <v>127.66</v>
      </c>
    </row>
    <row r="1310" spans="1:3" ht="15.6">
      <c r="A1310" s="317"/>
      <c r="B1310" s="235"/>
      <c r="C1310" s="235"/>
    </row>
    <row r="1311" spans="1:3" ht="15.6">
      <c r="A1311" s="317"/>
      <c r="B1311" s="235"/>
      <c r="C1311" s="235"/>
    </row>
    <row r="1312" spans="1:3" ht="15.6">
      <c r="A1312" s="317"/>
      <c r="B1312" s="235"/>
      <c r="C1312" s="235"/>
    </row>
    <row r="1313" spans="1:3" ht="15.6">
      <c r="A1313" s="317"/>
      <c r="B1313" s="235"/>
      <c r="C1313" s="235"/>
    </row>
    <row r="1314" spans="1:3" ht="15.6">
      <c r="A1314" s="317"/>
      <c r="B1314" s="235"/>
      <c r="C1314" s="235"/>
    </row>
    <row r="1315" spans="1:3" ht="15.6">
      <c r="A1315" s="317"/>
      <c r="B1315" s="235"/>
      <c r="C1315" s="235"/>
    </row>
    <row r="1316" spans="1:3" ht="15.6">
      <c r="A1316" s="317"/>
      <c r="B1316" s="235"/>
      <c r="C1316" s="235"/>
    </row>
    <row r="1317" spans="1:3" ht="15.6">
      <c r="A1317" s="317"/>
      <c r="B1317" s="235"/>
      <c r="C1317" s="235"/>
    </row>
    <row r="1318" spans="1:3" ht="15.6">
      <c r="A1318" s="317"/>
      <c r="B1318" s="235"/>
      <c r="C1318" s="235"/>
    </row>
    <row r="1319" spans="1:3" ht="15.6">
      <c r="A1319" s="317"/>
      <c r="B1319" s="235"/>
      <c r="C1319" s="235"/>
    </row>
    <row r="1320" spans="1:3" ht="15.6">
      <c r="A1320" s="317"/>
      <c r="B1320" s="235"/>
      <c r="C1320" s="235"/>
    </row>
    <row r="1321" spans="1:3" ht="15.6">
      <c r="A1321" s="317"/>
      <c r="B1321" s="235"/>
      <c r="C1321" s="235"/>
    </row>
    <row r="1322" spans="1:3" ht="15.6">
      <c r="A1322" s="317"/>
      <c r="B1322" s="235"/>
      <c r="C1322" s="235"/>
    </row>
    <row r="1323" spans="1:3" ht="15.6">
      <c r="A1323" s="317"/>
      <c r="B1323" s="235"/>
      <c r="C1323" s="235"/>
    </row>
    <row r="1324" spans="1:3" ht="15.6">
      <c r="A1324" s="317"/>
      <c r="B1324" s="235"/>
      <c r="C1324" s="235"/>
    </row>
    <row r="1325" spans="1:3" ht="15.6">
      <c r="A1325" s="317"/>
      <c r="B1325" s="235"/>
      <c r="C1325" s="235"/>
    </row>
    <row r="1326" spans="1:3" ht="15.6">
      <c r="A1326" s="317"/>
      <c r="B1326" s="235"/>
      <c r="C1326" s="235"/>
    </row>
    <row r="1327" spans="1:3" ht="15.6">
      <c r="A1327" s="317"/>
      <c r="B1327" s="235"/>
      <c r="C1327" s="235"/>
    </row>
    <row r="1328" spans="1:3" ht="15.6">
      <c r="A1328" s="317"/>
      <c r="B1328" s="235"/>
      <c r="C1328" s="235"/>
    </row>
    <row r="1329" spans="1:3" ht="15.6">
      <c r="A1329" s="317"/>
      <c r="B1329" s="235"/>
      <c r="C1329" s="235"/>
    </row>
    <row r="1330" spans="1:3" ht="15.6">
      <c r="A1330" s="317"/>
      <c r="B1330" s="235"/>
      <c r="C1330" s="235"/>
    </row>
    <row r="1331" spans="1:3" ht="15.6">
      <c r="A1331" s="317"/>
      <c r="B1331" s="235"/>
      <c r="C1331" s="235"/>
    </row>
    <row r="1332" spans="1:3" ht="15.6">
      <c r="A1332" s="317"/>
      <c r="B1332" s="235"/>
      <c r="C1332" s="235"/>
    </row>
    <row r="1333" spans="1:3" ht="15.6">
      <c r="A1333" s="317"/>
      <c r="B1333" s="235"/>
      <c r="C1333" s="235"/>
    </row>
    <row r="1334" spans="1:3" ht="15.6">
      <c r="A1334" s="317"/>
      <c r="B1334" s="235"/>
      <c r="C1334" s="235"/>
    </row>
    <row r="1335" spans="1:3" ht="15.6">
      <c r="A1335" s="317"/>
      <c r="B1335" s="235"/>
      <c r="C1335" s="235"/>
    </row>
    <row r="1336" spans="1:3" ht="15.6">
      <c r="A1336" s="317"/>
      <c r="B1336" s="235"/>
      <c r="C1336" s="235"/>
    </row>
    <row r="1337" spans="1:3" ht="15.6">
      <c r="A1337" s="317"/>
      <c r="B1337" s="235"/>
      <c r="C1337" s="235"/>
    </row>
    <row r="1338" spans="1:3" ht="15.6">
      <c r="A1338" s="317"/>
      <c r="B1338" s="235"/>
      <c r="C1338" s="235"/>
    </row>
    <row r="1339" spans="1:3" ht="15.6">
      <c r="A1339" s="318"/>
      <c r="B1339" s="236"/>
      <c r="C1339" s="23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57"/>
  <sheetViews>
    <sheetView workbookViewId="0">
      <selection activeCell="P21" sqref="P21"/>
    </sheetView>
  </sheetViews>
  <sheetFormatPr baseColWidth="10" defaultColWidth="11" defaultRowHeight="13.8"/>
  <cols>
    <col min="1" max="16384" width="11" style="35"/>
  </cols>
  <sheetData>
    <row r="1" spans="1:10" ht="15.75" customHeight="1">
      <c r="A1" s="35" t="s">
        <v>576</v>
      </c>
    </row>
    <row r="2" spans="1:10" ht="15.6">
      <c r="A2" s="21" t="s">
        <v>577</v>
      </c>
      <c r="B2" s="21" t="s">
        <v>576</v>
      </c>
      <c r="C2" s="21" t="s">
        <v>578</v>
      </c>
      <c r="D2" s="21" t="s">
        <v>579</v>
      </c>
      <c r="E2" s="21" t="s">
        <v>580</v>
      </c>
      <c r="F2" s="21" t="s">
        <v>576</v>
      </c>
      <c r="G2" s="21" t="s">
        <v>579</v>
      </c>
      <c r="H2" s="21" t="s">
        <v>580</v>
      </c>
    </row>
    <row r="3" spans="1:10" ht="15.6">
      <c r="A3" s="350">
        <v>44007</v>
      </c>
      <c r="B3" s="344">
        <v>23</v>
      </c>
      <c r="C3" s="344">
        <v>1517</v>
      </c>
      <c r="D3" s="344">
        <v>16632.439999999999</v>
      </c>
      <c r="E3" s="344">
        <v>1047.5999999999999</v>
      </c>
      <c r="F3" s="344">
        <f t="shared" ref="F3:F34" si="0">B3/B$3*100</f>
        <v>100</v>
      </c>
      <c r="G3" s="344">
        <f t="shared" ref="G3:G34" si="1">D3/D$3*100</f>
        <v>100</v>
      </c>
      <c r="H3" s="344">
        <f t="shared" ref="H3:H34" si="2">E3/E$3*100</f>
        <v>100</v>
      </c>
      <c r="I3" s="429"/>
      <c r="J3" s="428"/>
    </row>
    <row r="4" spans="1:10" ht="15.6">
      <c r="A4" s="317">
        <v>44008</v>
      </c>
      <c r="B4" s="235">
        <v>22.96</v>
      </c>
      <c r="C4" s="235">
        <v>521</v>
      </c>
      <c r="D4" s="235">
        <v>16634.47</v>
      </c>
      <c r="E4" s="235">
        <v>1039.57</v>
      </c>
      <c r="F4" s="235">
        <f t="shared" si="0"/>
        <v>99.826086956521749</v>
      </c>
      <c r="G4" s="235">
        <f t="shared" si="1"/>
        <v>100.01220506432009</v>
      </c>
      <c r="H4" s="235">
        <f t="shared" si="2"/>
        <v>99.233486063382969</v>
      </c>
      <c r="I4" s="429"/>
      <c r="J4" s="428"/>
    </row>
    <row r="5" spans="1:10" ht="15.6">
      <c r="A5" s="317">
        <v>44012</v>
      </c>
      <c r="B5" s="235">
        <v>22.95</v>
      </c>
      <c r="C5" s="235">
        <v>3847</v>
      </c>
      <c r="D5" s="235">
        <v>16878</v>
      </c>
      <c r="E5" s="235">
        <v>1056.56</v>
      </c>
      <c r="F5" s="235">
        <f t="shared" si="0"/>
        <v>99.782608695652172</v>
      </c>
      <c r="G5" s="235">
        <f t="shared" si="1"/>
        <v>101.47639191844374</v>
      </c>
      <c r="H5" s="235">
        <f t="shared" si="2"/>
        <v>100.8552882779687</v>
      </c>
      <c r="I5" s="429"/>
      <c r="J5" s="428"/>
    </row>
    <row r="6" spans="1:10" ht="15.6">
      <c r="A6" s="317">
        <v>44013</v>
      </c>
      <c r="B6" s="235">
        <v>23</v>
      </c>
      <c r="C6" s="235">
        <v>1172</v>
      </c>
      <c r="D6" s="235">
        <v>16724.02</v>
      </c>
      <c r="E6" s="235">
        <v>1047.72</v>
      </c>
      <c r="F6" s="235">
        <f t="shared" si="0"/>
        <v>100</v>
      </c>
      <c r="G6" s="235">
        <f t="shared" si="1"/>
        <v>100.55061073420377</v>
      </c>
      <c r="H6" s="235">
        <f t="shared" si="2"/>
        <v>100.01145475372282</v>
      </c>
      <c r="I6" s="429"/>
      <c r="J6" s="428"/>
    </row>
    <row r="7" spans="1:10" ht="15.6">
      <c r="A7" s="317">
        <v>44014</v>
      </c>
      <c r="B7" s="235">
        <v>23</v>
      </c>
      <c r="C7" s="235">
        <v>500</v>
      </c>
      <c r="D7" s="235">
        <v>16737.05</v>
      </c>
      <c r="E7" s="235">
        <v>1043.96</v>
      </c>
      <c r="F7" s="235">
        <f t="shared" si="0"/>
        <v>100</v>
      </c>
      <c r="G7" s="235">
        <f t="shared" si="1"/>
        <v>100.62895161503664</v>
      </c>
      <c r="H7" s="235">
        <f t="shared" si="2"/>
        <v>99.652539137075237</v>
      </c>
      <c r="I7" s="429"/>
      <c r="J7" s="428"/>
    </row>
    <row r="8" spans="1:10" ht="15.6">
      <c r="A8" s="317">
        <v>44015</v>
      </c>
      <c r="B8" s="235">
        <v>23</v>
      </c>
      <c r="C8" s="235">
        <v>1759</v>
      </c>
      <c r="D8" s="235">
        <v>16698.71</v>
      </c>
      <c r="E8" s="235">
        <v>1047.3499999999999</v>
      </c>
      <c r="F8" s="235">
        <f t="shared" si="0"/>
        <v>100</v>
      </c>
      <c r="G8" s="235">
        <f t="shared" si="1"/>
        <v>100.39843823275478</v>
      </c>
      <c r="H8" s="235">
        <f t="shared" si="2"/>
        <v>99.976135929744174</v>
      </c>
      <c r="I8" s="429"/>
      <c r="J8" s="428"/>
    </row>
    <row r="9" spans="1:10" ht="15.6">
      <c r="A9" s="317">
        <v>44018</v>
      </c>
      <c r="B9" s="235">
        <v>23</v>
      </c>
      <c r="C9" s="235">
        <v>220</v>
      </c>
      <c r="D9" s="235">
        <v>16976.05</v>
      </c>
      <c r="E9" s="235">
        <v>1047.69</v>
      </c>
      <c r="F9" s="235">
        <f t="shared" si="0"/>
        <v>100</v>
      </c>
      <c r="G9" s="235">
        <f t="shared" si="1"/>
        <v>102.06590253745091</v>
      </c>
      <c r="H9" s="235">
        <f t="shared" si="2"/>
        <v>100.00859106529212</v>
      </c>
      <c r="I9" s="429"/>
      <c r="J9" s="428"/>
    </row>
    <row r="10" spans="1:10" ht="15.6">
      <c r="A10" s="317">
        <v>44019</v>
      </c>
      <c r="B10" s="235">
        <v>22.9</v>
      </c>
      <c r="C10" s="235">
        <v>4084</v>
      </c>
      <c r="D10" s="235">
        <v>16913.77</v>
      </c>
      <c r="E10" s="235">
        <v>1045.8900000000001</v>
      </c>
      <c r="F10" s="235">
        <f t="shared" si="0"/>
        <v>99.565217391304344</v>
      </c>
      <c r="G10" s="235">
        <f t="shared" si="1"/>
        <v>101.6914535690494</v>
      </c>
      <c r="H10" s="235">
        <f t="shared" si="2"/>
        <v>99.836769759450192</v>
      </c>
      <c r="I10" s="429"/>
      <c r="J10" s="428"/>
    </row>
    <row r="11" spans="1:10" ht="15.6">
      <c r="A11" s="317">
        <v>44020</v>
      </c>
      <c r="B11" s="235">
        <v>22.86</v>
      </c>
      <c r="C11" s="235">
        <v>2270</v>
      </c>
      <c r="D11" s="235">
        <v>16835.88</v>
      </c>
      <c r="E11" s="235">
        <v>1033.21</v>
      </c>
      <c r="F11" s="235">
        <f t="shared" si="0"/>
        <v>99.391304347826079</v>
      </c>
      <c r="G11" s="235">
        <f t="shared" si="1"/>
        <v>101.2231518646693</v>
      </c>
      <c r="H11" s="235">
        <f t="shared" si="2"/>
        <v>98.626384116074846</v>
      </c>
      <c r="I11" s="429"/>
      <c r="J11" s="428"/>
    </row>
    <row r="12" spans="1:10" ht="15.6">
      <c r="A12" s="317">
        <v>44021</v>
      </c>
      <c r="B12" s="235">
        <v>22.85</v>
      </c>
      <c r="C12" s="235">
        <v>780</v>
      </c>
      <c r="D12" s="235">
        <v>16599.650000000001</v>
      </c>
      <c r="E12" s="235">
        <v>1042.8699999999999</v>
      </c>
      <c r="F12" s="235">
        <f t="shared" si="0"/>
        <v>99.34782608695653</v>
      </c>
      <c r="G12" s="235">
        <f t="shared" si="1"/>
        <v>99.802855143322347</v>
      </c>
      <c r="H12" s="235">
        <f t="shared" si="2"/>
        <v>99.548491790759826</v>
      </c>
      <c r="I12" s="429"/>
      <c r="J12" s="428"/>
    </row>
    <row r="13" spans="1:10" ht="15.6">
      <c r="A13" s="317">
        <v>44025</v>
      </c>
      <c r="B13" s="235">
        <v>22.75</v>
      </c>
      <c r="C13" s="235">
        <v>10696</v>
      </c>
      <c r="D13" s="235">
        <v>16646.36</v>
      </c>
      <c r="E13" s="235">
        <v>1013.97</v>
      </c>
      <c r="F13" s="235">
        <f t="shared" si="0"/>
        <v>98.91304347826086</v>
      </c>
      <c r="G13" s="235">
        <f t="shared" si="1"/>
        <v>100.08369186962346</v>
      </c>
      <c r="H13" s="235">
        <f t="shared" si="2"/>
        <v>96.789805269186729</v>
      </c>
      <c r="I13" s="429"/>
      <c r="J13" s="428"/>
    </row>
    <row r="14" spans="1:10" ht="15.6">
      <c r="A14" s="317">
        <v>44026</v>
      </c>
      <c r="B14" s="235">
        <v>22.1</v>
      </c>
      <c r="C14" s="235">
        <v>6900</v>
      </c>
      <c r="D14" s="235">
        <v>16574.72</v>
      </c>
      <c r="E14" s="235">
        <v>1008.95</v>
      </c>
      <c r="F14" s="235">
        <f t="shared" si="0"/>
        <v>96.08695652173914</v>
      </c>
      <c r="G14" s="235">
        <f t="shared" si="1"/>
        <v>99.652967333716532</v>
      </c>
      <c r="H14" s="235">
        <f t="shared" si="2"/>
        <v>96.3106147384498</v>
      </c>
      <c r="I14" s="429"/>
      <c r="J14" s="428"/>
    </row>
    <row r="15" spans="1:10" ht="15.6">
      <c r="A15" s="317">
        <v>44027</v>
      </c>
      <c r="B15" s="235">
        <v>22.2</v>
      </c>
      <c r="C15" s="235">
        <v>1522</v>
      </c>
      <c r="D15" s="235">
        <v>16741.43</v>
      </c>
      <c r="E15" s="235">
        <v>1003.47</v>
      </c>
      <c r="F15" s="235">
        <f t="shared" si="0"/>
        <v>96.521739130434781</v>
      </c>
      <c r="G15" s="235">
        <f t="shared" si="1"/>
        <v>100.65528569470266</v>
      </c>
      <c r="H15" s="235">
        <f t="shared" si="2"/>
        <v>95.787514318442163</v>
      </c>
      <c r="I15" s="429"/>
      <c r="J15" s="428"/>
    </row>
    <row r="16" spans="1:10" ht="15.6">
      <c r="A16" s="317">
        <v>44028</v>
      </c>
      <c r="B16" s="235">
        <v>22.1</v>
      </c>
      <c r="C16" s="235">
        <v>761</v>
      </c>
      <c r="D16" s="235">
        <v>16649.490000000002</v>
      </c>
      <c r="E16" s="235">
        <v>1000.37</v>
      </c>
      <c r="F16" s="235">
        <f t="shared" si="0"/>
        <v>96.08695652173914</v>
      </c>
      <c r="G16" s="235">
        <f t="shared" si="1"/>
        <v>100.10251051559484</v>
      </c>
      <c r="H16" s="235">
        <f t="shared" si="2"/>
        <v>95.491599847269953</v>
      </c>
      <c r="I16" s="429"/>
      <c r="J16" s="428"/>
    </row>
    <row r="17" spans="1:10" ht="15.6">
      <c r="A17" s="317">
        <v>44029</v>
      </c>
      <c r="B17" s="235">
        <v>22.1</v>
      </c>
      <c r="C17" s="235">
        <v>845</v>
      </c>
      <c r="D17" s="235">
        <v>16752.86</v>
      </c>
      <c r="E17" s="235">
        <v>992.87</v>
      </c>
      <c r="F17" s="235">
        <f t="shared" si="0"/>
        <v>96.08695652173914</v>
      </c>
      <c r="G17" s="235">
        <f t="shared" si="1"/>
        <v>100.7240068204064</v>
      </c>
      <c r="H17" s="235">
        <f t="shared" si="2"/>
        <v>94.775677739595281</v>
      </c>
      <c r="I17" s="429"/>
      <c r="J17" s="428"/>
    </row>
    <row r="18" spans="1:10" ht="15.6">
      <c r="A18" s="317">
        <v>44032</v>
      </c>
      <c r="B18" s="235">
        <v>22.1</v>
      </c>
      <c r="C18" s="235">
        <v>1424</v>
      </c>
      <c r="D18" s="235">
        <v>16817.61</v>
      </c>
      <c r="E18" s="235">
        <v>997.97</v>
      </c>
      <c r="F18" s="235">
        <f t="shared" si="0"/>
        <v>96.08695652173914</v>
      </c>
      <c r="G18" s="235">
        <f t="shared" si="1"/>
        <v>101.1133062857885</v>
      </c>
      <c r="H18" s="235">
        <f t="shared" si="2"/>
        <v>95.262504772814054</v>
      </c>
      <c r="I18" s="429"/>
      <c r="J18" s="428"/>
    </row>
    <row r="19" spans="1:10" ht="15.6">
      <c r="A19" s="317">
        <v>44033</v>
      </c>
      <c r="B19" s="235">
        <v>22.1</v>
      </c>
      <c r="C19" s="235">
        <v>1100</v>
      </c>
      <c r="D19" s="235">
        <v>17134.52</v>
      </c>
      <c r="E19" s="235">
        <v>1018.45</v>
      </c>
      <c r="F19" s="235">
        <f t="shared" si="0"/>
        <v>96.08695652173914</v>
      </c>
      <c r="G19" s="235">
        <f t="shared" si="1"/>
        <v>103.01867915952201</v>
      </c>
      <c r="H19" s="235">
        <f t="shared" si="2"/>
        <v>97.217449408171078</v>
      </c>
      <c r="I19" s="429"/>
      <c r="J19" s="428"/>
    </row>
    <row r="20" spans="1:10" ht="15.6">
      <c r="A20" s="317">
        <v>44034</v>
      </c>
      <c r="B20" s="235">
        <v>22.1</v>
      </c>
      <c r="C20" s="235">
        <v>12983</v>
      </c>
      <c r="D20" s="235">
        <v>17243.38</v>
      </c>
      <c r="E20" s="235">
        <v>1037.44</v>
      </c>
      <c r="F20" s="235">
        <f t="shared" si="0"/>
        <v>96.08695652173914</v>
      </c>
      <c r="G20" s="235">
        <f t="shared" si="1"/>
        <v>103.6731832491204</v>
      </c>
      <c r="H20" s="235">
        <f t="shared" si="2"/>
        <v>99.030164184803368</v>
      </c>
      <c r="I20" s="429"/>
      <c r="J20" s="428"/>
    </row>
    <row r="21" spans="1:10" ht="15.6">
      <c r="A21" s="317">
        <v>44035</v>
      </c>
      <c r="B21" s="235">
        <v>22.1</v>
      </c>
      <c r="C21" s="235">
        <v>4411</v>
      </c>
      <c r="D21" s="235">
        <v>17268.439999999999</v>
      </c>
      <c r="E21" s="235">
        <v>1050.02</v>
      </c>
      <c r="F21" s="235">
        <f t="shared" si="0"/>
        <v>96.08695652173914</v>
      </c>
      <c r="G21" s="235">
        <f t="shared" si="1"/>
        <v>103.82385266383045</v>
      </c>
      <c r="H21" s="235">
        <f t="shared" si="2"/>
        <v>100.23100420007638</v>
      </c>
      <c r="I21" s="429"/>
      <c r="J21" s="428"/>
    </row>
    <row r="22" spans="1:10" ht="15.6">
      <c r="A22" s="317">
        <v>44036</v>
      </c>
      <c r="B22" s="235">
        <v>22.1</v>
      </c>
      <c r="C22" s="235">
        <v>6682</v>
      </c>
      <c r="D22" s="235">
        <v>17288.66</v>
      </c>
      <c r="E22" s="235">
        <v>1047.0999999999999</v>
      </c>
      <c r="F22" s="235">
        <f t="shared" si="0"/>
        <v>96.08695652173914</v>
      </c>
      <c r="G22" s="235">
        <f t="shared" si="1"/>
        <v>103.94542231927485</v>
      </c>
      <c r="H22" s="235">
        <f t="shared" si="2"/>
        <v>99.952271859488349</v>
      </c>
      <c r="I22" s="429"/>
      <c r="J22" s="428"/>
    </row>
    <row r="23" spans="1:10" ht="15.6">
      <c r="A23" s="317">
        <v>44039</v>
      </c>
      <c r="B23" s="235">
        <v>22.1</v>
      </c>
      <c r="C23" s="235">
        <v>1705</v>
      </c>
      <c r="D23" s="235">
        <v>17700.78</v>
      </c>
      <c r="E23" s="235">
        <v>1044.56</v>
      </c>
      <c r="F23" s="235">
        <f t="shared" si="0"/>
        <v>96.08695652173914</v>
      </c>
      <c r="G23" s="235">
        <f t="shared" si="1"/>
        <v>106.42323074666133</v>
      </c>
      <c r="H23" s="235">
        <f t="shared" si="2"/>
        <v>99.709812905689205</v>
      </c>
      <c r="I23" s="429"/>
      <c r="J23" s="428"/>
    </row>
    <row r="24" spans="1:10" ht="15.6">
      <c r="A24" s="317">
        <v>44041</v>
      </c>
      <c r="B24" s="235">
        <v>22</v>
      </c>
      <c r="C24" s="235">
        <v>31821</v>
      </c>
      <c r="D24" s="235">
        <v>17737.740000000002</v>
      </c>
      <c r="E24" s="235">
        <v>1031.78</v>
      </c>
      <c r="F24" s="235">
        <f t="shared" si="0"/>
        <v>95.652173913043484</v>
      </c>
      <c r="G24" s="235">
        <f t="shared" si="1"/>
        <v>106.64544709014434</v>
      </c>
      <c r="H24" s="235">
        <f t="shared" si="2"/>
        <v>98.489881634211542</v>
      </c>
      <c r="I24" s="429"/>
      <c r="J24" s="428"/>
    </row>
    <row r="25" spans="1:10" ht="15.6">
      <c r="A25" s="317">
        <v>44042</v>
      </c>
      <c r="B25" s="235">
        <v>22</v>
      </c>
      <c r="C25" s="235">
        <v>2536</v>
      </c>
      <c r="D25" s="235">
        <v>17614.34</v>
      </c>
      <c r="E25" s="235">
        <v>1025.8599999999999</v>
      </c>
      <c r="F25" s="235">
        <f t="shared" si="0"/>
        <v>95.652173913043484</v>
      </c>
      <c r="G25" s="235">
        <f t="shared" si="1"/>
        <v>105.90352347580993</v>
      </c>
      <c r="H25" s="235">
        <f t="shared" si="2"/>
        <v>97.924780450553655</v>
      </c>
      <c r="I25" s="429"/>
      <c r="J25" s="428"/>
    </row>
    <row r="26" spans="1:10" ht="15.6">
      <c r="A26" s="317">
        <v>44043</v>
      </c>
      <c r="B26" s="235">
        <v>22</v>
      </c>
      <c r="C26" s="235">
        <v>7342</v>
      </c>
      <c r="D26" s="235">
        <v>17512.53</v>
      </c>
      <c r="E26" s="235">
        <v>1016.31</v>
      </c>
      <c r="F26" s="235">
        <f t="shared" si="0"/>
        <v>95.652173913043484</v>
      </c>
      <c r="G26" s="235">
        <f t="shared" si="1"/>
        <v>105.29140643224927</v>
      </c>
      <c r="H26" s="235">
        <f t="shared" si="2"/>
        <v>97.013172966781212</v>
      </c>
      <c r="I26" s="429"/>
      <c r="J26" s="428"/>
    </row>
    <row r="27" spans="1:10" ht="15.6">
      <c r="A27" s="317">
        <v>44046</v>
      </c>
      <c r="B27" s="235">
        <v>22</v>
      </c>
      <c r="C27" s="235">
        <v>3837</v>
      </c>
      <c r="D27" s="235">
        <v>17559.53</v>
      </c>
      <c r="E27" s="235">
        <v>1022.97</v>
      </c>
      <c r="F27" s="235">
        <f t="shared" si="0"/>
        <v>95.652173913043484</v>
      </c>
      <c r="G27" s="235">
        <f t="shared" si="1"/>
        <v>105.57398673916755</v>
      </c>
      <c r="H27" s="235">
        <f t="shared" si="2"/>
        <v>97.648911798396341</v>
      </c>
      <c r="I27" s="429"/>
      <c r="J27" s="428"/>
    </row>
    <row r="28" spans="1:10" ht="15.6">
      <c r="A28" s="317">
        <v>44047</v>
      </c>
      <c r="B28" s="235">
        <v>21.7</v>
      </c>
      <c r="C28" s="235">
        <v>4542</v>
      </c>
      <c r="D28" s="235">
        <v>17571.8</v>
      </c>
      <c r="E28" s="235">
        <v>1016.56</v>
      </c>
      <c r="F28" s="235">
        <f t="shared" si="0"/>
        <v>94.347826086956516</v>
      </c>
      <c r="G28" s="235">
        <f t="shared" si="1"/>
        <v>105.64775823631409</v>
      </c>
      <c r="H28" s="235">
        <f t="shared" si="2"/>
        <v>97.037037037037038</v>
      </c>
      <c r="I28" s="429"/>
      <c r="J28" s="428"/>
    </row>
    <row r="29" spans="1:10" ht="15.6">
      <c r="A29" s="317">
        <v>44049</v>
      </c>
      <c r="B29" s="235">
        <v>21.7</v>
      </c>
      <c r="C29" s="235">
        <v>411</v>
      </c>
      <c r="D29" s="235">
        <v>18017.36</v>
      </c>
      <c r="E29" s="235">
        <v>1004.39</v>
      </c>
      <c r="F29" s="235">
        <f t="shared" si="0"/>
        <v>94.347826086956516</v>
      </c>
      <c r="G29" s="235">
        <f t="shared" si="1"/>
        <v>108.32661954589946</v>
      </c>
      <c r="H29" s="235">
        <f t="shared" si="2"/>
        <v>95.875334096983593</v>
      </c>
      <c r="I29" s="429"/>
      <c r="J29" s="428"/>
    </row>
    <row r="30" spans="1:10" ht="15.6">
      <c r="A30" s="317">
        <v>44050</v>
      </c>
      <c r="B30" s="235">
        <v>21.8</v>
      </c>
      <c r="C30" s="235">
        <v>2182</v>
      </c>
      <c r="D30" s="235">
        <v>17972.36</v>
      </c>
      <c r="E30" s="235">
        <v>1000.17</v>
      </c>
      <c r="F30" s="235">
        <f t="shared" si="0"/>
        <v>94.782608695652186</v>
      </c>
      <c r="G30" s="235">
        <f t="shared" si="1"/>
        <v>108.0560639328926</v>
      </c>
      <c r="H30" s="235">
        <f t="shared" si="2"/>
        <v>95.472508591065292</v>
      </c>
      <c r="I30" s="429"/>
      <c r="J30" s="428"/>
    </row>
    <row r="31" spans="1:10" ht="15.6">
      <c r="A31" s="317">
        <v>44053</v>
      </c>
      <c r="B31" s="235">
        <v>22</v>
      </c>
      <c r="C31" s="235">
        <v>6485</v>
      </c>
      <c r="D31" s="235">
        <v>17981.82</v>
      </c>
      <c r="E31" s="235">
        <v>1002.13</v>
      </c>
      <c r="F31" s="235">
        <f t="shared" si="0"/>
        <v>95.652173913043484</v>
      </c>
      <c r="G31" s="235">
        <f t="shared" si="1"/>
        <v>108.11294073509359</v>
      </c>
      <c r="H31" s="235">
        <f t="shared" si="2"/>
        <v>95.659602901870954</v>
      </c>
      <c r="I31" s="429"/>
      <c r="J31" s="428"/>
    </row>
    <row r="32" spans="1:10" ht="15.6">
      <c r="A32" s="317">
        <v>44054</v>
      </c>
      <c r="B32" s="235">
        <v>22</v>
      </c>
      <c r="C32" s="235">
        <v>1964</v>
      </c>
      <c r="D32" s="235">
        <v>17910.34</v>
      </c>
      <c r="E32" s="235">
        <v>996.01</v>
      </c>
      <c r="F32" s="235">
        <f t="shared" si="0"/>
        <v>95.652173913043484</v>
      </c>
      <c r="G32" s="235">
        <f t="shared" si="1"/>
        <v>107.68317817469956</v>
      </c>
      <c r="H32" s="235">
        <f t="shared" si="2"/>
        <v>95.075410462008406</v>
      </c>
      <c r="I32" s="429"/>
      <c r="J32" s="428"/>
    </row>
    <row r="33" spans="1:10" ht="15.6">
      <c r="A33" s="317">
        <v>44055</v>
      </c>
      <c r="B33" s="235">
        <v>22</v>
      </c>
      <c r="C33" s="235">
        <v>5560</v>
      </c>
      <c r="D33" s="235">
        <v>17983.07</v>
      </c>
      <c r="E33" s="235">
        <v>1000.04</v>
      </c>
      <c r="F33" s="235">
        <f t="shared" si="0"/>
        <v>95.652173913043484</v>
      </c>
      <c r="G33" s="235">
        <f t="shared" si="1"/>
        <v>108.12045616878822</v>
      </c>
      <c r="H33" s="235">
        <f t="shared" si="2"/>
        <v>95.460099274532269</v>
      </c>
      <c r="I33" s="429"/>
      <c r="J33" s="428"/>
    </row>
    <row r="34" spans="1:10" ht="15.6">
      <c r="A34" s="317">
        <v>44056</v>
      </c>
      <c r="B34" s="235">
        <v>22</v>
      </c>
      <c r="C34" s="235">
        <v>872</v>
      </c>
      <c r="D34" s="235">
        <v>18192.34</v>
      </c>
      <c r="E34" s="235">
        <v>1012.51</v>
      </c>
      <c r="F34" s="235">
        <f t="shared" si="0"/>
        <v>95.652173913043484</v>
      </c>
      <c r="G34" s="235">
        <f t="shared" si="1"/>
        <v>109.37866001620931</v>
      </c>
      <c r="H34" s="235">
        <f t="shared" si="2"/>
        <v>96.650439098892718</v>
      </c>
      <c r="I34" s="429"/>
      <c r="J34" s="428"/>
    </row>
    <row r="35" spans="1:10" ht="15.6">
      <c r="A35" s="317">
        <v>44060</v>
      </c>
      <c r="B35" s="235">
        <v>21.99</v>
      </c>
      <c r="C35" s="235">
        <v>614</v>
      </c>
      <c r="D35" s="235">
        <v>18467.099999999999</v>
      </c>
      <c r="E35" s="235">
        <v>1024.27</v>
      </c>
      <c r="F35" s="235">
        <f t="shared" ref="F35:F66" si="3">B35/B$3*100</f>
        <v>95.608695652173907</v>
      </c>
      <c r="G35" s="235">
        <f t="shared" ref="G35:G66" si="4">D35/D$3*100</f>
        <v>111.03061246575969</v>
      </c>
      <c r="H35" s="235">
        <f t="shared" ref="H35:H66" si="5">E35/E$3*100</f>
        <v>97.773004963726621</v>
      </c>
      <c r="I35" s="429"/>
      <c r="J35" s="428"/>
    </row>
    <row r="36" spans="1:10" ht="15.6">
      <c r="A36" s="317">
        <v>44062</v>
      </c>
      <c r="B36" s="235">
        <v>21</v>
      </c>
      <c r="C36" s="235">
        <v>1146</v>
      </c>
      <c r="D36" s="235">
        <v>18351.95</v>
      </c>
      <c r="E36" s="235">
        <v>1014.17</v>
      </c>
      <c r="F36" s="235">
        <f t="shared" si="3"/>
        <v>91.304347826086953</v>
      </c>
      <c r="G36" s="235">
        <f t="shared" si="4"/>
        <v>110.3382907138099</v>
      </c>
      <c r="H36" s="235">
        <f t="shared" si="5"/>
        <v>96.808896525391376</v>
      </c>
      <c r="I36" s="429"/>
      <c r="J36" s="428"/>
    </row>
    <row r="37" spans="1:10" ht="15.6">
      <c r="A37" s="317">
        <v>44063</v>
      </c>
      <c r="B37" s="235">
        <v>20.85</v>
      </c>
      <c r="C37" s="235">
        <v>6946</v>
      </c>
      <c r="D37" s="235">
        <v>18349.71</v>
      </c>
      <c r="E37" s="235">
        <v>1024.04</v>
      </c>
      <c r="F37" s="235">
        <f t="shared" si="3"/>
        <v>90.652173913043484</v>
      </c>
      <c r="G37" s="235">
        <f t="shared" si="4"/>
        <v>110.3248230566291</v>
      </c>
      <c r="H37" s="235">
        <f t="shared" si="5"/>
        <v>97.751050019091252</v>
      </c>
      <c r="I37" s="429"/>
      <c r="J37" s="428"/>
    </row>
    <row r="38" spans="1:10" ht="15.6">
      <c r="A38" s="317">
        <v>44064</v>
      </c>
      <c r="B38" s="235">
        <v>20.75</v>
      </c>
      <c r="C38" s="235">
        <v>691</v>
      </c>
      <c r="D38" s="235">
        <v>18276.04</v>
      </c>
      <c r="E38" s="235">
        <v>1026.49</v>
      </c>
      <c r="F38" s="235">
        <f t="shared" si="3"/>
        <v>90.217391304347828</v>
      </c>
      <c r="G38" s="235">
        <f t="shared" si="4"/>
        <v>109.8818934564021</v>
      </c>
      <c r="H38" s="235">
        <f t="shared" si="5"/>
        <v>97.98491790759833</v>
      </c>
      <c r="I38" s="429"/>
      <c r="J38" s="428"/>
    </row>
    <row r="39" spans="1:10" ht="15.6">
      <c r="A39" s="317">
        <v>44067</v>
      </c>
      <c r="B39" s="235">
        <v>20.75</v>
      </c>
      <c r="C39" s="235">
        <v>6036</v>
      </c>
      <c r="D39" s="235">
        <v>18295.22</v>
      </c>
      <c r="E39" s="235">
        <v>1035.54</v>
      </c>
      <c r="F39" s="235">
        <f t="shared" si="3"/>
        <v>90.217391304347828</v>
      </c>
      <c r="G39" s="235">
        <f t="shared" si="4"/>
        <v>109.99721027101256</v>
      </c>
      <c r="H39" s="235">
        <f t="shared" si="5"/>
        <v>98.848797250859107</v>
      </c>
      <c r="I39" s="429"/>
      <c r="J39" s="428"/>
    </row>
    <row r="40" spans="1:10" ht="15.6">
      <c r="A40" s="317">
        <v>44068</v>
      </c>
      <c r="B40" s="235">
        <v>20.75</v>
      </c>
      <c r="C40" s="235">
        <v>2000</v>
      </c>
      <c r="D40" s="235">
        <v>18252.13</v>
      </c>
      <c r="E40" s="235">
        <v>1030.3399999999999</v>
      </c>
      <c r="F40" s="235">
        <f t="shared" si="3"/>
        <v>90.217391304347828</v>
      </c>
      <c r="G40" s="235">
        <f t="shared" si="4"/>
        <v>109.7381382406911</v>
      </c>
      <c r="H40" s="235">
        <f t="shared" si="5"/>
        <v>98.352424589537989</v>
      </c>
      <c r="I40" s="429"/>
      <c r="J40" s="428"/>
    </row>
    <row r="41" spans="1:10" ht="15.6">
      <c r="A41" s="317">
        <v>44070</v>
      </c>
      <c r="B41" s="235">
        <v>20.75</v>
      </c>
      <c r="C41" s="235">
        <v>2694</v>
      </c>
      <c r="D41" s="235">
        <v>18338.47</v>
      </c>
      <c r="E41" s="235">
        <v>1020.24</v>
      </c>
      <c r="F41" s="235">
        <f t="shared" si="3"/>
        <v>90.217391304347828</v>
      </c>
      <c r="G41" s="235">
        <f t="shared" si="4"/>
        <v>110.25724427684696</v>
      </c>
      <c r="H41" s="235">
        <f t="shared" si="5"/>
        <v>97.388316151202758</v>
      </c>
      <c r="I41" s="429"/>
      <c r="J41" s="428"/>
    </row>
    <row r="42" spans="1:10" ht="15.6">
      <c r="A42" s="317">
        <v>44071</v>
      </c>
      <c r="B42" s="235">
        <v>20.7</v>
      </c>
      <c r="C42" s="235">
        <v>698</v>
      </c>
      <c r="D42" s="235">
        <v>18420.439999999999</v>
      </c>
      <c r="E42" s="235">
        <v>1000.85</v>
      </c>
      <c r="F42" s="235">
        <f t="shared" si="3"/>
        <v>90</v>
      </c>
      <c r="G42" s="235">
        <f t="shared" si="4"/>
        <v>110.75007635680633</v>
      </c>
      <c r="H42" s="235">
        <f t="shared" si="5"/>
        <v>95.537418862161132</v>
      </c>
      <c r="I42" s="429"/>
      <c r="J42" s="428"/>
    </row>
    <row r="43" spans="1:10" ht="15.6">
      <c r="A43" s="317">
        <v>44074</v>
      </c>
      <c r="B43" s="235">
        <v>20</v>
      </c>
      <c r="C43" s="235">
        <v>8697</v>
      </c>
      <c r="D43" s="235">
        <v>18576.89</v>
      </c>
      <c r="E43" s="235">
        <v>1010.79</v>
      </c>
      <c r="F43" s="235">
        <f t="shared" si="3"/>
        <v>86.956521739130437</v>
      </c>
      <c r="G43" s="235">
        <f t="shared" si="4"/>
        <v>111.6907080380269</v>
      </c>
      <c r="H43" s="235">
        <f t="shared" si="5"/>
        <v>96.486254295532646</v>
      </c>
      <c r="I43" s="429"/>
      <c r="J43" s="428"/>
    </row>
    <row r="44" spans="1:10" ht="15.6">
      <c r="A44" s="317">
        <v>44075</v>
      </c>
      <c r="B44" s="235">
        <v>20</v>
      </c>
      <c r="C44" s="235">
        <v>4740</v>
      </c>
      <c r="D44" s="235">
        <v>18675.37</v>
      </c>
      <c r="E44" s="235">
        <v>1020.55</v>
      </c>
      <c r="F44" s="235">
        <f t="shared" si="3"/>
        <v>86.956521739130437</v>
      </c>
      <c r="G44" s="235">
        <f t="shared" si="4"/>
        <v>112.28280396622506</v>
      </c>
      <c r="H44" s="235">
        <f t="shared" si="5"/>
        <v>97.417907598319971</v>
      </c>
      <c r="I44" s="429"/>
      <c r="J44" s="428"/>
    </row>
    <row r="45" spans="1:10" ht="15.6">
      <c r="A45" s="317">
        <v>44076</v>
      </c>
      <c r="B45" s="235">
        <v>20</v>
      </c>
      <c r="C45" s="235">
        <v>8803</v>
      </c>
      <c r="D45" s="235">
        <v>18487.05</v>
      </c>
      <c r="E45" s="235">
        <v>1017.86</v>
      </c>
      <c r="F45" s="235">
        <f t="shared" si="3"/>
        <v>86.956521739130437</v>
      </c>
      <c r="G45" s="235">
        <f t="shared" si="4"/>
        <v>111.15055878752607</v>
      </c>
      <c r="H45" s="235">
        <f t="shared" si="5"/>
        <v>97.161130202367332</v>
      </c>
      <c r="I45" s="429"/>
      <c r="J45" s="428"/>
    </row>
    <row r="46" spans="1:10" ht="15.6">
      <c r="A46" s="317">
        <v>44077</v>
      </c>
      <c r="B46" s="235">
        <v>20</v>
      </c>
      <c r="C46" s="235">
        <v>3519</v>
      </c>
      <c r="D46" s="235">
        <v>18485.97</v>
      </c>
      <c r="E46" s="235">
        <v>1021.92</v>
      </c>
      <c r="F46" s="235">
        <f t="shared" si="3"/>
        <v>86.956521739130437</v>
      </c>
      <c r="G46" s="235">
        <f t="shared" si="4"/>
        <v>111.14406545281392</v>
      </c>
      <c r="H46" s="235">
        <f t="shared" si="5"/>
        <v>97.548682703321887</v>
      </c>
      <c r="I46" s="429"/>
      <c r="J46" s="428"/>
    </row>
    <row r="47" spans="1:10" ht="15.6">
      <c r="A47" s="317">
        <v>44078</v>
      </c>
      <c r="B47" s="235">
        <v>19.989999999999998</v>
      </c>
      <c r="C47" s="235">
        <v>7010</v>
      </c>
      <c r="D47" s="235">
        <v>18137.939999999999</v>
      </c>
      <c r="E47" s="235">
        <v>1017.31</v>
      </c>
      <c r="F47" s="235">
        <f t="shared" si="3"/>
        <v>86.91304347826086</v>
      </c>
      <c r="G47" s="235">
        <f t="shared" si="4"/>
        <v>109.05158834181876</v>
      </c>
      <c r="H47" s="235">
        <f t="shared" si="5"/>
        <v>97.108629247804515</v>
      </c>
      <c r="I47" s="429"/>
      <c r="J47" s="428"/>
    </row>
    <row r="48" spans="1:10" ht="15.6">
      <c r="A48" s="317">
        <v>44081</v>
      </c>
      <c r="B48" s="235">
        <v>20</v>
      </c>
      <c r="C48" s="235">
        <v>5766</v>
      </c>
      <c r="D48" s="235">
        <v>18198.36</v>
      </c>
      <c r="E48" s="235">
        <v>1017.54</v>
      </c>
      <c r="F48" s="235">
        <f t="shared" si="3"/>
        <v>86.956521739130437</v>
      </c>
      <c r="G48" s="235">
        <f t="shared" si="4"/>
        <v>109.41485434488267</v>
      </c>
      <c r="H48" s="235">
        <f t="shared" si="5"/>
        <v>97.130584192439869</v>
      </c>
      <c r="I48" s="429"/>
      <c r="J48" s="428"/>
    </row>
    <row r="49" spans="1:10" ht="15.6">
      <c r="A49" s="317">
        <v>44082</v>
      </c>
      <c r="B49" s="235">
        <v>20</v>
      </c>
      <c r="C49" s="235">
        <v>8605</v>
      </c>
      <c r="D49" s="235">
        <v>18103.14</v>
      </c>
      <c r="E49" s="235">
        <v>1018.59</v>
      </c>
      <c r="F49" s="235">
        <f t="shared" si="3"/>
        <v>86.956521739130437</v>
      </c>
      <c r="G49" s="235">
        <f t="shared" si="4"/>
        <v>108.84235866776011</v>
      </c>
      <c r="H49" s="235">
        <f t="shared" si="5"/>
        <v>97.230813287514323</v>
      </c>
      <c r="I49" s="429"/>
      <c r="J49" s="428"/>
    </row>
    <row r="50" spans="1:10" ht="15.6">
      <c r="A50" s="317">
        <v>44083</v>
      </c>
      <c r="B50" s="235">
        <v>20</v>
      </c>
      <c r="C50" s="235">
        <v>2715</v>
      </c>
      <c r="D50" s="235">
        <v>18268.07</v>
      </c>
      <c r="E50" s="235">
        <v>1018.21</v>
      </c>
      <c r="F50" s="235">
        <f t="shared" si="3"/>
        <v>86.956521739130437</v>
      </c>
      <c r="G50" s="235">
        <f t="shared" si="4"/>
        <v>109.83397505116508</v>
      </c>
      <c r="H50" s="235">
        <f t="shared" si="5"/>
        <v>97.194539900725488</v>
      </c>
      <c r="I50" s="429"/>
      <c r="J50" s="428"/>
    </row>
    <row r="51" spans="1:10" ht="15.6">
      <c r="A51" s="317">
        <v>44084</v>
      </c>
      <c r="B51" s="235">
        <v>20</v>
      </c>
      <c r="C51" s="235">
        <v>2418</v>
      </c>
      <c r="D51" s="235">
        <v>18102.310000000001</v>
      </c>
      <c r="E51" s="235">
        <v>1006.84</v>
      </c>
      <c r="F51" s="235">
        <f t="shared" si="3"/>
        <v>86.956521739130437</v>
      </c>
      <c r="G51" s="235">
        <f t="shared" si="4"/>
        <v>108.83736841978688</v>
      </c>
      <c r="H51" s="235">
        <f t="shared" si="5"/>
        <v>96.109201985490657</v>
      </c>
      <c r="I51" s="429"/>
      <c r="J51" s="428"/>
    </row>
    <row r="52" spans="1:10" ht="15.6">
      <c r="A52" s="317">
        <v>44088</v>
      </c>
      <c r="B52" s="235">
        <v>20</v>
      </c>
      <c r="C52" s="235">
        <v>10506</v>
      </c>
      <c r="D52" s="235">
        <v>18163.490000000002</v>
      </c>
      <c r="E52" s="235">
        <v>1007.63</v>
      </c>
      <c r="F52" s="235">
        <f t="shared" si="3"/>
        <v>86.956521739130437</v>
      </c>
      <c r="G52" s="235">
        <f t="shared" si="4"/>
        <v>109.20520380653713</v>
      </c>
      <c r="H52" s="235">
        <f t="shared" si="5"/>
        <v>96.184612447499049</v>
      </c>
      <c r="I52" s="429"/>
      <c r="J52" s="428"/>
    </row>
    <row r="53" spans="1:10" ht="15.6">
      <c r="A53" s="317">
        <v>44089</v>
      </c>
      <c r="B53" s="235">
        <v>20</v>
      </c>
      <c r="C53" s="235">
        <v>4505</v>
      </c>
      <c r="D53" s="235">
        <v>17966.919999999998</v>
      </c>
      <c r="E53" s="235">
        <v>1018.29</v>
      </c>
      <c r="F53" s="235">
        <f t="shared" si="3"/>
        <v>86.956521739130437</v>
      </c>
      <c r="G53" s="235">
        <f t="shared" si="4"/>
        <v>108.02335676545354</v>
      </c>
      <c r="H53" s="235">
        <f t="shared" si="5"/>
        <v>97.202176403207346</v>
      </c>
      <c r="I53" s="429"/>
      <c r="J53" s="428"/>
    </row>
    <row r="54" spans="1:10" ht="15.6">
      <c r="A54" s="317">
        <v>44090</v>
      </c>
      <c r="B54" s="235">
        <v>20</v>
      </c>
      <c r="C54" s="235">
        <v>8231</v>
      </c>
      <c r="D54" s="235">
        <v>18093.990000000002</v>
      </c>
      <c r="E54" s="235">
        <v>1023.12</v>
      </c>
      <c r="F54" s="235">
        <f t="shared" si="3"/>
        <v>86.956521739130437</v>
      </c>
      <c r="G54" s="235">
        <f t="shared" si="4"/>
        <v>108.78734569311538</v>
      </c>
      <c r="H54" s="235">
        <f t="shared" si="5"/>
        <v>97.663230240549836</v>
      </c>
      <c r="I54" s="429"/>
      <c r="J54" s="428"/>
    </row>
    <row r="55" spans="1:10" ht="15.6">
      <c r="A55" s="317">
        <v>44091</v>
      </c>
      <c r="B55" s="235">
        <v>20.100000000000001</v>
      </c>
      <c r="C55" s="235">
        <v>1250</v>
      </c>
      <c r="D55" s="235">
        <v>18021.2</v>
      </c>
      <c r="E55" s="235">
        <v>1034</v>
      </c>
      <c r="F55" s="235">
        <f t="shared" si="3"/>
        <v>87.391304347826093</v>
      </c>
      <c r="G55" s="235">
        <f t="shared" si="4"/>
        <v>108.3497069582094</v>
      </c>
      <c r="H55" s="235">
        <f t="shared" si="5"/>
        <v>98.701794578083252</v>
      </c>
      <c r="I55" s="429"/>
      <c r="J55" s="428"/>
    </row>
    <row r="56" spans="1:10" ht="15.6">
      <c r="A56" s="317">
        <v>44092</v>
      </c>
      <c r="B56" s="235">
        <v>20</v>
      </c>
      <c r="C56" s="235">
        <v>2992</v>
      </c>
      <c r="D56" s="235">
        <v>17907.13</v>
      </c>
      <c r="E56" s="235">
        <v>1048</v>
      </c>
      <c r="F56" s="235">
        <f t="shared" si="3"/>
        <v>86.956521739130437</v>
      </c>
      <c r="G56" s="235">
        <f t="shared" si="4"/>
        <v>107.66387854097175</v>
      </c>
      <c r="H56" s="235">
        <f t="shared" si="5"/>
        <v>100.03818251240932</v>
      </c>
      <c r="I56" s="429"/>
      <c r="J56" s="428"/>
    </row>
    <row r="57" spans="1:10" ht="15.6">
      <c r="A57" s="317">
        <v>44096</v>
      </c>
      <c r="B57" s="235">
        <v>20</v>
      </c>
      <c r="C57" s="235">
        <v>4949</v>
      </c>
      <c r="D57" s="235">
        <v>17777.14</v>
      </c>
      <c r="E57" s="235">
        <v>1044.1099999999999</v>
      </c>
      <c r="F57" s="235">
        <f t="shared" si="3"/>
        <v>86.956521739130437</v>
      </c>
      <c r="G57" s="235">
        <f t="shared" si="4"/>
        <v>106.88233356019923</v>
      </c>
      <c r="H57" s="235">
        <f t="shared" si="5"/>
        <v>99.666857579228704</v>
      </c>
      <c r="I57" s="429"/>
      <c r="J57" s="428"/>
    </row>
    <row r="58" spans="1:10" ht="15.6">
      <c r="A58" s="317">
        <v>44097</v>
      </c>
      <c r="B58" s="235">
        <v>20</v>
      </c>
      <c r="C58" s="235">
        <v>40523</v>
      </c>
      <c r="D58" s="235">
        <v>17497.240000000002</v>
      </c>
      <c r="E58" s="235">
        <v>1046.6099999999999</v>
      </c>
      <c r="F58" s="235">
        <f t="shared" si="3"/>
        <v>86.956521739130437</v>
      </c>
      <c r="G58" s="235">
        <f t="shared" si="4"/>
        <v>105.19947764729652</v>
      </c>
      <c r="H58" s="235">
        <f t="shared" si="5"/>
        <v>99.905498281786947</v>
      </c>
      <c r="I58" s="429"/>
      <c r="J58" s="428"/>
    </row>
    <row r="59" spans="1:10" ht="15.6">
      <c r="A59" s="317">
        <v>44098</v>
      </c>
      <c r="B59" s="235">
        <v>20</v>
      </c>
      <c r="C59" s="235">
        <v>4629</v>
      </c>
      <c r="D59" s="235">
        <v>17777.75</v>
      </c>
      <c r="E59" s="235">
        <v>1044.3699999999999</v>
      </c>
      <c r="F59" s="235">
        <f t="shared" si="3"/>
        <v>86.956521739130437</v>
      </c>
      <c r="G59" s="235">
        <f t="shared" si="4"/>
        <v>106.8860010918422</v>
      </c>
      <c r="H59" s="235">
        <f t="shared" si="5"/>
        <v>99.691676212294766</v>
      </c>
      <c r="I59" s="429"/>
      <c r="J59" s="428"/>
    </row>
    <row r="60" spans="1:10" ht="15.6">
      <c r="A60" s="317">
        <v>44099</v>
      </c>
      <c r="B60" s="235">
        <v>20</v>
      </c>
      <c r="C60" s="235">
        <v>916</v>
      </c>
      <c r="D60" s="235">
        <v>17743.88</v>
      </c>
      <c r="E60" s="235">
        <v>1044.25</v>
      </c>
      <c r="F60" s="235">
        <f t="shared" si="3"/>
        <v>86.956521739130437</v>
      </c>
      <c r="G60" s="235">
        <f t="shared" si="4"/>
        <v>106.68236290045239</v>
      </c>
      <c r="H60" s="235">
        <f t="shared" si="5"/>
        <v>99.680221458571978</v>
      </c>
      <c r="I60" s="429"/>
      <c r="J60" s="428"/>
    </row>
    <row r="61" spans="1:10" ht="15.6">
      <c r="A61" s="317">
        <v>44102</v>
      </c>
      <c r="B61" s="235">
        <v>20</v>
      </c>
      <c r="C61" s="235">
        <v>14850</v>
      </c>
      <c r="D61" s="235">
        <v>17875.080000000002</v>
      </c>
      <c r="E61" s="235">
        <v>1044.93</v>
      </c>
      <c r="F61" s="235">
        <f t="shared" si="3"/>
        <v>86.956521739130437</v>
      </c>
      <c r="G61" s="235">
        <f t="shared" si="4"/>
        <v>107.47118282104131</v>
      </c>
      <c r="H61" s="235">
        <f t="shared" si="5"/>
        <v>99.745131729667818</v>
      </c>
      <c r="I61" s="429"/>
      <c r="J61" s="428"/>
    </row>
    <row r="62" spans="1:10" ht="15.6">
      <c r="A62" s="317">
        <v>44104</v>
      </c>
      <c r="B62" s="235">
        <v>20</v>
      </c>
      <c r="C62" s="235">
        <v>28600</v>
      </c>
      <c r="D62" s="235">
        <v>17948.78</v>
      </c>
      <c r="E62" s="235">
        <v>1045.49</v>
      </c>
      <c r="F62" s="235">
        <f t="shared" si="3"/>
        <v>86.956521739130437</v>
      </c>
      <c r="G62" s="235">
        <f t="shared" si="4"/>
        <v>107.91429279167698</v>
      </c>
      <c r="H62" s="235">
        <f t="shared" si="5"/>
        <v>99.798587247040857</v>
      </c>
      <c r="I62" s="429"/>
      <c r="J62" s="428"/>
    </row>
    <row r="63" spans="1:10" ht="15.6">
      <c r="A63" s="317">
        <v>44105</v>
      </c>
      <c r="B63" s="235">
        <v>20</v>
      </c>
      <c r="C63" s="235">
        <v>14478</v>
      </c>
      <c r="D63" s="235">
        <v>17842.810000000001</v>
      </c>
      <c r="E63" s="235">
        <v>1039.07</v>
      </c>
      <c r="F63" s="235">
        <f t="shared" si="3"/>
        <v>86.956521739130437</v>
      </c>
      <c r="G63" s="235">
        <f t="shared" si="4"/>
        <v>107.2771643847806</v>
      </c>
      <c r="H63" s="235">
        <f t="shared" si="5"/>
        <v>99.185757922871332</v>
      </c>
      <c r="I63" s="429"/>
      <c r="J63" s="428"/>
    </row>
    <row r="64" spans="1:10" ht="15.6">
      <c r="A64" s="317">
        <v>44106</v>
      </c>
      <c r="B64" s="235">
        <v>19.8</v>
      </c>
      <c r="C64" s="235">
        <v>640</v>
      </c>
      <c r="D64" s="235">
        <v>17911.560000000001</v>
      </c>
      <c r="E64" s="235">
        <v>1035.6300000000001</v>
      </c>
      <c r="F64" s="235">
        <f t="shared" si="3"/>
        <v>86.08695652173914</v>
      </c>
      <c r="G64" s="235">
        <f t="shared" si="4"/>
        <v>107.69051323798556</v>
      </c>
      <c r="H64" s="235">
        <f t="shared" si="5"/>
        <v>98.857388316151216</v>
      </c>
      <c r="I64" s="429"/>
      <c r="J64" s="428"/>
    </row>
    <row r="65" spans="1:10" ht="15.6">
      <c r="A65" s="317">
        <v>44109</v>
      </c>
      <c r="B65" s="235">
        <v>19.48</v>
      </c>
      <c r="C65" s="235">
        <v>15952</v>
      </c>
      <c r="D65" s="235">
        <v>17953.22</v>
      </c>
      <c r="E65" s="235">
        <v>1029.74</v>
      </c>
      <c r="F65" s="235">
        <f t="shared" si="3"/>
        <v>84.695652173913047</v>
      </c>
      <c r="G65" s="235">
        <f t="shared" si="4"/>
        <v>107.94098761216036</v>
      </c>
      <c r="H65" s="235">
        <f t="shared" si="5"/>
        <v>98.295150820924022</v>
      </c>
      <c r="I65" s="429"/>
      <c r="J65" s="428"/>
    </row>
    <row r="66" spans="1:10" ht="15.6">
      <c r="A66" s="317">
        <v>44110</v>
      </c>
      <c r="B66" s="235">
        <v>18.5</v>
      </c>
      <c r="C66" s="235">
        <v>13190</v>
      </c>
      <c r="D66" s="235">
        <v>18128.919999999998</v>
      </c>
      <c r="E66" s="235">
        <v>1021.5</v>
      </c>
      <c r="F66" s="235">
        <f t="shared" si="3"/>
        <v>80.434782608695656</v>
      </c>
      <c r="G66" s="235">
        <f t="shared" si="4"/>
        <v>108.99735697227825</v>
      </c>
      <c r="H66" s="235">
        <f t="shared" si="5"/>
        <v>97.508591065292109</v>
      </c>
      <c r="I66" s="429"/>
      <c r="J66" s="428"/>
    </row>
    <row r="67" spans="1:10" ht="15.6">
      <c r="A67" s="317">
        <v>44111</v>
      </c>
      <c r="B67" s="235">
        <v>18</v>
      </c>
      <c r="C67" s="235">
        <v>14631</v>
      </c>
      <c r="D67" s="235">
        <v>17958.64</v>
      </c>
      <c r="E67" s="235">
        <v>1016.17</v>
      </c>
      <c r="F67" s="235">
        <f t="shared" ref="F67:F98" si="6">B67/B$3*100</f>
        <v>78.260869565217391</v>
      </c>
      <c r="G67" s="235">
        <f t="shared" ref="G67:G98" si="7">D67/D$3*100</f>
        <v>107.97357453266028</v>
      </c>
      <c r="H67" s="235">
        <f t="shared" ref="H67:H98" si="8">E67/E$3*100</f>
        <v>96.999809087437967</v>
      </c>
      <c r="I67" s="429"/>
      <c r="J67" s="428"/>
    </row>
    <row r="68" spans="1:10" ht="15.6">
      <c r="A68" s="317">
        <v>44112</v>
      </c>
      <c r="B68" s="235">
        <v>18</v>
      </c>
      <c r="C68" s="235">
        <v>14921</v>
      </c>
      <c r="D68" s="235">
        <v>18032</v>
      </c>
      <c r="E68" s="235">
        <v>1014.34</v>
      </c>
      <c r="F68" s="235">
        <f t="shared" si="6"/>
        <v>78.260869565217391</v>
      </c>
      <c r="G68" s="235">
        <f t="shared" si="7"/>
        <v>108.41464030533103</v>
      </c>
      <c r="H68" s="235">
        <f t="shared" si="8"/>
        <v>96.825124093165343</v>
      </c>
      <c r="I68" s="429"/>
      <c r="J68" s="428"/>
    </row>
    <row r="69" spans="1:10" ht="15.6">
      <c r="A69" s="317">
        <v>44113</v>
      </c>
      <c r="B69" s="235">
        <v>18.5</v>
      </c>
      <c r="C69" s="235">
        <v>2744</v>
      </c>
      <c r="D69" s="235">
        <v>18112.259999999998</v>
      </c>
      <c r="E69" s="235">
        <v>1018.08</v>
      </c>
      <c r="F69" s="235">
        <f t="shared" si="6"/>
        <v>80.434782608695656</v>
      </c>
      <c r="G69" s="235">
        <f t="shared" si="7"/>
        <v>108.89719127199618</v>
      </c>
      <c r="H69" s="235">
        <f t="shared" si="8"/>
        <v>97.18213058419245</v>
      </c>
      <c r="I69" s="429"/>
      <c r="J69" s="428"/>
    </row>
    <row r="70" spans="1:10" ht="15.6">
      <c r="A70" s="317">
        <v>44117</v>
      </c>
      <c r="B70" s="235">
        <v>19</v>
      </c>
      <c r="C70" s="235">
        <v>2257</v>
      </c>
      <c r="D70" s="235">
        <v>17821.169999999998</v>
      </c>
      <c r="E70" s="235">
        <v>1020.87</v>
      </c>
      <c r="F70" s="235">
        <f t="shared" si="6"/>
        <v>82.608695652173907</v>
      </c>
      <c r="G70" s="235">
        <f t="shared" si="7"/>
        <v>107.14705719665906</v>
      </c>
      <c r="H70" s="235">
        <f t="shared" si="8"/>
        <v>97.448453608247434</v>
      </c>
      <c r="I70" s="429"/>
      <c r="J70" s="428"/>
    </row>
    <row r="71" spans="1:10" ht="15.6">
      <c r="A71" s="317">
        <v>44118</v>
      </c>
      <c r="B71" s="235">
        <v>20</v>
      </c>
      <c r="C71" s="235">
        <v>1255</v>
      </c>
      <c r="D71" s="235">
        <v>17835.07</v>
      </c>
      <c r="E71" s="235">
        <v>1011.85</v>
      </c>
      <c r="F71" s="235">
        <f t="shared" si="6"/>
        <v>86.956521739130437</v>
      </c>
      <c r="G71" s="235">
        <f t="shared" si="7"/>
        <v>107.23062881934342</v>
      </c>
      <c r="H71" s="235">
        <f t="shared" si="8"/>
        <v>96.58743795341735</v>
      </c>
      <c r="I71" s="429"/>
      <c r="J71" s="428"/>
    </row>
    <row r="72" spans="1:10" ht="15.6">
      <c r="A72" s="317">
        <v>44119</v>
      </c>
      <c r="B72" s="235">
        <v>18</v>
      </c>
      <c r="C72" s="235">
        <v>358202</v>
      </c>
      <c r="D72" s="235">
        <v>17690.8</v>
      </c>
      <c r="E72" s="235">
        <v>991.72</v>
      </c>
      <c r="F72" s="235">
        <f t="shared" si="6"/>
        <v>78.260869565217391</v>
      </c>
      <c r="G72" s="235">
        <f t="shared" si="7"/>
        <v>106.36322752404337</v>
      </c>
      <c r="H72" s="235">
        <f t="shared" si="8"/>
        <v>94.665903016418497</v>
      </c>
      <c r="I72" s="429"/>
      <c r="J72" s="428"/>
    </row>
    <row r="73" spans="1:10" ht="15.6">
      <c r="A73" s="317">
        <v>44120</v>
      </c>
      <c r="B73" s="235">
        <v>17</v>
      </c>
      <c r="C73" s="235">
        <v>275639</v>
      </c>
      <c r="D73" s="235">
        <v>17667.509999999998</v>
      </c>
      <c r="E73" s="235">
        <v>974.5</v>
      </c>
      <c r="F73" s="235">
        <f t="shared" si="6"/>
        <v>73.91304347826086</v>
      </c>
      <c r="G73" s="235">
        <f t="shared" si="7"/>
        <v>106.22319996344494</v>
      </c>
      <c r="H73" s="235">
        <f t="shared" si="8"/>
        <v>93.022145857197415</v>
      </c>
      <c r="I73" s="429"/>
      <c r="J73" s="428"/>
    </row>
    <row r="74" spans="1:10" ht="15.6">
      <c r="A74" s="317">
        <v>44123</v>
      </c>
      <c r="B74" s="235">
        <v>17</v>
      </c>
      <c r="C74" s="235">
        <v>77018</v>
      </c>
      <c r="D74" s="235">
        <v>17617.400000000001</v>
      </c>
      <c r="E74" s="235">
        <v>966.51</v>
      </c>
      <c r="F74" s="235">
        <f t="shared" si="6"/>
        <v>73.91304347826086</v>
      </c>
      <c r="G74" s="235">
        <f t="shared" si="7"/>
        <v>105.9219212574944</v>
      </c>
      <c r="H74" s="235">
        <f t="shared" si="8"/>
        <v>92.259450171821314</v>
      </c>
      <c r="I74" s="429"/>
      <c r="J74" s="428"/>
    </row>
    <row r="75" spans="1:10" ht="15.6">
      <c r="A75" s="317">
        <v>44124</v>
      </c>
      <c r="B75" s="235">
        <v>18.989999999999998</v>
      </c>
      <c r="C75" s="235">
        <v>11546</v>
      </c>
      <c r="D75" s="235">
        <v>17812.29</v>
      </c>
      <c r="E75" s="235">
        <v>988.48</v>
      </c>
      <c r="F75" s="235">
        <f t="shared" si="6"/>
        <v>82.565217391304344</v>
      </c>
      <c r="G75" s="235">
        <f t="shared" si="7"/>
        <v>107.09366755569238</v>
      </c>
      <c r="H75" s="235">
        <f t="shared" si="8"/>
        <v>94.356624665903027</v>
      </c>
      <c r="I75" s="429"/>
      <c r="J75" s="428"/>
    </row>
    <row r="76" spans="1:10" ht="15.6">
      <c r="A76" s="317">
        <v>44125</v>
      </c>
      <c r="B76" s="235">
        <v>19</v>
      </c>
      <c r="C76" s="235">
        <v>10296</v>
      </c>
      <c r="D76" s="235">
        <v>18164.72</v>
      </c>
      <c r="E76" s="235">
        <v>1001.15</v>
      </c>
      <c r="F76" s="235">
        <f t="shared" si="6"/>
        <v>82.608695652173907</v>
      </c>
      <c r="G76" s="235">
        <f t="shared" si="7"/>
        <v>109.21259899329263</v>
      </c>
      <c r="H76" s="235">
        <f t="shared" si="8"/>
        <v>95.566055746468123</v>
      </c>
      <c r="I76" s="429"/>
      <c r="J76" s="428"/>
    </row>
    <row r="77" spans="1:10" ht="15.6">
      <c r="A77" s="317">
        <v>44126</v>
      </c>
      <c r="B77" s="235">
        <v>18.89</v>
      </c>
      <c r="C77" s="235">
        <v>3920</v>
      </c>
      <c r="D77" s="235">
        <v>18066.53</v>
      </c>
      <c r="E77" s="235">
        <v>1000.32</v>
      </c>
      <c r="F77" s="235">
        <f t="shared" si="6"/>
        <v>82.130434782608702</v>
      </c>
      <c r="G77" s="235">
        <f t="shared" si="7"/>
        <v>108.62224664571163</v>
      </c>
      <c r="H77" s="235">
        <f t="shared" si="8"/>
        <v>95.486827033218802</v>
      </c>
      <c r="I77" s="429"/>
      <c r="J77" s="428"/>
    </row>
    <row r="78" spans="1:10" ht="15.6">
      <c r="A78" s="317">
        <v>44127</v>
      </c>
      <c r="B78" s="235">
        <v>19</v>
      </c>
      <c r="C78" s="235">
        <v>5909</v>
      </c>
      <c r="D78" s="235">
        <v>18058.66</v>
      </c>
      <c r="E78" s="235">
        <v>1001.94</v>
      </c>
      <c r="F78" s="235">
        <f t="shared" si="6"/>
        <v>82.608695652173907</v>
      </c>
      <c r="G78" s="235">
        <f t="shared" si="7"/>
        <v>108.57492947517022</v>
      </c>
      <c r="H78" s="235">
        <f t="shared" si="8"/>
        <v>95.64146620847653</v>
      </c>
      <c r="I78" s="429"/>
      <c r="J78" s="428"/>
    </row>
    <row r="79" spans="1:10" ht="15.6">
      <c r="A79" s="317">
        <v>44130</v>
      </c>
      <c r="B79" s="235">
        <v>19</v>
      </c>
      <c r="C79" s="235">
        <v>4460</v>
      </c>
      <c r="D79" s="235">
        <v>17844.41</v>
      </c>
      <c r="E79" s="235">
        <v>1001.65</v>
      </c>
      <c r="F79" s="235">
        <f t="shared" si="6"/>
        <v>82.608695652173907</v>
      </c>
      <c r="G79" s="235">
        <f t="shared" si="7"/>
        <v>107.28678413990973</v>
      </c>
      <c r="H79" s="235">
        <f t="shared" si="8"/>
        <v>95.61378388697976</v>
      </c>
      <c r="I79" s="429"/>
      <c r="J79" s="428"/>
    </row>
    <row r="80" spans="1:10" ht="15.6">
      <c r="A80" s="317">
        <v>44131</v>
      </c>
      <c r="B80" s="235">
        <v>19</v>
      </c>
      <c r="C80" s="235">
        <v>400</v>
      </c>
      <c r="D80" s="235">
        <v>18157.71</v>
      </c>
      <c r="E80" s="235">
        <v>1008.59</v>
      </c>
      <c r="F80" s="235">
        <f t="shared" si="6"/>
        <v>82.608695652173907</v>
      </c>
      <c r="G80" s="235">
        <f t="shared" si="7"/>
        <v>109.17045244113311</v>
      </c>
      <c r="H80" s="235">
        <f t="shared" si="8"/>
        <v>96.276250477281422</v>
      </c>
      <c r="I80" s="429"/>
      <c r="J80" s="428"/>
    </row>
    <row r="81" spans="1:10" ht="15.6">
      <c r="A81" s="317">
        <v>44132</v>
      </c>
      <c r="B81" s="235">
        <v>18.55</v>
      </c>
      <c r="C81" s="235">
        <v>4552</v>
      </c>
      <c r="D81" s="235">
        <v>17664.099999999999</v>
      </c>
      <c r="E81" s="235">
        <v>997.85</v>
      </c>
      <c r="F81" s="235">
        <f t="shared" si="6"/>
        <v>80.652173913043484</v>
      </c>
      <c r="G81" s="235">
        <f t="shared" si="7"/>
        <v>106.20269786032597</v>
      </c>
      <c r="H81" s="235">
        <f t="shared" si="8"/>
        <v>95.251050019091267</v>
      </c>
      <c r="I81" s="429"/>
      <c r="J81" s="428"/>
    </row>
    <row r="82" spans="1:10" ht="15.6">
      <c r="A82" s="317">
        <v>44133</v>
      </c>
      <c r="B82" s="235">
        <v>19</v>
      </c>
      <c r="C82" s="235">
        <v>2855</v>
      </c>
      <c r="D82" s="235">
        <v>17705.84</v>
      </c>
      <c r="E82" s="235">
        <v>1002.76</v>
      </c>
      <c r="F82" s="235">
        <f t="shared" si="6"/>
        <v>82.608695652173907</v>
      </c>
      <c r="G82" s="235">
        <f t="shared" si="7"/>
        <v>106.45365322225724</v>
      </c>
      <c r="H82" s="235">
        <f t="shared" si="8"/>
        <v>95.719740358915629</v>
      </c>
      <c r="I82" s="429"/>
      <c r="J82" s="428"/>
    </row>
    <row r="83" spans="1:10" ht="15.6">
      <c r="A83" s="317">
        <v>44134</v>
      </c>
      <c r="B83" s="235">
        <v>19</v>
      </c>
      <c r="C83" s="235">
        <v>818</v>
      </c>
      <c r="D83" s="235">
        <v>17472.2</v>
      </c>
      <c r="E83" s="235">
        <v>1001.47</v>
      </c>
      <c r="F83" s="235">
        <f t="shared" si="6"/>
        <v>82.608695652173907</v>
      </c>
      <c r="G83" s="235">
        <f t="shared" si="7"/>
        <v>105.04892847952556</v>
      </c>
      <c r="H83" s="235">
        <f t="shared" si="8"/>
        <v>95.596601756395586</v>
      </c>
      <c r="I83" s="429"/>
      <c r="J83" s="428"/>
    </row>
    <row r="84" spans="1:10" ht="15.6">
      <c r="A84" s="317">
        <v>44137</v>
      </c>
      <c r="B84" s="235">
        <v>19</v>
      </c>
      <c r="C84" s="235">
        <v>500</v>
      </c>
      <c r="D84" s="235">
        <v>17772.77</v>
      </c>
      <c r="E84" s="235">
        <v>1004.41</v>
      </c>
      <c r="F84" s="235">
        <f t="shared" si="6"/>
        <v>82.608695652173907</v>
      </c>
      <c r="G84" s="235">
        <f t="shared" si="7"/>
        <v>106.85605960400279</v>
      </c>
      <c r="H84" s="235">
        <f t="shared" si="8"/>
        <v>95.877243222604051</v>
      </c>
      <c r="I84" s="429"/>
      <c r="J84" s="428"/>
    </row>
    <row r="85" spans="1:10" ht="15.6">
      <c r="A85" s="317">
        <v>44138</v>
      </c>
      <c r="B85" s="235">
        <v>19</v>
      </c>
      <c r="C85" s="235">
        <v>615</v>
      </c>
      <c r="D85" s="235">
        <v>17824.47</v>
      </c>
      <c r="E85" s="235">
        <v>1006.38</v>
      </c>
      <c r="F85" s="235">
        <f t="shared" si="6"/>
        <v>82.608695652173907</v>
      </c>
      <c r="G85" s="235">
        <f t="shared" si="7"/>
        <v>107.16689794161292</v>
      </c>
      <c r="H85" s="235">
        <f t="shared" si="8"/>
        <v>96.065292096219935</v>
      </c>
      <c r="I85" s="429"/>
      <c r="J85" s="428"/>
    </row>
    <row r="86" spans="1:10" ht="15.6">
      <c r="A86" s="317">
        <v>44139</v>
      </c>
      <c r="B86" s="235">
        <v>20</v>
      </c>
      <c r="C86" s="235">
        <v>3052</v>
      </c>
      <c r="D86" s="235">
        <v>17709.04</v>
      </c>
      <c r="E86" s="235">
        <v>1013.11</v>
      </c>
      <c r="F86" s="235">
        <f t="shared" si="6"/>
        <v>86.956521739130437</v>
      </c>
      <c r="G86" s="235">
        <f t="shared" si="7"/>
        <v>106.4728927325155</v>
      </c>
      <c r="H86" s="235">
        <f t="shared" si="8"/>
        <v>96.707712867506686</v>
      </c>
      <c r="I86" s="429"/>
      <c r="J86" s="428"/>
    </row>
    <row r="87" spans="1:10" ht="15.6">
      <c r="A87" s="317">
        <v>44140</v>
      </c>
      <c r="B87" s="235">
        <v>20</v>
      </c>
      <c r="C87" s="235">
        <v>6767</v>
      </c>
      <c r="D87" s="235">
        <v>18037.18</v>
      </c>
      <c r="E87" s="235">
        <v>1011.31</v>
      </c>
      <c r="F87" s="235">
        <f t="shared" si="6"/>
        <v>86.956521739130437</v>
      </c>
      <c r="G87" s="235">
        <f t="shared" si="7"/>
        <v>108.44578426256162</v>
      </c>
      <c r="H87" s="235">
        <f t="shared" si="8"/>
        <v>96.535891561664769</v>
      </c>
      <c r="I87" s="429"/>
      <c r="J87" s="428"/>
    </row>
    <row r="88" spans="1:10" ht="15.6">
      <c r="A88" s="317">
        <v>44141</v>
      </c>
      <c r="B88" s="235">
        <v>20</v>
      </c>
      <c r="C88" s="235">
        <v>2500</v>
      </c>
      <c r="D88" s="235">
        <v>17994.830000000002</v>
      </c>
      <c r="E88" s="235">
        <v>1004.89</v>
      </c>
      <c r="F88" s="235">
        <f t="shared" si="6"/>
        <v>86.956521739130437</v>
      </c>
      <c r="G88" s="235">
        <f t="shared" si="7"/>
        <v>108.19116136898737</v>
      </c>
      <c r="H88" s="235">
        <f t="shared" si="8"/>
        <v>95.923062237495245</v>
      </c>
      <c r="I88" s="429"/>
      <c r="J88" s="428"/>
    </row>
    <row r="89" spans="1:10" ht="15.6">
      <c r="A89" s="317">
        <v>44144</v>
      </c>
      <c r="B89" s="235">
        <v>19.989999999999998</v>
      </c>
      <c r="C89" s="235">
        <v>500</v>
      </c>
      <c r="D89" s="235">
        <v>18896.04</v>
      </c>
      <c r="E89" s="235">
        <v>1025.5899999999999</v>
      </c>
      <c r="F89" s="235">
        <f t="shared" si="6"/>
        <v>86.91304347826086</v>
      </c>
      <c r="G89" s="235">
        <f t="shared" si="7"/>
        <v>113.60954856894119</v>
      </c>
      <c r="H89" s="235">
        <f t="shared" si="8"/>
        <v>97.899007254677358</v>
      </c>
      <c r="I89" s="429"/>
      <c r="J89" s="428"/>
    </row>
    <row r="90" spans="1:10" ht="15.6">
      <c r="A90" s="317">
        <v>44146</v>
      </c>
      <c r="B90" s="235">
        <v>19.5</v>
      </c>
      <c r="C90" s="235">
        <v>6595</v>
      </c>
      <c r="D90" s="235">
        <v>17837.75</v>
      </c>
      <c r="E90" s="235">
        <v>995.77</v>
      </c>
      <c r="F90" s="235">
        <f t="shared" si="6"/>
        <v>84.782608695652172</v>
      </c>
      <c r="G90" s="235">
        <f t="shared" si="7"/>
        <v>107.24674190918471</v>
      </c>
      <c r="H90" s="235">
        <f t="shared" si="8"/>
        <v>95.052500954562817</v>
      </c>
      <c r="I90" s="429"/>
      <c r="J90" s="428"/>
    </row>
    <row r="91" spans="1:10" ht="15.6">
      <c r="A91" s="317">
        <v>44147</v>
      </c>
      <c r="B91" s="235">
        <v>19.8</v>
      </c>
      <c r="C91" s="235">
        <v>3290</v>
      </c>
      <c r="D91" s="235">
        <v>17804.86</v>
      </c>
      <c r="E91" s="235">
        <v>1001.93</v>
      </c>
      <c r="F91" s="235">
        <f t="shared" si="6"/>
        <v>86.08695652173914</v>
      </c>
      <c r="G91" s="235">
        <f t="shared" si="7"/>
        <v>107.04899581781146</v>
      </c>
      <c r="H91" s="235">
        <f t="shared" si="8"/>
        <v>95.640511645666294</v>
      </c>
      <c r="I91" s="429"/>
      <c r="J91" s="428"/>
    </row>
    <row r="92" spans="1:10" ht="15.6">
      <c r="A92" s="317">
        <v>44148</v>
      </c>
      <c r="B92" s="235">
        <v>19</v>
      </c>
      <c r="C92" s="235">
        <v>2409</v>
      </c>
      <c r="D92" s="235">
        <v>18048.41</v>
      </c>
      <c r="E92" s="235">
        <v>1005.68</v>
      </c>
      <c r="F92" s="235">
        <f t="shared" si="6"/>
        <v>82.608695652173907</v>
      </c>
      <c r="G92" s="235">
        <f t="shared" si="7"/>
        <v>108.5133029188742</v>
      </c>
      <c r="H92" s="235">
        <f t="shared" si="8"/>
        <v>95.998472699503637</v>
      </c>
      <c r="I92" s="429"/>
      <c r="J92" s="428"/>
    </row>
    <row r="93" spans="1:10" ht="15.6">
      <c r="A93" s="317">
        <v>44151</v>
      </c>
      <c r="B93" s="235">
        <v>19</v>
      </c>
      <c r="C93" s="235">
        <v>2040</v>
      </c>
      <c r="D93" s="235">
        <v>18290.330000000002</v>
      </c>
      <c r="E93" s="235">
        <v>1013.34</v>
      </c>
      <c r="F93" s="235">
        <f t="shared" si="6"/>
        <v>82.608695652173907</v>
      </c>
      <c r="G93" s="235">
        <f t="shared" si="7"/>
        <v>109.96780989439915</v>
      </c>
      <c r="H93" s="235">
        <f t="shared" si="8"/>
        <v>96.729667812142054</v>
      </c>
      <c r="I93" s="429"/>
      <c r="J93" s="428"/>
    </row>
    <row r="94" spans="1:10" ht="15.6">
      <c r="A94" s="317">
        <v>44152</v>
      </c>
      <c r="B94" s="235">
        <v>19.5</v>
      </c>
      <c r="C94" s="235">
        <v>22783</v>
      </c>
      <c r="D94" s="235">
        <v>18517.7</v>
      </c>
      <c r="E94" s="235">
        <v>1010.46</v>
      </c>
      <c r="F94" s="235">
        <f t="shared" si="6"/>
        <v>84.782608695652172</v>
      </c>
      <c r="G94" s="235">
        <f t="shared" si="7"/>
        <v>111.33483722171853</v>
      </c>
      <c r="H94" s="235">
        <f t="shared" si="8"/>
        <v>96.454753722794976</v>
      </c>
      <c r="I94" s="429"/>
      <c r="J94" s="428"/>
    </row>
    <row r="95" spans="1:10" ht="15.6">
      <c r="A95" s="317">
        <v>44153</v>
      </c>
      <c r="B95" s="235">
        <v>19.600000000000001</v>
      </c>
      <c r="C95" s="235">
        <v>1575</v>
      </c>
      <c r="D95" s="235">
        <v>18629.02</v>
      </c>
      <c r="E95" s="235">
        <v>1014.47</v>
      </c>
      <c r="F95" s="235">
        <f t="shared" si="6"/>
        <v>85.217391304347828</v>
      </c>
      <c r="G95" s="235">
        <f t="shared" si="7"/>
        <v>112.00413168482797</v>
      </c>
      <c r="H95" s="235">
        <f t="shared" si="8"/>
        <v>96.837533409698366</v>
      </c>
      <c r="I95" s="429"/>
      <c r="J95" s="428"/>
    </row>
    <row r="96" spans="1:10" ht="15.6">
      <c r="A96" s="317">
        <v>44154</v>
      </c>
      <c r="B96" s="235">
        <v>19.600000000000001</v>
      </c>
      <c r="C96" s="235">
        <v>502</v>
      </c>
      <c r="D96" s="235">
        <v>18553.16</v>
      </c>
      <c r="E96" s="235">
        <v>1028.21</v>
      </c>
      <c r="F96" s="235">
        <f t="shared" si="6"/>
        <v>85.217391304347828</v>
      </c>
      <c r="G96" s="235">
        <f t="shared" si="7"/>
        <v>111.54803504476793</v>
      </c>
      <c r="H96" s="235">
        <f t="shared" si="8"/>
        <v>98.149102710958388</v>
      </c>
      <c r="I96" s="429"/>
      <c r="J96" s="428"/>
    </row>
    <row r="97" spans="1:10" ht="15.6">
      <c r="A97" s="317">
        <v>44155</v>
      </c>
      <c r="B97" s="235">
        <v>19.8</v>
      </c>
      <c r="C97" s="235">
        <v>1010</v>
      </c>
      <c r="D97" s="235">
        <v>18810.39</v>
      </c>
      <c r="E97" s="235">
        <v>1031.46</v>
      </c>
      <c r="F97" s="235">
        <f t="shared" si="6"/>
        <v>86.08695652173914</v>
      </c>
      <c r="G97" s="235">
        <f t="shared" si="7"/>
        <v>113.09459105218478</v>
      </c>
      <c r="H97" s="235">
        <f t="shared" si="8"/>
        <v>98.459335624284094</v>
      </c>
      <c r="I97" s="429"/>
      <c r="J97" s="428"/>
    </row>
    <row r="98" spans="1:10" ht="15.6">
      <c r="A98" s="317">
        <v>44158</v>
      </c>
      <c r="B98" s="235">
        <v>19.600000000000001</v>
      </c>
      <c r="C98" s="235">
        <v>3363</v>
      </c>
      <c r="D98" s="235">
        <v>18924.54</v>
      </c>
      <c r="E98" s="235">
        <v>1036.1199999999999</v>
      </c>
      <c r="F98" s="235">
        <f t="shared" si="6"/>
        <v>85.217391304347828</v>
      </c>
      <c r="G98" s="235">
        <f t="shared" si="7"/>
        <v>113.78090045717887</v>
      </c>
      <c r="H98" s="235">
        <f t="shared" si="8"/>
        <v>98.904161893852617</v>
      </c>
      <c r="I98" s="429"/>
      <c r="J98" s="428"/>
    </row>
    <row r="99" spans="1:10" ht="15.6">
      <c r="A99" s="317">
        <v>44159</v>
      </c>
      <c r="B99" s="235">
        <v>19.399999999999999</v>
      </c>
      <c r="C99" s="235">
        <v>9614</v>
      </c>
      <c r="D99" s="235">
        <v>19480.87</v>
      </c>
      <c r="E99" s="235">
        <v>1050.42</v>
      </c>
      <c r="F99" s="235">
        <f t="shared" ref="F99:F130" si="9">B99/B$3*100</f>
        <v>84.347826086956516</v>
      </c>
      <c r="G99" s="235">
        <f t="shared" ref="G99:G130" si="10">D99/D$3*100</f>
        <v>117.12574943904804</v>
      </c>
      <c r="H99" s="235">
        <f t="shared" ref="H99:H130" si="11">E99/E$3*100</f>
        <v>100.26918671248571</v>
      </c>
      <c r="I99" s="429"/>
      <c r="J99" s="428"/>
    </row>
    <row r="100" spans="1:10" ht="15.6">
      <c r="A100" s="317">
        <v>44160</v>
      </c>
      <c r="B100" s="235">
        <v>19.510000000000002</v>
      </c>
      <c r="C100" s="235">
        <v>7734</v>
      </c>
      <c r="D100" s="235">
        <v>19642.32</v>
      </c>
      <c r="E100" s="235">
        <v>1044.7</v>
      </c>
      <c r="F100" s="235">
        <f t="shared" si="9"/>
        <v>84.826086956521749</v>
      </c>
      <c r="G100" s="235">
        <f t="shared" si="10"/>
        <v>118.09644285504713</v>
      </c>
      <c r="H100" s="235">
        <f t="shared" si="11"/>
        <v>99.723176785032464</v>
      </c>
      <c r="I100" s="429"/>
      <c r="J100" s="428"/>
    </row>
    <row r="101" spans="1:10" ht="15.6">
      <c r="A101" s="317">
        <v>44161</v>
      </c>
      <c r="B101" s="235">
        <v>19.5</v>
      </c>
      <c r="C101" s="235">
        <v>2161</v>
      </c>
      <c r="D101" s="235">
        <v>19610.39</v>
      </c>
      <c r="E101" s="235">
        <v>1035.2</v>
      </c>
      <c r="F101" s="235">
        <f t="shared" si="9"/>
        <v>84.782608695652172</v>
      </c>
      <c r="G101" s="235">
        <f t="shared" si="10"/>
        <v>117.90446861675137</v>
      </c>
      <c r="H101" s="235">
        <f t="shared" si="11"/>
        <v>98.816342115311201</v>
      </c>
      <c r="I101" s="429"/>
      <c r="J101" s="428"/>
    </row>
    <row r="102" spans="1:10" ht="15.6">
      <c r="A102" s="317">
        <v>44165</v>
      </c>
      <c r="B102" s="235">
        <v>19.5</v>
      </c>
      <c r="C102" s="235">
        <v>3541</v>
      </c>
      <c r="D102" s="235">
        <v>19796.509999999998</v>
      </c>
      <c r="E102" s="235">
        <v>1034.79</v>
      </c>
      <c r="F102" s="235">
        <f t="shared" si="9"/>
        <v>84.782608695652172</v>
      </c>
      <c r="G102" s="235">
        <f t="shared" si="10"/>
        <v>119.02348663214777</v>
      </c>
      <c r="H102" s="235">
        <f t="shared" si="11"/>
        <v>98.777205040091644</v>
      </c>
      <c r="I102" s="429"/>
      <c r="J102" s="428"/>
    </row>
    <row r="103" spans="1:10" ht="15.6">
      <c r="A103" s="317">
        <v>44166</v>
      </c>
      <c r="B103" s="235">
        <v>19.5</v>
      </c>
      <c r="C103" s="235">
        <v>9634</v>
      </c>
      <c r="D103" s="235">
        <v>20146.310000000001</v>
      </c>
      <c r="E103" s="235">
        <v>1040.3900000000001</v>
      </c>
      <c r="F103" s="235">
        <f t="shared" si="9"/>
        <v>84.782608695652172</v>
      </c>
      <c r="G103" s="235">
        <f t="shared" si="10"/>
        <v>121.12660559725454</v>
      </c>
      <c r="H103" s="235">
        <f t="shared" si="11"/>
        <v>99.311760213822083</v>
      </c>
      <c r="I103" s="429"/>
      <c r="J103" s="428"/>
    </row>
    <row r="104" spans="1:10" ht="15.6">
      <c r="A104" s="317">
        <v>44167</v>
      </c>
      <c r="B104" s="235">
        <v>19.5</v>
      </c>
      <c r="C104" s="235">
        <v>70508</v>
      </c>
      <c r="D104" s="235">
        <v>20313.849999999999</v>
      </c>
      <c r="E104" s="235">
        <v>1040.5899999999999</v>
      </c>
      <c r="F104" s="235">
        <f t="shared" si="9"/>
        <v>84.782608695652172</v>
      </c>
      <c r="G104" s="235">
        <f t="shared" si="10"/>
        <v>122.13391420621389</v>
      </c>
      <c r="H104" s="235">
        <f t="shared" si="11"/>
        <v>99.33085147002673</v>
      </c>
      <c r="I104" s="429"/>
      <c r="J104" s="428"/>
    </row>
    <row r="105" spans="1:10" ht="15.6">
      <c r="A105" s="317">
        <v>44174</v>
      </c>
      <c r="B105" s="235">
        <v>20.100000000000001</v>
      </c>
      <c r="C105" s="235">
        <v>10102</v>
      </c>
      <c r="D105" s="235">
        <v>20646.349999999999</v>
      </c>
      <c r="E105" s="235">
        <v>1064.3800000000001</v>
      </c>
      <c r="F105" s="235">
        <f t="shared" si="9"/>
        <v>87.391304347826093</v>
      </c>
      <c r="G105" s="235">
        <f t="shared" si="10"/>
        <v>124.13301956898688</v>
      </c>
      <c r="H105" s="235">
        <f t="shared" si="11"/>
        <v>101.60175639557085</v>
      </c>
      <c r="I105" s="429"/>
      <c r="J105" s="428"/>
    </row>
    <row r="106" spans="1:10" ht="15.6">
      <c r="A106" s="317">
        <v>44175</v>
      </c>
      <c r="B106" s="235">
        <v>20.149999999999999</v>
      </c>
      <c r="C106" s="235">
        <v>5275</v>
      </c>
      <c r="D106" s="235">
        <v>20781.79</v>
      </c>
      <c r="E106" s="235">
        <v>1059.79</v>
      </c>
      <c r="F106" s="235">
        <f t="shared" si="9"/>
        <v>87.608695652173907</v>
      </c>
      <c r="G106" s="235">
        <f t="shared" si="10"/>
        <v>124.94733184066801</v>
      </c>
      <c r="H106" s="235">
        <f t="shared" si="11"/>
        <v>101.16361206567393</v>
      </c>
      <c r="I106" s="429"/>
      <c r="J106" s="428"/>
    </row>
    <row r="107" spans="1:10" ht="15.6">
      <c r="A107" s="317">
        <v>44176</v>
      </c>
      <c r="B107" s="235">
        <v>20.12</v>
      </c>
      <c r="C107" s="235">
        <v>11382</v>
      </c>
      <c r="D107" s="235">
        <v>20474</v>
      </c>
      <c r="E107" s="235">
        <v>1047.6400000000001</v>
      </c>
      <c r="F107" s="235">
        <f t="shared" si="9"/>
        <v>87.478260869565219</v>
      </c>
      <c r="G107" s="235">
        <f t="shared" si="10"/>
        <v>123.09679157117057</v>
      </c>
      <c r="H107" s="235">
        <f t="shared" si="11"/>
        <v>100.00381825124094</v>
      </c>
      <c r="I107" s="429"/>
      <c r="J107" s="428"/>
    </row>
    <row r="108" spans="1:10" ht="15.6">
      <c r="A108" s="317">
        <v>44179</v>
      </c>
      <c r="B108" s="235">
        <v>20.05</v>
      </c>
      <c r="C108" s="235">
        <v>19592</v>
      </c>
      <c r="D108" s="235">
        <v>20485.32</v>
      </c>
      <c r="E108" s="235">
        <v>1043.45</v>
      </c>
      <c r="F108" s="235">
        <f t="shared" si="9"/>
        <v>87.173913043478265</v>
      </c>
      <c r="G108" s="235">
        <f t="shared" si="10"/>
        <v>123.16485133870918</v>
      </c>
      <c r="H108" s="235">
        <f t="shared" si="11"/>
        <v>99.60385643375335</v>
      </c>
      <c r="I108" s="429"/>
      <c r="J108" s="428"/>
    </row>
    <row r="109" spans="1:10" ht="15.6">
      <c r="A109" s="317">
        <v>44180</v>
      </c>
      <c r="B109" s="235">
        <v>19.95</v>
      </c>
      <c r="C109" s="235">
        <v>42380</v>
      </c>
      <c r="D109" s="235">
        <v>20583.14</v>
      </c>
      <c r="E109" s="235">
        <v>1046.8699999999999</v>
      </c>
      <c r="F109" s="235">
        <f t="shared" si="9"/>
        <v>86.739130434782609</v>
      </c>
      <c r="G109" s="235">
        <f t="shared" si="10"/>
        <v>123.75297911791657</v>
      </c>
      <c r="H109" s="235">
        <f t="shared" si="11"/>
        <v>99.930316914852995</v>
      </c>
      <c r="I109" s="429"/>
      <c r="J109" s="428"/>
    </row>
    <row r="110" spans="1:10" ht="15.6">
      <c r="A110" s="317">
        <v>44181</v>
      </c>
      <c r="B110" s="235">
        <v>19.809999999999999</v>
      </c>
      <c r="C110" s="235">
        <v>400</v>
      </c>
      <c r="D110" s="235">
        <v>20679.22</v>
      </c>
      <c r="E110" s="235">
        <v>1044.53</v>
      </c>
      <c r="F110" s="235">
        <f t="shared" si="9"/>
        <v>86.130434782608688</v>
      </c>
      <c r="G110" s="235">
        <f t="shared" si="10"/>
        <v>124.33064541342102</v>
      </c>
      <c r="H110" s="235">
        <f t="shared" si="11"/>
        <v>99.706949217258497</v>
      </c>
      <c r="I110" s="429"/>
      <c r="J110" s="428"/>
    </row>
    <row r="111" spans="1:10" ht="15.6">
      <c r="A111" s="317">
        <v>44182</v>
      </c>
      <c r="B111" s="235">
        <v>20</v>
      </c>
      <c r="C111" s="235">
        <v>2039</v>
      </c>
      <c r="D111" s="235">
        <v>20811.72</v>
      </c>
      <c r="E111" s="235">
        <v>1041.0899999999999</v>
      </c>
      <c r="F111" s="235">
        <f t="shared" si="9"/>
        <v>86.956521739130437</v>
      </c>
      <c r="G111" s="235">
        <f t="shared" si="10"/>
        <v>125.12728138505236</v>
      </c>
      <c r="H111" s="235">
        <f t="shared" si="11"/>
        <v>99.378579610538381</v>
      </c>
      <c r="I111" s="429"/>
      <c r="J111" s="428"/>
    </row>
    <row r="112" spans="1:10" ht="15.6">
      <c r="A112" s="317">
        <v>44183</v>
      </c>
      <c r="B112" s="235">
        <v>20</v>
      </c>
      <c r="C112" s="235">
        <v>3961</v>
      </c>
      <c r="D112" s="235">
        <v>20729.79</v>
      </c>
      <c r="E112" s="235">
        <v>1042.71</v>
      </c>
      <c r="F112" s="235">
        <f t="shared" si="9"/>
        <v>86.956521739130437</v>
      </c>
      <c r="G112" s="235">
        <f t="shared" si="10"/>
        <v>124.63468979897118</v>
      </c>
      <c r="H112" s="235">
        <f t="shared" si="11"/>
        <v>99.533218785796123</v>
      </c>
      <c r="I112" s="429"/>
      <c r="J112" s="428"/>
    </row>
    <row r="113" spans="1:10" ht="15.6">
      <c r="A113" s="317">
        <v>44187</v>
      </c>
      <c r="B113" s="235">
        <v>20</v>
      </c>
      <c r="C113" s="235">
        <v>543</v>
      </c>
      <c r="D113" s="235">
        <v>20493.59</v>
      </c>
      <c r="E113" s="235">
        <v>1035.21</v>
      </c>
      <c r="F113" s="235">
        <f t="shared" si="9"/>
        <v>86.956521739130437</v>
      </c>
      <c r="G113" s="235">
        <f t="shared" si="10"/>
        <v>123.21457344803288</v>
      </c>
      <c r="H113" s="235">
        <f t="shared" si="11"/>
        <v>98.817296678121437</v>
      </c>
      <c r="I113" s="429"/>
      <c r="J113" s="428"/>
    </row>
    <row r="114" spans="1:10" ht="15.6">
      <c r="A114" s="317">
        <v>44188</v>
      </c>
      <c r="B114" s="235">
        <v>20</v>
      </c>
      <c r="C114" s="235">
        <v>220</v>
      </c>
      <c r="D114" s="235">
        <v>20797.400000000001</v>
      </c>
      <c r="E114" s="235">
        <v>1034.7</v>
      </c>
      <c r="F114" s="235">
        <f t="shared" si="9"/>
        <v>86.956521739130437</v>
      </c>
      <c r="G114" s="235">
        <f t="shared" si="10"/>
        <v>125.04118457664661</v>
      </c>
      <c r="H114" s="235">
        <f t="shared" si="11"/>
        <v>98.768613974799564</v>
      </c>
      <c r="I114" s="429"/>
      <c r="J114" s="428"/>
    </row>
    <row r="115" spans="1:10" ht="15.6">
      <c r="A115" s="317">
        <v>44189</v>
      </c>
      <c r="B115" s="235">
        <v>20.010000000000002</v>
      </c>
      <c r="C115" s="235">
        <v>1152</v>
      </c>
      <c r="D115" s="235">
        <v>20835.73</v>
      </c>
      <c r="E115" s="235">
        <v>1074.74</v>
      </c>
      <c r="F115" s="235">
        <f t="shared" si="9"/>
        <v>87.000000000000014</v>
      </c>
      <c r="G115" s="235">
        <f t="shared" si="10"/>
        <v>125.27163783545892</v>
      </c>
      <c r="H115" s="235">
        <f t="shared" si="11"/>
        <v>102.59068346697214</v>
      </c>
      <c r="I115" s="429"/>
      <c r="J115" s="428"/>
    </row>
    <row r="116" spans="1:10" ht="15.6">
      <c r="A116" s="317">
        <v>44193</v>
      </c>
      <c r="B116" s="235">
        <v>20.100000000000001</v>
      </c>
      <c r="C116" s="235">
        <v>306</v>
      </c>
      <c r="D116" s="235">
        <v>20842.400000000001</v>
      </c>
      <c r="E116" s="235">
        <v>1081.53</v>
      </c>
      <c r="F116" s="235">
        <f t="shared" si="9"/>
        <v>87.391304347826093</v>
      </c>
      <c r="G116" s="235">
        <f t="shared" si="10"/>
        <v>125.31174018965349</v>
      </c>
      <c r="H116" s="235">
        <f t="shared" si="11"/>
        <v>103.23883161512029</v>
      </c>
      <c r="I116" s="429"/>
      <c r="J116" s="428"/>
    </row>
    <row r="117" spans="1:10" ht="15.6">
      <c r="A117" s="317">
        <v>44195</v>
      </c>
      <c r="B117" s="235">
        <v>20.149999999999999</v>
      </c>
      <c r="C117" s="235">
        <v>727</v>
      </c>
      <c r="D117" s="235">
        <v>20967.189999999999</v>
      </c>
      <c r="E117" s="235">
        <v>1088.46</v>
      </c>
      <c r="F117" s="235">
        <f t="shared" si="9"/>
        <v>87.608695652173907</v>
      </c>
      <c r="G117" s="235">
        <f t="shared" si="10"/>
        <v>126.06202096625631</v>
      </c>
      <c r="H117" s="235">
        <f t="shared" si="11"/>
        <v>103.90034364261169</v>
      </c>
      <c r="I117" s="429"/>
      <c r="J117" s="428"/>
    </row>
    <row r="118" spans="1:10" ht="15.6">
      <c r="A118" s="317">
        <v>44200</v>
      </c>
      <c r="B118" s="235">
        <v>20.16</v>
      </c>
      <c r="C118" s="235">
        <v>500</v>
      </c>
      <c r="D118" s="235">
        <v>21023.58</v>
      </c>
      <c r="E118" s="235">
        <v>1104.47</v>
      </c>
      <c r="F118" s="235">
        <f t="shared" si="9"/>
        <v>87.65217391304347</v>
      </c>
      <c r="G118" s="235">
        <f t="shared" si="10"/>
        <v>126.40105721108871</v>
      </c>
      <c r="H118" s="235">
        <f t="shared" si="11"/>
        <v>105.4285987017946</v>
      </c>
      <c r="I118" s="429"/>
      <c r="J118" s="428"/>
    </row>
    <row r="119" spans="1:10" ht="15.6">
      <c r="A119" s="317">
        <v>44201</v>
      </c>
      <c r="B119" s="235">
        <v>21.17</v>
      </c>
      <c r="C119" s="235">
        <v>1772</v>
      </c>
      <c r="D119" s="235">
        <v>21009.13</v>
      </c>
      <c r="E119" s="235">
        <v>1123.32</v>
      </c>
      <c r="F119" s="235">
        <f t="shared" si="9"/>
        <v>92.043478260869577</v>
      </c>
      <c r="G119" s="235">
        <f t="shared" si="10"/>
        <v>126.31417879757872</v>
      </c>
      <c r="H119" s="235">
        <f t="shared" si="11"/>
        <v>107.22794959908362</v>
      </c>
      <c r="I119" s="429"/>
      <c r="J119" s="428"/>
    </row>
    <row r="120" spans="1:10" ht="15.6">
      <c r="A120" s="317">
        <v>44202</v>
      </c>
      <c r="B120" s="235">
        <v>21</v>
      </c>
      <c r="C120" s="235">
        <v>5548</v>
      </c>
      <c r="D120" s="235">
        <v>21330.35</v>
      </c>
      <c r="E120" s="235">
        <v>1129.94</v>
      </c>
      <c r="F120" s="235">
        <f t="shared" si="9"/>
        <v>91.304347826086953</v>
      </c>
      <c r="G120" s="235">
        <f t="shared" si="10"/>
        <v>128.24546488669131</v>
      </c>
      <c r="H120" s="235">
        <f t="shared" si="11"/>
        <v>107.85987017945781</v>
      </c>
      <c r="I120" s="429"/>
      <c r="J120" s="428"/>
    </row>
    <row r="121" spans="1:10" ht="15.6">
      <c r="A121" s="317">
        <v>44203</v>
      </c>
      <c r="B121" s="235">
        <v>21</v>
      </c>
      <c r="C121" s="235">
        <v>16000</v>
      </c>
      <c r="D121" s="235">
        <v>21693.55</v>
      </c>
      <c r="E121" s="235">
        <v>1179.48</v>
      </c>
      <c r="F121" s="235">
        <f t="shared" si="9"/>
        <v>91.304347826086953</v>
      </c>
      <c r="G121" s="235">
        <f t="shared" si="10"/>
        <v>130.42914930100454</v>
      </c>
      <c r="H121" s="235">
        <f t="shared" si="11"/>
        <v>112.58877434135168</v>
      </c>
      <c r="I121" s="429"/>
      <c r="J121" s="428"/>
    </row>
    <row r="122" spans="1:10" ht="15.6">
      <c r="A122" s="317">
        <v>44204</v>
      </c>
      <c r="B122" s="235">
        <v>21.5</v>
      </c>
      <c r="C122" s="235">
        <v>7668</v>
      </c>
      <c r="D122" s="235">
        <v>21625.37</v>
      </c>
      <c r="E122" s="235">
        <v>1188.46</v>
      </c>
      <c r="F122" s="235">
        <f t="shared" si="9"/>
        <v>93.478260869565219</v>
      </c>
      <c r="G122" s="235">
        <f t="shared" si="10"/>
        <v>130.01922748556436</v>
      </c>
      <c r="H122" s="235">
        <f t="shared" si="11"/>
        <v>113.44597174494082</v>
      </c>
      <c r="I122" s="429"/>
      <c r="J122" s="428"/>
    </row>
    <row r="123" spans="1:10" ht="15.6">
      <c r="A123" s="317">
        <v>44207</v>
      </c>
      <c r="B123" s="235">
        <v>23</v>
      </c>
      <c r="C123" s="235">
        <v>9629</v>
      </c>
      <c r="D123" s="235">
        <v>21654.59</v>
      </c>
      <c r="E123" s="235">
        <v>1214.49</v>
      </c>
      <c r="F123" s="235">
        <f t="shared" si="9"/>
        <v>100</v>
      </c>
      <c r="G123" s="235">
        <f t="shared" si="10"/>
        <v>130.19490826361016</v>
      </c>
      <c r="H123" s="235">
        <f t="shared" si="11"/>
        <v>115.9306987399771</v>
      </c>
      <c r="I123" s="429"/>
      <c r="J123" s="428"/>
    </row>
    <row r="124" spans="1:10" ht="15.6">
      <c r="A124" s="317">
        <v>44208</v>
      </c>
      <c r="B124" s="235">
        <v>23</v>
      </c>
      <c r="C124" s="235">
        <v>875</v>
      </c>
      <c r="D124" s="235">
        <v>21618.55</v>
      </c>
      <c r="E124" s="235">
        <v>1229.26</v>
      </c>
      <c r="F124" s="235">
        <f t="shared" si="9"/>
        <v>100</v>
      </c>
      <c r="G124" s="235">
        <f t="shared" si="10"/>
        <v>129.97822327932641</v>
      </c>
      <c r="H124" s="235">
        <f t="shared" si="11"/>
        <v>117.34058801069112</v>
      </c>
      <c r="I124" s="429"/>
      <c r="J124" s="428"/>
    </row>
    <row r="125" spans="1:10" ht="15.6">
      <c r="A125" s="317">
        <v>44210</v>
      </c>
      <c r="B125" s="235">
        <v>22.5</v>
      </c>
      <c r="C125" s="235">
        <v>3800</v>
      </c>
      <c r="D125" s="235">
        <v>21633.82</v>
      </c>
      <c r="E125" s="235">
        <v>1248.98</v>
      </c>
      <c r="F125" s="235">
        <f t="shared" si="9"/>
        <v>97.826086956521735</v>
      </c>
      <c r="G125" s="235">
        <f t="shared" si="10"/>
        <v>130.07003181734009</v>
      </c>
      <c r="H125" s="235">
        <f t="shared" si="11"/>
        <v>119.22298587247042</v>
      </c>
      <c r="I125" s="429"/>
      <c r="J125" s="428"/>
    </row>
    <row r="126" spans="1:10" ht="15.6">
      <c r="A126" s="317">
        <v>44211</v>
      </c>
      <c r="B126" s="235">
        <v>22.5</v>
      </c>
      <c r="C126" s="235">
        <v>510</v>
      </c>
      <c r="D126" s="235">
        <v>21465.24</v>
      </c>
      <c r="E126" s="235">
        <v>1234.33</v>
      </c>
      <c r="F126" s="235">
        <f t="shared" si="9"/>
        <v>97.826086956521735</v>
      </c>
      <c r="G126" s="235">
        <f t="shared" si="10"/>
        <v>129.05647036754681</v>
      </c>
      <c r="H126" s="235">
        <f t="shared" si="11"/>
        <v>117.8245513554792</v>
      </c>
      <c r="I126" s="429"/>
      <c r="J126" s="428"/>
    </row>
    <row r="127" spans="1:10" ht="15.6">
      <c r="A127" s="317">
        <v>44214</v>
      </c>
      <c r="B127" s="235">
        <v>22.5</v>
      </c>
      <c r="C127" s="235">
        <v>10142</v>
      </c>
      <c r="D127" s="235">
        <v>21460.78</v>
      </c>
      <c r="E127" s="235">
        <v>1231.01</v>
      </c>
      <c r="F127" s="235">
        <f t="shared" si="9"/>
        <v>97.826086956521735</v>
      </c>
      <c r="G127" s="235">
        <f t="shared" si="10"/>
        <v>129.02965530012435</v>
      </c>
      <c r="H127" s="235">
        <f t="shared" si="11"/>
        <v>117.50763650248189</v>
      </c>
      <c r="I127" s="429"/>
      <c r="J127" s="428"/>
    </row>
    <row r="128" spans="1:10" ht="15.6">
      <c r="A128" s="317">
        <v>44215</v>
      </c>
      <c r="B128" s="235">
        <v>22.5</v>
      </c>
      <c r="C128" s="235">
        <v>7168</v>
      </c>
      <c r="D128" s="235">
        <v>21561.72</v>
      </c>
      <c r="E128" s="235">
        <v>1236.9000000000001</v>
      </c>
      <c r="F128" s="235">
        <f t="shared" si="9"/>
        <v>97.826086956521735</v>
      </c>
      <c r="G128" s="235">
        <f t="shared" si="10"/>
        <v>129.63654160183353</v>
      </c>
      <c r="H128" s="235">
        <f t="shared" si="11"/>
        <v>118.06987399770907</v>
      </c>
      <c r="I128" s="429"/>
      <c r="J128" s="428"/>
    </row>
    <row r="129" spans="1:10" ht="15.6">
      <c r="A129" s="317">
        <v>44216</v>
      </c>
      <c r="B129" s="235">
        <v>22.5</v>
      </c>
      <c r="C129" s="235">
        <v>38518</v>
      </c>
      <c r="D129" s="235">
        <v>21541.29</v>
      </c>
      <c r="E129" s="235">
        <v>1237.1500000000001</v>
      </c>
      <c r="F129" s="235">
        <f t="shared" si="9"/>
        <v>97.826086956521735</v>
      </c>
      <c r="G129" s="235">
        <f t="shared" si="10"/>
        <v>129.51370935352841</v>
      </c>
      <c r="H129" s="235">
        <f t="shared" si="11"/>
        <v>118.09373806796488</v>
      </c>
      <c r="I129" s="429"/>
      <c r="J129" s="428"/>
    </row>
    <row r="130" spans="1:10" ht="15.6">
      <c r="A130" s="317">
        <v>44217</v>
      </c>
      <c r="B130" s="235">
        <v>22.5</v>
      </c>
      <c r="C130" s="235">
        <v>2312</v>
      </c>
      <c r="D130" s="235">
        <v>21403.87</v>
      </c>
      <c r="E130" s="235">
        <v>1238</v>
      </c>
      <c r="F130" s="235">
        <f t="shared" si="9"/>
        <v>97.826086956521735</v>
      </c>
      <c r="G130" s="235">
        <f t="shared" si="10"/>
        <v>128.68749263487499</v>
      </c>
      <c r="H130" s="235">
        <f t="shared" si="11"/>
        <v>118.17487590683469</v>
      </c>
      <c r="I130" s="429"/>
      <c r="J130" s="428"/>
    </row>
    <row r="131" spans="1:10" ht="15.6">
      <c r="A131" s="317">
        <v>44218</v>
      </c>
      <c r="B131" s="235">
        <v>22.5</v>
      </c>
      <c r="C131" s="235">
        <v>8155</v>
      </c>
      <c r="D131" s="235">
        <v>21383.82</v>
      </c>
      <c r="E131" s="235">
        <v>1237.74</v>
      </c>
      <c r="F131" s="235">
        <f t="shared" ref="F131:F162" si="12">B131/B$3*100</f>
        <v>97.826086956521735</v>
      </c>
      <c r="G131" s="235">
        <f t="shared" ref="G131:G162" si="13">D131/D$3*100</f>
        <v>128.56694507841303</v>
      </c>
      <c r="H131" s="235">
        <f t="shared" ref="H131:H162" si="14">E131/E$3*100</f>
        <v>118.15005727376861</v>
      </c>
      <c r="I131" s="429"/>
      <c r="J131" s="428"/>
    </row>
    <row r="132" spans="1:10" ht="15.6">
      <c r="A132" s="317">
        <v>44221</v>
      </c>
      <c r="B132" s="235">
        <v>22.5</v>
      </c>
      <c r="C132" s="235">
        <v>18377</v>
      </c>
      <c r="D132" s="235">
        <v>21394.61</v>
      </c>
      <c r="E132" s="235">
        <v>1235.48</v>
      </c>
      <c r="F132" s="235">
        <f t="shared" si="12"/>
        <v>97.826086956521735</v>
      </c>
      <c r="G132" s="235">
        <f t="shared" si="13"/>
        <v>128.63181830206514</v>
      </c>
      <c r="H132" s="235">
        <f t="shared" si="14"/>
        <v>117.934326078656</v>
      </c>
      <c r="I132" s="429"/>
      <c r="J132" s="428"/>
    </row>
    <row r="133" spans="1:10" ht="15.6">
      <c r="A133" s="317">
        <v>44222</v>
      </c>
      <c r="B133" s="235">
        <v>22.9</v>
      </c>
      <c r="C133" s="235">
        <v>26878</v>
      </c>
      <c r="D133" s="235">
        <v>21471.26</v>
      </c>
      <c r="E133" s="235">
        <v>1232.06</v>
      </c>
      <c r="F133" s="235">
        <f t="shared" si="12"/>
        <v>99.565217391304344</v>
      </c>
      <c r="G133" s="235">
        <f t="shared" si="13"/>
        <v>129.09266469622017</v>
      </c>
      <c r="H133" s="235">
        <f t="shared" si="14"/>
        <v>117.60786559755631</v>
      </c>
      <c r="I133" s="429"/>
      <c r="J133" s="428"/>
    </row>
    <row r="134" spans="1:10" ht="15.6">
      <c r="A134" s="317">
        <v>44223</v>
      </c>
      <c r="B134" s="235">
        <v>22.3</v>
      </c>
      <c r="C134" s="235">
        <v>47971</v>
      </c>
      <c r="D134" s="235">
        <v>21067.66</v>
      </c>
      <c r="E134" s="235">
        <v>1208.45</v>
      </c>
      <c r="F134" s="235">
        <f t="shared" si="12"/>
        <v>96.956521739130437</v>
      </c>
      <c r="G134" s="235">
        <f t="shared" si="13"/>
        <v>126.66608146489634</v>
      </c>
      <c r="H134" s="235">
        <f t="shared" si="14"/>
        <v>115.35414280259641</v>
      </c>
      <c r="I134" s="429"/>
      <c r="J134" s="428"/>
    </row>
    <row r="135" spans="1:10" ht="15.6">
      <c r="A135" s="317">
        <v>44224</v>
      </c>
      <c r="B135" s="235">
        <v>22.5</v>
      </c>
      <c r="C135" s="235">
        <v>491</v>
      </c>
      <c r="D135" s="235">
        <v>21289.72</v>
      </c>
      <c r="E135" s="235">
        <v>1208.69</v>
      </c>
      <c r="F135" s="235">
        <f t="shared" si="12"/>
        <v>97.826086956521735</v>
      </c>
      <c r="G135" s="235">
        <f t="shared" si="13"/>
        <v>128.00118322988089</v>
      </c>
      <c r="H135" s="235">
        <f t="shared" si="14"/>
        <v>115.377052310042</v>
      </c>
      <c r="I135" s="429"/>
      <c r="J135" s="428"/>
    </row>
    <row r="136" spans="1:10" ht="15.6">
      <c r="A136" s="317">
        <v>44225</v>
      </c>
      <c r="B136" s="235">
        <v>22</v>
      </c>
      <c r="C136" s="235">
        <v>1989</v>
      </c>
      <c r="D136" s="235">
        <v>21110.22</v>
      </c>
      <c r="E136" s="235">
        <v>1205.51</v>
      </c>
      <c r="F136" s="235">
        <f t="shared" si="12"/>
        <v>95.652173913043484</v>
      </c>
      <c r="G136" s="235">
        <f t="shared" si="13"/>
        <v>126.92196695133127</v>
      </c>
      <c r="H136" s="235">
        <f t="shared" si="14"/>
        <v>115.07350133638793</v>
      </c>
      <c r="I136" s="429"/>
      <c r="J136" s="428"/>
    </row>
    <row r="137" spans="1:10" ht="15.6">
      <c r="A137" s="317">
        <v>44229</v>
      </c>
      <c r="B137" s="235">
        <v>22.5</v>
      </c>
      <c r="C137" s="235">
        <v>52179</v>
      </c>
      <c r="D137" s="235">
        <v>21451.89</v>
      </c>
      <c r="E137" s="235">
        <v>1209.3699999999999</v>
      </c>
      <c r="F137" s="235">
        <f t="shared" si="12"/>
        <v>97.826086956521735</v>
      </c>
      <c r="G137" s="235">
        <f t="shared" si="13"/>
        <v>128.97620553568808</v>
      </c>
      <c r="H137" s="235">
        <f t="shared" si="14"/>
        <v>115.44196258113783</v>
      </c>
      <c r="I137" s="429"/>
      <c r="J137" s="428"/>
    </row>
    <row r="138" spans="1:10" ht="15.6">
      <c r="A138" s="317">
        <v>44230</v>
      </c>
      <c r="B138" s="235">
        <v>22.7</v>
      </c>
      <c r="C138" s="235">
        <v>11394</v>
      </c>
      <c r="D138" s="235">
        <v>21632.78</v>
      </c>
      <c r="E138" s="235">
        <v>1209.3699999999999</v>
      </c>
      <c r="F138" s="235">
        <f t="shared" si="12"/>
        <v>98.695652173913047</v>
      </c>
      <c r="G138" s="235">
        <f t="shared" si="13"/>
        <v>130.06377897650617</v>
      </c>
      <c r="H138" s="235">
        <f t="shared" si="14"/>
        <v>115.44196258113783</v>
      </c>
      <c r="I138" s="429"/>
      <c r="J138" s="428"/>
    </row>
    <row r="139" spans="1:10" ht="15.6">
      <c r="A139" s="317">
        <v>44235</v>
      </c>
      <c r="B139" s="235">
        <v>22.8</v>
      </c>
      <c r="C139" s="235">
        <v>572</v>
      </c>
      <c r="D139" s="235">
        <v>21941.3</v>
      </c>
      <c r="E139" s="235">
        <v>1240.06</v>
      </c>
      <c r="F139" s="235">
        <f t="shared" si="12"/>
        <v>99.130434782608702</v>
      </c>
      <c r="G139" s="235">
        <f t="shared" si="13"/>
        <v>131.91870825928126</v>
      </c>
      <c r="H139" s="235">
        <f t="shared" si="14"/>
        <v>118.37151584574266</v>
      </c>
      <c r="I139" s="429"/>
      <c r="J139" s="428"/>
    </row>
    <row r="140" spans="1:10" ht="15.6">
      <c r="A140" s="317">
        <v>44236</v>
      </c>
      <c r="B140" s="235">
        <v>23.7</v>
      </c>
      <c r="C140" s="235">
        <v>4791</v>
      </c>
      <c r="D140" s="235">
        <v>22310.78</v>
      </c>
      <c r="E140" s="235">
        <v>1252.51</v>
      </c>
      <c r="F140" s="235">
        <f t="shared" si="12"/>
        <v>103.04347826086956</v>
      </c>
      <c r="G140" s="235">
        <f t="shared" si="13"/>
        <v>134.14015021247633</v>
      </c>
      <c r="H140" s="235">
        <f t="shared" si="14"/>
        <v>119.55994654448263</v>
      </c>
      <c r="I140" s="429"/>
      <c r="J140" s="428"/>
    </row>
    <row r="141" spans="1:10" ht="15.6">
      <c r="A141" s="317">
        <v>44237</v>
      </c>
      <c r="B141" s="235">
        <v>24</v>
      </c>
      <c r="C141" s="235">
        <v>10411</v>
      </c>
      <c r="D141" s="235">
        <v>22492.23</v>
      </c>
      <c r="E141" s="235">
        <v>1257.03</v>
      </c>
      <c r="F141" s="235">
        <f t="shared" si="12"/>
        <v>104.34782608695652</v>
      </c>
      <c r="G141" s="235">
        <f t="shared" si="13"/>
        <v>135.2310905675896</v>
      </c>
      <c r="H141" s="235">
        <f t="shared" si="14"/>
        <v>119.99140893470792</v>
      </c>
      <c r="I141" s="429"/>
      <c r="J141" s="428"/>
    </row>
    <row r="142" spans="1:10" ht="15.6">
      <c r="A142" s="317">
        <v>44238</v>
      </c>
      <c r="B142" s="235">
        <v>23.95</v>
      </c>
      <c r="C142" s="235">
        <v>3500</v>
      </c>
      <c r="D142" s="235">
        <v>22151.94</v>
      </c>
      <c r="E142" s="235">
        <v>1243.8499999999999</v>
      </c>
      <c r="F142" s="235">
        <f t="shared" si="12"/>
        <v>104.13043478260869</v>
      </c>
      <c r="G142" s="235">
        <f t="shared" si="13"/>
        <v>133.18514902203165</v>
      </c>
      <c r="H142" s="235">
        <f t="shared" si="14"/>
        <v>118.73329515082092</v>
      </c>
      <c r="I142" s="429"/>
      <c r="J142" s="428"/>
    </row>
    <row r="143" spans="1:10" ht="15.6">
      <c r="A143" s="317">
        <v>44239</v>
      </c>
      <c r="B143" s="235">
        <v>24.2</v>
      </c>
      <c r="C143" s="235">
        <v>4663</v>
      </c>
      <c r="D143" s="235">
        <v>22413.98</v>
      </c>
      <c r="E143" s="235">
        <v>1243.01</v>
      </c>
      <c r="F143" s="235">
        <f t="shared" si="12"/>
        <v>105.21739130434781</v>
      </c>
      <c r="G143" s="235">
        <f t="shared" si="13"/>
        <v>134.76062441830544</v>
      </c>
      <c r="H143" s="235">
        <f t="shared" si="14"/>
        <v>118.65311187476138</v>
      </c>
      <c r="I143" s="429"/>
      <c r="J143" s="428"/>
    </row>
    <row r="144" spans="1:10" ht="15.6">
      <c r="A144" s="317">
        <v>44242</v>
      </c>
      <c r="B144" s="235">
        <v>24.19</v>
      </c>
      <c r="C144" s="235">
        <v>4448</v>
      </c>
      <c r="D144" s="235">
        <v>22232.27</v>
      </c>
      <c r="E144" s="235">
        <v>1244.7</v>
      </c>
      <c r="F144" s="235">
        <f t="shared" si="12"/>
        <v>105.17391304347828</v>
      </c>
      <c r="G144" s="235">
        <f t="shared" si="13"/>
        <v>133.66812085298369</v>
      </c>
      <c r="H144" s="235">
        <f t="shared" si="14"/>
        <v>118.81443298969074</v>
      </c>
      <c r="I144" s="429"/>
      <c r="J144" s="428"/>
    </row>
    <row r="145" spans="1:10" ht="15.6">
      <c r="A145" s="317">
        <v>44243</v>
      </c>
      <c r="B145" s="235">
        <v>24.1</v>
      </c>
      <c r="C145" s="235">
        <v>250</v>
      </c>
      <c r="D145" s="235">
        <v>22597</v>
      </c>
      <c r="E145" s="235">
        <v>1239.8900000000001</v>
      </c>
      <c r="F145" s="235">
        <f t="shared" si="12"/>
        <v>104.78260869565219</v>
      </c>
      <c r="G145" s="235">
        <f t="shared" si="13"/>
        <v>135.86100415813917</v>
      </c>
      <c r="H145" s="235">
        <f t="shared" si="14"/>
        <v>118.35528827796871</v>
      </c>
      <c r="I145" s="429"/>
      <c r="J145" s="428"/>
    </row>
    <row r="146" spans="1:10" ht="15.6">
      <c r="A146" s="317">
        <v>44244</v>
      </c>
      <c r="B146" s="235">
        <v>24</v>
      </c>
      <c r="C146" s="235">
        <v>1105</v>
      </c>
      <c r="D146" s="235">
        <v>22681.68</v>
      </c>
      <c r="E146" s="235">
        <v>1237.8</v>
      </c>
      <c r="F146" s="235">
        <f t="shared" si="12"/>
        <v>104.34782608695652</v>
      </c>
      <c r="G146" s="235">
        <f t="shared" si="13"/>
        <v>136.37012969834853</v>
      </c>
      <c r="H146" s="235">
        <f t="shared" si="14"/>
        <v>118.15578465063001</v>
      </c>
      <c r="I146" s="429"/>
      <c r="J146" s="428"/>
    </row>
    <row r="147" spans="1:10" ht="15.6">
      <c r="A147" s="317">
        <v>44245</v>
      </c>
      <c r="B147" s="235">
        <v>23.9</v>
      </c>
      <c r="C147" s="235">
        <v>350</v>
      </c>
      <c r="D147" s="235">
        <v>22469.8</v>
      </c>
      <c r="E147" s="235">
        <v>1237.1199999999999</v>
      </c>
      <c r="F147" s="235">
        <f t="shared" si="12"/>
        <v>103.91304347826087</v>
      </c>
      <c r="G147" s="235">
        <f t="shared" si="13"/>
        <v>135.09623362537306</v>
      </c>
      <c r="H147" s="235">
        <f t="shared" si="14"/>
        <v>118.09087437953418</v>
      </c>
      <c r="I147" s="429"/>
      <c r="J147" s="428"/>
    </row>
    <row r="148" spans="1:10" ht="15.6">
      <c r="A148" s="317">
        <v>44246</v>
      </c>
      <c r="B148" s="235">
        <v>23.4</v>
      </c>
      <c r="C148" s="235">
        <v>388</v>
      </c>
      <c r="D148" s="235">
        <v>22794.18</v>
      </c>
      <c r="E148" s="235">
        <v>1228.3</v>
      </c>
      <c r="F148" s="235">
        <f t="shared" si="12"/>
        <v>101.7391304347826</v>
      </c>
      <c r="G148" s="235">
        <f t="shared" si="13"/>
        <v>137.0465187308657</v>
      </c>
      <c r="H148" s="235">
        <f t="shared" si="14"/>
        <v>117.24894998090876</v>
      </c>
      <c r="I148" s="429"/>
      <c r="J148" s="428"/>
    </row>
    <row r="149" spans="1:10" ht="15.6">
      <c r="A149" s="317">
        <v>44249</v>
      </c>
      <c r="B149" s="235">
        <v>23</v>
      </c>
      <c r="C149" s="235">
        <v>16369</v>
      </c>
      <c r="D149" s="235">
        <v>23180.01</v>
      </c>
      <c r="E149" s="235">
        <v>1227.58</v>
      </c>
      <c r="F149" s="235">
        <f t="shared" si="12"/>
        <v>100</v>
      </c>
      <c r="G149" s="235">
        <f t="shared" si="13"/>
        <v>139.36626255678661</v>
      </c>
      <c r="H149" s="235">
        <f t="shared" si="14"/>
        <v>117.18022145857199</v>
      </c>
      <c r="I149" s="429"/>
      <c r="J149" s="428"/>
    </row>
    <row r="150" spans="1:10" ht="15.6">
      <c r="A150" s="317">
        <v>44250</v>
      </c>
      <c r="B150" s="235">
        <v>23</v>
      </c>
      <c r="C150" s="235">
        <v>3643</v>
      </c>
      <c r="D150" s="235">
        <v>23179.52</v>
      </c>
      <c r="E150" s="235">
        <v>1253.03</v>
      </c>
      <c r="F150" s="235">
        <f t="shared" si="12"/>
        <v>100</v>
      </c>
      <c r="G150" s="235">
        <f t="shared" si="13"/>
        <v>139.36331650677835</v>
      </c>
      <c r="H150" s="235">
        <f t="shared" si="14"/>
        <v>119.60958381061475</v>
      </c>
      <c r="I150" s="429"/>
      <c r="J150" s="428"/>
    </row>
    <row r="151" spans="1:10" ht="15.6">
      <c r="A151" s="317">
        <v>44251</v>
      </c>
      <c r="B151" s="235">
        <v>23.2</v>
      </c>
      <c r="C151" s="235">
        <v>13081</v>
      </c>
      <c r="D151" s="235">
        <v>23199.68</v>
      </c>
      <c r="E151" s="235">
        <v>1253.76</v>
      </c>
      <c r="F151" s="235">
        <f t="shared" si="12"/>
        <v>100.8695652173913</v>
      </c>
      <c r="G151" s="235">
        <f t="shared" si="13"/>
        <v>139.48452542140541</v>
      </c>
      <c r="H151" s="235">
        <f t="shared" si="14"/>
        <v>119.67926689576176</v>
      </c>
      <c r="I151" s="429"/>
      <c r="J151" s="428"/>
    </row>
    <row r="152" spans="1:10" ht="15.6">
      <c r="A152" s="317">
        <v>44252</v>
      </c>
      <c r="B152" s="235">
        <v>23.5</v>
      </c>
      <c r="C152" s="235">
        <v>3928</v>
      </c>
      <c r="D152" s="235">
        <v>22875.05</v>
      </c>
      <c r="E152" s="235">
        <v>1252.22</v>
      </c>
      <c r="F152" s="235">
        <f t="shared" si="12"/>
        <v>102.17391304347827</v>
      </c>
      <c r="G152" s="235">
        <f t="shared" si="13"/>
        <v>137.53273722917382</v>
      </c>
      <c r="H152" s="235">
        <f t="shared" si="14"/>
        <v>119.53226422298589</v>
      </c>
      <c r="I152" s="429"/>
      <c r="J152" s="428"/>
    </row>
    <row r="153" spans="1:10" ht="15.6">
      <c r="A153" s="317">
        <v>44253</v>
      </c>
      <c r="B153" s="235">
        <v>23.2</v>
      </c>
      <c r="C153" s="235">
        <v>1720</v>
      </c>
      <c r="D153" s="235">
        <v>22530.22</v>
      </c>
      <c r="E153" s="235">
        <v>1244.58</v>
      </c>
      <c r="F153" s="235">
        <f t="shared" si="12"/>
        <v>100.8695652173913</v>
      </c>
      <c r="G153" s="235">
        <f t="shared" si="13"/>
        <v>135.45949962843699</v>
      </c>
      <c r="H153" s="235">
        <f t="shared" si="14"/>
        <v>118.80297823596793</v>
      </c>
      <c r="I153" s="429"/>
      <c r="J153" s="428"/>
    </row>
    <row r="154" spans="1:10" ht="15.6">
      <c r="A154" s="317">
        <v>44256</v>
      </c>
      <c r="B154" s="235">
        <v>24</v>
      </c>
      <c r="C154" s="235">
        <v>3545</v>
      </c>
      <c r="D154" s="235">
        <v>22810.03</v>
      </c>
      <c r="E154" s="235">
        <v>1264.24</v>
      </c>
      <c r="F154" s="235">
        <f t="shared" si="12"/>
        <v>104.34782608695652</v>
      </c>
      <c r="G154" s="235">
        <f t="shared" si="13"/>
        <v>137.1418144301137</v>
      </c>
      <c r="H154" s="235">
        <f t="shared" si="14"/>
        <v>120.67964872088584</v>
      </c>
      <c r="I154" s="429"/>
      <c r="J154" s="428"/>
    </row>
    <row r="155" spans="1:10" ht="15.6">
      <c r="A155" s="317">
        <v>44257</v>
      </c>
      <c r="B155" s="235">
        <v>23.9</v>
      </c>
      <c r="C155" s="235">
        <v>1147</v>
      </c>
      <c r="D155" s="235">
        <v>22871.62</v>
      </c>
      <c r="E155" s="235">
        <v>1258.43</v>
      </c>
      <c r="F155" s="235">
        <f t="shared" si="12"/>
        <v>103.91304347826087</v>
      </c>
      <c r="G155" s="235">
        <f t="shared" si="13"/>
        <v>137.51211487911576</v>
      </c>
      <c r="H155" s="235">
        <f t="shared" si="14"/>
        <v>120.12504772814052</v>
      </c>
      <c r="I155" s="429"/>
      <c r="J155" s="428"/>
    </row>
    <row r="156" spans="1:10" ht="15.6">
      <c r="A156" s="317">
        <v>44258</v>
      </c>
      <c r="B156" s="235">
        <v>23.6</v>
      </c>
      <c r="C156" s="235">
        <v>23135</v>
      </c>
      <c r="D156" s="235">
        <v>22872.47</v>
      </c>
      <c r="E156" s="235">
        <v>1260.6500000000001</v>
      </c>
      <c r="F156" s="235">
        <f t="shared" si="12"/>
        <v>102.60869565217392</v>
      </c>
      <c r="G156" s="235">
        <f t="shared" si="13"/>
        <v>137.51722537402813</v>
      </c>
      <c r="H156" s="235">
        <f t="shared" si="14"/>
        <v>120.33696067201222</v>
      </c>
      <c r="I156" s="429"/>
      <c r="J156" s="428"/>
    </row>
    <row r="157" spans="1:10" ht="15.6">
      <c r="A157" s="317">
        <v>44259</v>
      </c>
      <c r="B157" s="235">
        <v>23.25</v>
      </c>
      <c r="C157" s="235">
        <v>20214</v>
      </c>
      <c r="D157" s="235">
        <v>22536.28</v>
      </c>
      <c r="E157" s="235">
        <v>1259.22</v>
      </c>
      <c r="F157" s="235">
        <f t="shared" si="12"/>
        <v>101.08695652173914</v>
      </c>
      <c r="G157" s="235">
        <f t="shared" si="13"/>
        <v>135.49593445098856</v>
      </c>
      <c r="H157" s="235">
        <f t="shared" si="14"/>
        <v>120.20045819014894</v>
      </c>
      <c r="I157" s="429"/>
      <c r="J157" s="428"/>
    </row>
    <row r="158" spans="1:10" ht="15.6">
      <c r="A158" s="317">
        <v>44260</v>
      </c>
      <c r="B158" s="235">
        <v>23.25</v>
      </c>
      <c r="C158" s="235">
        <v>13741</v>
      </c>
      <c r="D158" s="235">
        <v>22550.39</v>
      </c>
      <c r="E158" s="235">
        <v>1264.6199999999999</v>
      </c>
      <c r="F158" s="235">
        <f t="shared" si="12"/>
        <v>101.08695652173914</v>
      </c>
      <c r="G158" s="235">
        <f t="shared" si="13"/>
        <v>135.5807686665336</v>
      </c>
      <c r="H158" s="235">
        <f t="shared" si="14"/>
        <v>120.71592210767467</v>
      </c>
      <c r="I158" s="429"/>
      <c r="J158" s="428"/>
    </row>
    <row r="159" spans="1:10" ht="15.6">
      <c r="A159" s="317">
        <v>44263</v>
      </c>
      <c r="B159" s="235">
        <v>23.25</v>
      </c>
      <c r="C159" s="235">
        <v>808</v>
      </c>
      <c r="D159" s="235">
        <v>22565.439999999999</v>
      </c>
      <c r="E159" s="235">
        <v>1260.24</v>
      </c>
      <c r="F159" s="235">
        <f t="shared" si="12"/>
        <v>101.08695652173914</v>
      </c>
      <c r="G159" s="235">
        <f t="shared" si="13"/>
        <v>135.67125448821699</v>
      </c>
      <c r="H159" s="235">
        <f t="shared" si="14"/>
        <v>120.29782359679268</v>
      </c>
      <c r="I159" s="429"/>
      <c r="J159" s="428"/>
    </row>
    <row r="160" spans="1:10" ht="15.6">
      <c r="A160" s="317">
        <v>44264</v>
      </c>
      <c r="B160" s="235">
        <v>23.25</v>
      </c>
      <c r="C160" s="235">
        <v>6427</v>
      </c>
      <c r="D160" s="235">
        <v>22566.58</v>
      </c>
      <c r="E160" s="235">
        <v>1253.1500000000001</v>
      </c>
      <c r="F160" s="235">
        <f t="shared" si="12"/>
        <v>101.08695652173914</v>
      </c>
      <c r="G160" s="235">
        <f t="shared" si="13"/>
        <v>135.67810856374655</v>
      </c>
      <c r="H160" s="235">
        <f t="shared" si="14"/>
        <v>119.62103856433754</v>
      </c>
      <c r="I160" s="429"/>
      <c r="J160" s="428"/>
    </row>
    <row r="161" spans="1:10" ht="15.6">
      <c r="A161" s="317">
        <v>44265</v>
      </c>
      <c r="B161" s="235">
        <v>23.25</v>
      </c>
      <c r="C161" s="235">
        <v>3645</v>
      </c>
      <c r="D161" s="235">
        <v>22702.52</v>
      </c>
      <c r="E161" s="235">
        <v>1254.28</v>
      </c>
      <c r="F161" s="235">
        <f t="shared" si="12"/>
        <v>101.08695652173914</v>
      </c>
      <c r="G161" s="235">
        <f t="shared" si="13"/>
        <v>136.49542700890552</v>
      </c>
      <c r="H161" s="235">
        <f t="shared" si="14"/>
        <v>119.72890416189385</v>
      </c>
      <c r="I161" s="429"/>
      <c r="J161" s="428"/>
    </row>
    <row r="162" spans="1:10" ht="15.6">
      <c r="A162" s="317">
        <v>44266</v>
      </c>
      <c r="B162" s="235">
        <v>23</v>
      </c>
      <c r="C162" s="235">
        <v>3823</v>
      </c>
      <c r="D162" s="235">
        <v>22739.34</v>
      </c>
      <c r="E162" s="235">
        <v>1253.04</v>
      </c>
      <c r="F162" s="235">
        <f t="shared" si="12"/>
        <v>100</v>
      </c>
      <c r="G162" s="235">
        <f t="shared" si="13"/>
        <v>136.71680162381469</v>
      </c>
      <c r="H162" s="235">
        <f t="shared" si="14"/>
        <v>119.61053837342497</v>
      </c>
      <c r="I162" s="429"/>
      <c r="J162" s="428"/>
    </row>
    <row r="163" spans="1:10" ht="15.6">
      <c r="A163" s="317">
        <v>44267</v>
      </c>
      <c r="B163" s="235">
        <v>23.25</v>
      </c>
      <c r="C163" s="235">
        <v>7117</v>
      </c>
      <c r="D163" s="235">
        <v>22767.39</v>
      </c>
      <c r="E163" s="235">
        <v>1257.21</v>
      </c>
      <c r="F163" s="235">
        <f t="shared" ref="F163:F194" si="15">B163/B$3*100</f>
        <v>101.08695652173914</v>
      </c>
      <c r="G163" s="235">
        <f t="shared" ref="G163:G194" si="16">D163/D$3*100</f>
        <v>136.88544795592227</v>
      </c>
      <c r="H163" s="235">
        <f t="shared" ref="H163:H194" si="17">E163/E$3*100</f>
        <v>120.00859106529211</v>
      </c>
      <c r="I163" s="429"/>
      <c r="J163" s="428"/>
    </row>
    <row r="164" spans="1:10" ht="15.6">
      <c r="A164" s="317">
        <v>44270</v>
      </c>
      <c r="B164" s="235">
        <v>23.5</v>
      </c>
      <c r="C164" s="235">
        <v>1432</v>
      </c>
      <c r="D164" s="235">
        <v>22673.85</v>
      </c>
      <c r="E164" s="235">
        <v>1257.0899999999999</v>
      </c>
      <c r="F164" s="235">
        <f t="shared" si="15"/>
        <v>102.17391304347827</v>
      </c>
      <c r="G164" s="235">
        <f t="shared" si="16"/>
        <v>136.32305302168533</v>
      </c>
      <c r="H164" s="235">
        <f t="shared" si="17"/>
        <v>119.99713631156929</v>
      </c>
      <c r="I164" s="429"/>
      <c r="J164" s="428"/>
    </row>
    <row r="165" spans="1:10" ht="15.6">
      <c r="A165" s="317">
        <v>44271</v>
      </c>
      <c r="B165" s="235">
        <v>23.5</v>
      </c>
      <c r="C165" s="235">
        <v>1297</v>
      </c>
      <c r="D165" s="235">
        <v>22339.99</v>
      </c>
      <c r="E165" s="235">
        <v>1249.49</v>
      </c>
      <c r="F165" s="235">
        <f t="shared" si="15"/>
        <v>102.17391304347827</v>
      </c>
      <c r="G165" s="235">
        <f t="shared" si="16"/>
        <v>134.31577086705261</v>
      </c>
      <c r="H165" s="235">
        <f t="shared" si="17"/>
        <v>119.2716685757923</v>
      </c>
      <c r="I165" s="429"/>
      <c r="J165" s="428"/>
    </row>
    <row r="166" spans="1:10" ht="15.6">
      <c r="A166" s="317">
        <v>44272</v>
      </c>
      <c r="B166" s="235">
        <v>23.25</v>
      </c>
      <c r="C166" s="235">
        <v>1571</v>
      </c>
      <c r="D166" s="235">
        <v>22443.86</v>
      </c>
      <c r="E166" s="235">
        <v>1249.44</v>
      </c>
      <c r="F166" s="235">
        <f t="shared" si="15"/>
        <v>101.08695652173914</v>
      </c>
      <c r="G166" s="235">
        <f t="shared" si="16"/>
        <v>134.94027334534201</v>
      </c>
      <c r="H166" s="235">
        <f t="shared" si="17"/>
        <v>119.26689576174114</v>
      </c>
      <c r="I166" s="429"/>
      <c r="J166" s="428"/>
    </row>
    <row r="167" spans="1:10" ht="15.6">
      <c r="A167" s="317">
        <v>44273</v>
      </c>
      <c r="B167" s="235">
        <v>23.25</v>
      </c>
      <c r="C167" s="235">
        <v>2609</v>
      </c>
      <c r="D167" s="235">
        <v>22312.080000000002</v>
      </c>
      <c r="E167" s="235">
        <v>1236.74</v>
      </c>
      <c r="F167" s="235">
        <f t="shared" si="15"/>
        <v>101.08695652173914</v>
      </c>
      <c r="G167" s="235">
        <f t="shared" si="16"/>
        <v>134.14796626351878</v>
      </c>
      <c r="H167" s="235">
        <f t="shared" si="17"/>
        <v>118.05460099274534</v>
      </c>
      <c r="I167" s="429"/>
      <c r="J167" s="428"/>
    </row>
    <row r="168" spans="1:10" ht="15.6">
      <c r="A168" s="317">
        <v>44274</v>
      </c>
      <c r="B168" s="235">
        <v>22.6</v>
      </c>
      <c r="C168" s="235">
        <v>69693</v>
      </c>
      <c r="D168" s="235">
        <v>22214.81</v>
      </c>
      <c r="E168" s="235">
        <v>1233.7</v>
      </c>
      <c r="F168" s="235">
        <f t="shared" si="15"/>
        <v>98.260869565217405</v>
      </c>
      <c r="G168" s="235">
        <f t="shared" si="16"/>
        <v>133.56314527513703</v>
      </c>
      <c r="H168" s="235">
        <f t="shared" si="17"/>
        <v>117.76441389843453</v>
      </c>
      <c r="I168" s="429"/>
      <c r="J168" s="428"/>
    </row>
    <row r="169" spans="1:10" ht="15.6">
      <c r="A169" s="317">
        <v>44277</v>
      </c>
      <c r="B169" s="235">
        <v>22.59</v>
      </c>
      <c r="C169" s="235">
        <v>3525</v>
      </c>
      <c r="D169" s="235">
        <v>21967.52</v>
      </c>
      <c r="E169" s="235">
        <v>1226.26</v>
      </c>
      <c r="F169" s="235">
        <f t="shared" si="15"/>
        <v>98.217391304347828</v>
      </c>
      <c r="G169" s="235">
        <f t="shared" si="16"/>
        <v>132.07635199645995</v>
      </c>
      <c r="H169" s="235">
        <f t="shared" si="17"/>
        <v>117.05421916762124</v>
      </c>
      <c r="I169" s="429"/>
      <c r="J169" s="428"/>
    </row>
    <row r="170" spans="1:10" ht="15.6">
      <c r="A170" s="317">
        <v>44278</v>
      </c>
      <c r="B170" s="235">
        <v>22.59</v>
      </c>
      <c r="C170" s="235">
        <v>581</v>
      </c>
      <c r="D170" s="235">
        <v>21529.02</v>
      </c>
      <c r="E170" s="235">
        <v>1221.49</v>
      </c>
      <c r="F170" s="235">
        <f t="shared" si="15"/>
        <v>98.217391304347828</v>
      </c>
      <c r="G170" s="235">
        <f t="shared" si="16"/>
        <v>129.43993785638187</v>
      </c>
      <c r="H170" s="235">
        <f t="shared" si="17"/>
        <v>116.59889270714015</v>
      </c>
      <c r="I170" s="429"/>
      <c r="J170" s="428"/>
    </row>
    <row r="171" spans="1:10" ht="15.6">
      <c r="A171" s="317">
        <v>44279</v>
      </c>
      <c r="B171" s="235">
        <v>22.6</v>
      </c>
      <c r="C171" s="235">
        <v>447</v>
      </c>
      <c r="D171" s="235">
        <v>21497.13</v>
      </c>
      <c r="E171" s="235">
        <v>1214.0899999999999</v>
      </c>
      <c r="F171" s="235">
        <f t="shared" si="15"/>
        <v>98.260869565217405</v>
      </c>
      <c r="G171" s="235">
        <f t="shared" si="16"/>
        <v>129.24820411196433</v>
      </c>
      <c r="H171" s="235">
        <f t="shared" si="17"/>
        <v>115.89251622756778</v>
      </c>
      <c r="I171" s="429"/>
      <c r="J171" s="428"/>
    </row>
    <row r="172" spans="1:10" ht="15.6">
      <c r="A172" s="317">
        <v>44280</v>
      </c>
      <c r="B172" s="235">
        <v>22.6</v>
      </c>
      <c r="C172" s="235">
        <v>568</v>
      </c>
      <c r="D172" s="235">
        <v>21254.37</v>
      </c>
      <c r="E172" s="235">
        <v>1220.8699999999999</v>
      </c>
      <c r="F172" s="235">
        <f t="shared" si="15"/>
        <v>98.260869565217405</v>
      </c>
      <c r="G172" s="235">
        <f t="shared" si="16"/>
        <v>127.7886467649966</v>
      </c>
      <c r="H172" s="235">
        <f t="shared" si="17"/>
        <v>116.53970981290568</v>
      </c>
      <c r="I172" s="429"/>
      <c r="J172" s="428"/>
    </row>
    <row r="173" spans="1:10" ht="15.6">
      <c r="A173" s="317">
        <v>44284</v>
      </c>
      <c r="B173" s="235">
        <v>22.2</v>
      </c>
      <c r="C173" s="235">
        <v>440</v>
      </c>
      <c r="D173" s="235">
        <v>21404.959999999999</v>
      </c>
      <c r="E173" s="235">
        <v>1210.77</v>
      </c>
      <c r="F173" s="235">
        <f t="shared" si="15"/>
        <v>96.521739130434781</v>
      </c>
      <c r="G173" s="235">
        <f t="shared" si="16"/>
        <v>128.6940460930567</v>
      </c>
      <c r="H173" s="235">
        <f t="shared" si="17"/>
        <v>115.57560137457045</v>
      </c>
      <c r="I173" s="429"/>
      <c r="J173" s="428"/>
    </row>
    <row r="174" spans="1:10" ht="15.6">
      <c r="A174" s="317">
        <v>44285</v>
      </c>
      <c r="B174" s="235">
        <v>22.25</v>
      </c>
      <c r="C174" s="235">
        <v>9149</v>
      </c>
      <c r="D174" s="235">
        <v>21478.65</v>
      </c>
      <c r="E174" s="235">
        <v>1207.33</v>
      </c>
      <c r="F174" s="235">
        <f t="shared" si="15"/>
        <v>96.739130434782609</v>
      </c>
      <c r="G174" s="235">
        <f t="shared" si="16"/>
        <v>129.13709594022288</v>
      </c>
      <c r="H174" s="235">
        <f t="shared" si="17"/>
        <v>115.24723176785032</v>
      </c>
      <c r="I174" s="429"/>
      <c r="J174" s="428"/>
    </row>
    <row r="175" spans="1:10" ht="15.6">
      <c r="A175" s="317">
        <v>44286</v>
      </c>
      <c r="B175" s="235">
        <v>22.6</v>
      </c>
      <c r="C175" s="235">
        <v>18030</v>
      </c>
      <c r="D175" s="235">
        <v>21372.03</v>
      </c>
      <c r="E175" s="235">
        <v>1199.3699999999999</v>
      </c>
      <c r="F175" s="235">
        <f t="shared" si="15"/>
        <v>98.260869565217405</v>
      </c>
      <c r="G175" s="235">
        <f t="shared" si="16"/>
        <v>128.49605950780523</v>
      </c>
      <c r="H175" s="235">
        <f t="shared" si="17"/>
        <v>114.48739977090491</v>
      </c>
      <c r="I175" s="429"/>
      <c r="J175" s="428"/>
    </row>
    <row r="176" spans="1:10" ht="15.6">
      <c r="A176" s="317">
        <v>44291</v>
      </c>
      <c r="B176" s="235">
        <v>22.75</v>
      </c>
      <c r="C176" s="235">
        <v>14262</v>
      </c>
      <c r="D176" s="235">
        <v>21429.88</v>
      </c>
      <c r="E176" s="235">
        <v>1195.47</v>
      </c>
      <c r="F176" s="235">
        <f t="shared" si="15"/>
        <v>98.91304347826086</v>
      </c>
      <c r="G176" s="235">
        <f t="shared" si="16"/>
        <v>128.84387377919296</v>
      </c>
      <c r="H176" s="235">
        <f t="shared" si="17"/>
        <v>114.1151202749141</v>
      </c>
      <c r="I176" s="429"/>
      <c r="J176" s="428"/>
    </row>
    <row r="177" spans="1:10" ht="15.6">
      <c r="A177" s="317">
        <v>44292</v>
      </c>
      <c r="B177" s="235">
        <v>22.9</v>
      </c>
      <c r="C177" s="235">
        <v>8215</v>
      </c>
      <c r="D177" s="235">
        <v>21510.32</v>
      </c>
      <c r="E177" s="235">
        <v>1187.32</v>
      </c>
      <c r="F177" s="235">
        <f t="shared" si="15"/>
        <v>99.565217391304344</v>
      </c>
      <c r="G177" s="235">
        <f t="shared" si="16"/>
        <v>129.32750696831013</v>
      </c>
      <c r="H177" s="235">
        <f t="shared" si="17"/>
        <v>113.33715158457427</v>
      </c>
      <c r="I177" s="429"/>
      <c r="J177" s="428"/>
    </row>
    <row r="178" spans="1:10" ht="15.6">
      <c r="A178" s="317">
        <v>44293</v>
      </c>
      <c r="B178" s="235">
        <v>22.9</v>
      </c>
      <c r="C178" s="235">
        <v>2589</v>
      </c>
      <c r="D178" s="235">
        <v>21334.959999999999</v>
      </c>
      <c r="E178" s="235">
        <v>1184.83</v>
      </c>
      <c r="F178" s="235">
        <f t="shared" si="15"/>
        <v>99.565217391304344</v>
      </c>
      <c r="G178" s="235">
        <f t="shared" si="16"/>
        <v>128.27318180615711</v>
      </c>
      <c r="H178" s="235">
        <f t="shared" si="17"/>
        <v>113.09946544482628</v>
      </c>
      <c r="I178" s="429"/>
      <c r="J178" s="428"/>
    </row>
    <row r="179" spans="1:10" ht="15.6">
      <c r="A179" s="317">
        <v>44294</v>
      </c>
      <c r="B179" s="235">
        <v>23.2</v>
      </c>
      <c r="C179" s="235">
        <v>2000</v>
      </c>
      <c r="D179" s="235">
        <v>21799.919999999998</v>
      </c>
      <c r="E179" s="235">
        <v>1177.3599999999999</v>
      </c>
      <c r="F179" s="235">
        <f t="shared" si="15"/>
        <v>100.8695652173913</v>
      </c>
      <c r="G179" s="235">
        <f t="shared" si="16"/>
        <v>131.06868264668324</v>
      </c>
      <c r="H179" s="235">
        <f t="shared" si="17"/>
        <v>112.38640702558229</v>
      </c>
      <c r="I179" s="429"/>
      <c r="J179" s="428"/>
    </row>
    <row r="180" spans="1:10" ht="15.6">
      <c r="A180" s="317">
        <v>44295</v>
      </c>
      <c r="B180" s="235">
        <v>23.4</v>
      </c>
      <c r="C180" s="235">
        <v>4754</v>
      </c>
      <c r="D180" s="235">
        <v>21715.75</v>
      </c>
      <c r="E180" s="235">
        <v>1181</v>
      </c>
      <c r="F180" s="235">
        <f t="shared" si="15"/>
        <v>101.7391304347826</v>
      </c>
      <c r="G180" s="235">
        <f t="shared" si="16"/>
        <v>130.5626234034213</v>
      </c>
      <c r="H180" s="235">
        <f t="shared" si="17"/>
        <v>112.73386788850708</v>
      </c>
      <c r="I180" s="429"/>
      <c r="J180" s="428"/>
    </row>
    <row r="181" spans="1:10" ht="15.6">
      <c r="A181" s="317">
        <v>44298</v>
      </c>
      <c r="B181" s="235">
        <v>23</v>
      </c>
      <c r="C181" s="235">
        <v>3891</v>
      </c>
      <c r="D181" s="235">
        <v>21315.22</v>
      </c>
      <c r="E181" s="235">
        <v>1158.45</v>
      </c>
      <c r="F181" s="235">
        <f t="shared" si="15"/>
        <v>100</v>
      </c>
      <c r="G181" s="235">
        <f t="shared" si="16"/>
        <v>128.15449807725145</v>
      </c>
      <c r="H181" s="235">
        <f t="shared" si="17"/>
        <v>110.58132875143185</v>
      </c>
      <c r="I181" s="429"/>
      <c r="J181" s="428"/>
    </row>
    <row r="182" spans="1:10" ht="15.6">
      <c r="A182" s="317">
        <v>44299</v>
      </c>
      <c r="B182" s="235">
        <v>22.5</v>
      </c>
      <c r="C182" s="235">
        <v>3827</v>
      </c>
      <c r="D182" s="235">
        <v>21436.43</v>
      </c>
      <c r="E182" s="235">
        <v>1166.97</v>
      </c>
      <c r="F182" s="235">
        <f t="shared" si="15"/>
        <v>97.826086956521735</v>
      </c>
      <c r="G182" s="235">
        <f t="shared" si="16"/>
        <v>128.88325465175285</v>
      </c>
      <c r="H182" s="235">
        <f t="shared" si="17"/>
        <v>111.39461626575029</v>
      </c>
      <c r="I182" s="429"/>
      <c r="J182" s="428"/>
    </row>
    <row r="183" spans="1:10" ht="15.6">
      <c r="A183" s="317">
        <v>44300</v>
      </c>
      <c r="B183" s="235">
        <v>23</v>
      </c>
      <c r="C183" s="235">
        <v>550</v>
      </c>
      <c r="D183" s="235">
        <v>21279.35</v>
      </c>
      <c r="E183" s="235">
        <v>1159.74</v>
      </c>
      <c r="F183" s="235">
        <f t="shared" si="15"/>
        <v>100</v>
      </c>
      <c r="G183" s="235">
        <f t="shared" si="16"/>
        <v>127.93883519195019</v>
      </c>
      <c r="H183" s="235">
        <f t="shared" si="17"/>
        <v>110.7044673539519</v>
      </c>
      <c r="I183" s="429"/>
      <c r="J183" s="428"/>
    </row>
    <row r="184" spans="1:10" ht="15.6">
      <c r="A184" s="317">
        <v>44301</v>
      </c>
      <c r="B184" s="235">
        <v>22.9</v>
      </c>
      <c r="C184" s="235">
        <v>1009</v>
      </c>
      <c r="D184" s="235">
        <v>21285.3</v>
      </c>
      <c r="E184" s="235">
        <v>1153.48</v>
      </c>
      <c r="F184" s="235">
        <f t="shared" si="15"/>
        <v>99.565217391304344</v>
      </c>
      <c r="G184" s="235">
        <f t="shared" si="16"/>
        <v>127.97460865633666</v>
      </c>
      <c r="H184" s="235">
        <f t="shared" si="17"/>
        <v>110.1069110347461</v>
      </c>
      <c r="I184" s="429"/>
      <c r="J184" s="428"/>
    </row>
    <row r="185" spans="1:10" ht="15.6">
      <c r="A185" s="317">
        <v>44302</v>
      </c>
      <c r="B185" s="235">
        <v>22.7</v>
      </c>
      <c r="C185" s="235">
        <v>25074</v>
      </c>
      <c r="D185" s="235">
        <v>21194.13</v>
      </c>
      <c r="E185" s="235">
        <v>1135.93</v>
      </c>
      <c r="F185" s="235">
        <f t="shared" si="15"/>
        <v>98.695652173913047</v>
      </c>
      <c r="G185" s="235">
        <f t="shared" si="16"/>
        <v>127.42646298438476</v>
      </c>
      <c r="H185" s="235">
        <f t="shared" si="17"/>
        <v>108.43165330278734</v>
      </c>
      <c r="I185" s="429"/>
      <c r="J185" s="428"/>
    </row>
    <row r="186" spans="1:10" ht="15.6">
      <c r="A186" s="317">
        <v>44306</v>
      </c>
      <c r="B186" s="235">
        <v>22</v>
      </c>
      <c r="C186" s="235">
        <v>43200</v>
      </c>
      <c r="D186" s="235">
        <v>19533.66</v>
      </c>
      <c r="E186" s="235">
        <v>1057.79</v>
      </c>
      <c r="F186" s="235">
        <f t="shared" si="15"/>
        <v>95.652173913043484</v>
      </c>
      <c r="G186" s="235">
        <f t="shared" si="16"/>
        <v>117.44314123483987</v>
      </c>
      <c r="H186" s="235">
        <f t="shared" si="17"/>
        <v>100.97269950362735</v>
      </c>
      <c r="I186" s="429"/>
      <c r="J186" s="428"/>
    </row>
    <row r="187" spans="1:10" ht="15.6">
      <c r="A187" s="317">
        <v>44307</v>
      </c>
      <c r="B187" s="235">
        <v>20</v>
      </c>
      <c r="C187" s="235">
        <v>35308</v>
      </c>
      <c r="D187" s="235">
        <v>19639.55</v>
      </c>
      <c r="E187" s="235">
        <v>1049.29</v>
      </c>
      <c r="F187" s="235">
        <f t="shared" si="15"/>
        <v>86.956521739130437</v>
      </c>
      <c r="G187" s="235">
        <f t="shared" si="16"/>
        <v>118.07978865397982</v>
      </c>
      <c r="H187" s="235">
        <f t="shared" si="17"/>
        <v>100.16132111492936</v>
      </c>
      <c r="I187" s="429"/>
      <c r="J187" s="428"/>
    </row>
    <row r="188" spans="1:10" ht="15.6">
      <c r="A188" s="317">
        <v>44308</v>
      </c>
      <c r="B188" s="235">
        <v>19.75</v>
      </c>
      <c r="C188" s="235">
        <v>32640</v>
      </c>
      <c r="D188" s="235">
        <v>19052.72</v>
      </c>
      <c r="E188" s="235">
        <v>1026.7</v>
      </c>
      <c r="F188" s="235">
        <f t="shared" si="15"/>
        <v>85.869565217391312</v>
      </c>
      <c r="G188" s="235">
        <f t="shared" si="16"/>
        <v>114.55156308996155</v>
      </c>
      <c r="H188" s="235">
        <f t="shared" si="17"/>
        <v>98.004963726613227</v>
      </c>
      <c r="I188" s="429"/>
      <c r="J188" s="428"/>
    </row>
    <row r="189" spans="1:10" ht="15.6">
      <c r="A189" s="317">
        <v>44309</v>
      </c>
      <c r="B189" s="235">
        <v>18.940000000000001</v>
      </c>
      <c r="C189" s="235">
        <v>18563</v>
      </c>
      <c r="D189" s="235">
        <v>19042.89</v>
      </c>
      <c r="E189" s="235">
        <v>1008.48</v>
      </c>
      <c r="F189" s="235">
        <f t="shared" si="15"/>
        <v>82.34782608695653</v>
      </c>
      <c r="G189" s="235">
        <f t="shared" si="16"/>
        <v>114.49246171938694</v>
      </c>
      <c r="H189" s="235">
        <f t="shared" si="17"/>
        <v>96.265750286368856</v>
      </c>
      <c r="I189" s="429"/>
      <c r="J189" s="428"/>
    </row>
    <row r="190" spans="1:10" ht="15.6">
      <c r="A190" s="317">
        <v>44312</v>
      </c>
      <c r="B190" s="235">
        <v>18.3</v>
      </c>
      <c r="C190" s="235">
        <v>52626</v>
      </c>
      <c r="D190" s="235">
        <v>19310.91</v>
      </c>
      <c r="E190" s="235">
        <v>1041.21</v>
      </c>
      <c r="F190" s="235">
        <f t="shared" si="15"/>
        <v>79.565217391304358</v>
      </c>
      <c r="G190" s="235">
        <f t="shared" si="16"/>
        <v>116.10389095045586</v>
      </c>
      <c r="H190" s="235">
        <f t="shared" si="17"/>
        <v>99.390034364261183</v>
      </c>
      <c r="I190" s="429"/>
      <c r="J190" s="428"/>
    </row>
    <row r="191" spans="1:10" ht="15.6">
      <c r="A191" s="317">
        <v>44313</v>
      </c>
      <c r="B191" s="235">
        <v>18.8</v>
      </c>
      <c r="C191" s="235">
        <v>8948</v>
      </c>
      <c r="D191" s="235">
        <v>19185.2</v>
      </c>
      <c r="E191" s="235">
        <v>1039.3599999999999</v>
      </c>
      <c r="F191" s="235">
        <f t="shared" si="15"/>
        <v>81.739130434782609</v>
      </c>
      <c r="G191" s="235">
        <f t="shared" si="16"/>
        <v>115.34807881465379</v>
      </c>
      <c r="H191" s="235">
        <f t="shared" si="17"/>
        <v>99.213440244368073</v>
      </c>
      <c r="I191" s="429"/>
      <c r="J191" s="428"/>
    </row>
    <row r="192" spans="1:10" ht="15.6">
      <c r="A192" s="317">
        <v>44314</v>
      </c>
      <c r="B192" s="235">
        <v>18.8</v>
      </c>
      <c r="C192" s="235">
        <v>2000</v>
      </c>
      <c r="D192" s="235">
        <v>19021.89</v>
      </c>
      <c r="E192" s="235">
        <v>1027.83</v>
      </c>
      <c r="F192" s="235">
        <f t="shared" si="15"/>
        <v>81.739130434782609</v>
      </c>
      <c r="G192" s="235">
        <f t="shared" si="16"/>
        <v>114.36620243331706</v>
      </c>
      <c r="H192" s="235">
        <f t="shared" si="17"/>
        <v>98.112829324169539</v>
      </c>
      <c r="I192" s="429"/>
      <c r="J192" s="428"/>
    </row>
    <row r="193" spans="1:10" ht="15.6">
      <c r="A193" s="317">
        <v>44315</v>
      </c>
      <c r="B193" s="235">
        <v>19.100000000000001</v>
      </c>
      <c r="C193" s="235">
        <v>32120</v>
      </c>
      <c r="D193" s="235">
        <v>19319.669999999998</v>
      </c>
      <c r="E193" s="235">
        <v>1062.32</v>
      </c>
      <c r="F193" s="235">
        <f t="shared" si="15"/>
        <v>83.043478260869577</v>
      </c>
      <c r="G193" s="235">
        <f t="shared" si="16"/>
        <v>116.15655910978786</v>
      </c>
      <c r="H193" s="235">
        <f t="shared" si="17"/>
        <v>101.40511645666285</v>
      </c>
      <c r="I193" s="429"/>
      <c r="J193" s="428"/>
    </row>
    <row r="194" spans="1:10" ht="15.6">
      <c r="A194" s="317">
        <v>44316</v>
      </c>
      <c r="B194" s="235">
        <v>19.8</v>
      </c>
      <c r="C194" s="235">
        <v>2768</v>
      </c>
      <c r="D194" s="235">
        <v>19562.77</v>
      </c>
      <c r="E194" s="235">
        <v>1062.45</v>
      </c>
      <c r="F194" s="235">
        <f t="shared" si="15"/>
        <v>86.08695652173914</v>
      </c>
      <c r="G194" s="235">
        <f t="shared" si="16"/>
        <v>117.61816065472055</v>
      </c>
      <c r="H194" s="235">
        <f t="shared" si="17"/>
        <v>101.41752577319589</v>
      </c>
      <c r="I194" s="429"/>
      <c r="J194" s="428"/>
    </row>
    <row r="195" spans="1:10" ht="15.6">
      <c r="A195" s="317">
        <v>44319</v>
      </c>
      <c r="B195" s="235">
        <v>19.5</v>
      </c>
      <c r="C195" s="235">
        <v>2593</v>
      </c>
      <c r="D195" s="235">
        <v>19601.13</v>
      </c>
      <c r="E195" s="235">
        <v>1064.3800000000001</v>
      </c>
      <c r="F195" s="235">
        <f t="shared" ref="F195:F231" si="18">B195/B$3*100</f>
        <v>84.782608695652172</v>
      </c>
      <c r="G195" s="235">
        <f t="shared" ref="G195:G231" si="19">D195/D$3*100</f>
        <v>117.84879428394153</v>
      </c>
      <c r="H195" s="235">
        <f t="shared" ref="H195:H231" si="20">E195/E$3*100</f>
        <v>101.60175639557085</v>
      </c>
      <c r="I195" s="429"/>
      <c r="J195" s="428"/>
    </row>
    <row r="196" spans="1:10" ht="15.6">
      <c r="A196" s="317">
        <v>44320</v>
      </c>
      <c r="B196" s="235">
        <v>19.8</v>
      </c>
      <c r="C196" s="235">
        <v>5692</v>
      </c>
      <c r="D196" s="235">
        <v>19484.2</v>
      </c>
      <c r="E196" s="235">
        <v>1059.49</v>
      </c>
      <c r="F196" s="235">
        <f t="shared" si="18"/>
        <v>86.08695652173914</v>
      </c>
      <c r="G196" s="235">
        <f t="shared" si="19"/>
        <v>117.14577055441056</v>
      </c>
      <c r="H196" s="235">
        <f t="shared" si="20"/>
        <v>101.13497518136694</v>
      </c>
      <c r="I196" s="429"/>
      <c r="J196" s="428"/>
    </row>
    <row r="197" spans="1:10" ht="15.6">
      <c r="A197" s="317">
        <v>44321</v>
      </c>
      <c r="B197" s="235">
        <v>19.5</v>
      </c>
      <c r="C197" s="235">
        <v>6510</v>
      </c>
      <c r="D197" s="235">
        <v>19608.830000000002</v>
      </c>
      <c r="E197" s="235">
        <v>1055.98</v>
      </c>
      <c r="F197" s="235">
        <f t="shared" si="18"/>
        <v>84.782608695652172</v>
      </c>
      <c r="G197" s="235">
        <f t="shared" si="19"/>
        <v>117.89508935550049</v>
      </c>
      <c r="H197" s="235">
        <f t="shared" si="20"/>
        <v>100.79992363497519</v>
      </c>
      <c r="I197" s="429"/>
      <c r="J197" s="428"/>
    </row>
    <row r="198" spans="1:10" ht="15.6">
      <c r="A198" s="317">
        <v>44322</v>
      </c>
      <c r="B198" s="235">
        <v>19.8</v>
      </c>
      <c r="C198" s="235">
        <v>11811</v>
      </c>
      <c r="D198" s="235">
        <v>19521.03</v>
      </c>
      <c r="E198" s="235">
        <v>1052.82</v>
      </c>
      <c r="F198" s="235">
        <f t="shared" si="18"/>
        <v>86.08695652173914</v>
      </c>
      <c r="G198" s="235">
        <f t="shared" si="19"/>
        <v>117.36720529278928</v>
      </c>
      <c r="H198" s="235">
        <f t="shared" si="20"/>
        <v>100.49828178694158</v>
      </c>
      <c r="I198" s="429"/>
      <c r="J198" s="428"/>
    </row>
    <row r="199" spans="1:10" ht="15.6">
      <c r="A199" s="317">
        <v>44323</v>
      </c>
      <c r="B199" s="235">
        <v>20</v>
      </c>
      <c r="C199" s="235">
        <v>16281</v>
      </c>
      <c r="D199" s="235">
        <v>20178.11</v>
      </c>
      <c r="E199" s="235">
        <v>1056.68</v>
      </c>
      <c r="F199" s="235">
        <f t="shared" si="18"/>
        <v>86.956521739130437</v>
      </c>
      <c r="G199" s="235">
        <f t="shared" si="19"/>
        <v>121.31779823044606</v>
      </c>
      <c r="H199" s="235">
        <f t="shared" si="20"/>
        <v>100.8667430316915</v>
      </c>
      <c r="I199" s="429"/>
      <c r="J199" s="428"/>
    </row>
    <row r="200" spans="1:10" ht="15.6">
      <c r="A200" s="317">
        <v>44326</v>
      </c>
      <c r="B200" s="235">
        <v>20.100000000000001</v>
      </c>
      <c r="C200" s="235">
        <v>7779</v>
      </c>
      <c r="D200" s="235">
        <v>20957.68</v>
      </c>
      <c r="E200" s="235">
        <v>1073.79</v>
      </c>
      <c r="F200" s="235">
        <f t="shared" si="18"/>
        <v>87.391304347826093</v>
      </c>
      <c r="G200" s="235">
        <f t="shared" si="19"/>
        <v>126.00484354670753</v>
      </c>
      <c r="H200" s="235">
        <f t="shared" si="20"/>
        <v>102.50000000000001</v>
      </c>
      <c r="I200" s="429"/>
      <c r="J200" s="428"/>
    </row>
    <row r="201" spans="1:10" ht="15.6">
      <c r="A201" s="317">
        <v>44327</v>
      </c>
      <c r="B201" s="235">
        <v>20.5</v>
      </c>
      <c r="C201" s="235">
        <v>4847</v>
      </c>
      <c r="D201" s="235">
        <v>20870.22</v>
      </c>
      <c r="E201" s="235">
        <v>1082.1500000000001</v>
      </c>
      <c r="F201" s="235">
        <f t="shared" si="18"/>
        <v>89.130434782608688</v>
      </c>
      <c r="G201" s="235">
        <f t="shared" si="19"/>
        <v>125.4790036819613</v>
      </c>
      <c r="H201" s="235">
        <f t="shared" si="20"/>
        <v>103.29801450935474</v>
      </c>
      <c r="I201" s="429"/>
      <c r="J201" s="428"/>
    </row>
    <row r="202" spans="1:10" ht="15.6">
      <c r="A202" s="317">
        <v>44328</v>
      </c>
      <c r="B202" s="235">
        <v>20.350000000000001</v>
      </c>
      <c r="C202" s="235">
        <v>3547</v>
      </c>
      <c r="D202" s="235">
        <v>21720.41</v>
      </c>
      <c r="E202" s="235">
        <v>1140.3499999999999</v>
      </c>
      <c r="F202" s="235">
        <f t="shared" si="18"/>
        <v>88.478260869565233</v>
      </c>
      <c r="G202" s="235">
        <f t="shared" si="19"/>
        <v>130.59064094023486</v>
      </c>
      <c r="H202" s="235">
        <f t="shared" si="20"/>
        <v>108.85357006491027</v>
      </c>
      <c r="I202" s="429"/>
      <c r="J202" s="428"/>
    </row>
    <row r="203" spans="1:10" ht="15.6">
      <c r="A203" s="317">
        <v>44329</v>
      </c>
      <c r="B203" s="235">
        <v>20</v>
      </c>
      <c r="C203" s="235">
        <v>4607</v>
      </c>
      <c r="D203" s="235">
        <v>21515.26</v>
      </c>
      <c r="E203" s="235">
        <v>1163.94</v>
      </c>
      <c r="F203" s="235">
        <f t="shared" si="18"/>
        <v>86.956521739130437</v>
      </c>
      <c r="G203" s="235">
        <f t="shared" si="19"/>
        <v>129.35720796227133</v>
      </c>
      <c r="H203" s="235">
        <f t="shared" si="20"/>
        <v>111.10538373424971</v>
      </c>
      <c r="I203" s="429"/>
      <c r="J203" s="428"/>
    </row>
    <row r="204" spans="1:10" ht="15.6">
      <c r="A204" s="317">
        <v>44330</v>
      </c>
      <c r="B204" s="235">
        <v>20.5</v>
      </c>
      <c r="C204" s="235">
        <v>2939</v>
      </c>
      <c r="D204" s="235">
        <v>21880.5</v>
      </c>
      <c r="E204" s="235">
        <v>1171.1099999999999</v>
      </c>
      <c r="F204" s="235">
        <f t="shared" si="18"/>
        <v>89.130434782608688</v>
      </c>
      <c r="G204" s="235">
        <f t="shared" si="19"/>
        <v>131.5531575643742</v>
      </c>
      <c r="H204" s="235">
        <f t="shared" si="20"/>
        <v>111.78980526918672</v>
      </c>
      <c r="I204" s="429"/>
      <c r="J204" s="428"/>
    </row>
    <row r="205" spans="1:10" ht="15.6">
      <c r="A205" s="317">
        <v>44333</v>
      </c>
      <c r="B205" s="235">
        <v>20.32</v>
      </c>
      <c r="C205" s="235">
        <v>1530</v>
      </c>
      <c r="D205" s="235">
        <v>21832.78</v>
      </c>
      <c r="E205" s="235">
        <v>1157.8699999999999</v>
      </c>
      <c r="F205" s="235">
        <f t="shared" si="18"/>
        <v>88.34782608695653</v>
      </c>
      <c r="G205" s="235">
        <f t="shared" si="19"/>
        <v>131.26624836764779</v>
      </c>
      <c r="H205" s="235">
        <f t="shared" si="20"/>
        <v>110.52596410843833</v>
      </c>
      <c r="I205" s="429"/>
      <c r="J205" s="428"/>
    </row>
    <row r="206" spans="1:10" ht="15.6">
      <c r="A206" s="317">
        <v>44334</v>
      </c>
      <c r="B206" s="235">
        <v>20.32</v>
      </c>
      <c r="C206" s="235">
        <v>2865</v>
      </c>
      <c r="D206" s="235">
        <v>21684.49</v>
      </c>
      <c r="E206" s="235">
        <v>1160.1199999999999</v>
      </c>
      <c r="F206" s="235">
        <f t="shared" si="18"/>
        <v>88.34782608695653</v>
      </c>
      <c r="G206" s="235">
        <f t="shared" si="19"/>
        <v>130.37467743758583</v>
      </c>
      <c r="H206" s="235">
        <f t="shared" si="20"/>
        <v>110.74074074074073</v>
      </c>
      <c r="I206" s="429"/>
      <c r="J206" s="428"/>
    </row>
    <row r="207" spans="1:10" ht="15.6">
      <c r="A207" s="317">
        <v>44335</v>
      </c>
      <c r="B207" s="235">
        <v>19.95</v>
      </c>
      <c r="C207" s="235">
        <v>3540</v>
      </c>
      <c r="D207" s="235">
        <v>21204.73</v>
      </c>
      <c r="E207" s="235">
        <v>1139.9100000000001</v>
      </c>
      <c r="F207" s="235">
        <f t="shared" si="18"/>
        <v>86.739130434782609</v>
      </c>
      <c r="G207" s="235">
        <f t="shared" si="19"/>
        <v>127.49019386211525</v>
      </c>
      <c r="H207" s="235">
        <f t="shared" si="20"/>
        <v>108.81156930126004</v>
      </c>
      <c r="I207" s="429"/>
      <c r="J207" s="428"/>
    </row>
    <row r="208" spans="1:10" ht="15.6">
      <c r="A208" s="317">
        <v>44336</v>
      </c>
      <c r="B208" s="235">
        <v>19.5</v>
      </c>
      <c r="C208" s="235">
        <v>4499</v>
      </c>
      <c r="D208" s="235">
        <v>21236.33</v>
      </c>
      <c r="E208" s="235">
        <v>1133.8900000000001</v>
      </c>
      <c r="F208" s="235">
        <f t="shared" si="18"/>
        <v>84.782608695652172</v>
      </c>
      <c r="G208" s="235">
        <f t="shared" si="19"/>
        <v>127.68018402591564</v>
      </c>
      <c r="H208" s="235">
        <f t="shared" si="20"/>
        <v>108.23692248949983</v>
      </c>
      <c r="I208" s="429"/>
      <c r="J208" s="428"/>
    </row>
    <row r="209" spans="1:10" ht="15.6">
      <c r="A209" s="317">
        <v>44337</v>
      </c>
      <c r="B209" s="235">
        <v>18</v>
      </c>
      <c r="C209" s="235">
        <v>6899</v>
      </c>
      <c r="D209" s="235">
        <v>20571.66</v>
      </c>
      <c r="E209" s="235">
        <v>1077.94</v>
      </c>
      <c r="F209" s="235">
        <f t="shared" si="18"/>
        <v>78.260869565217391</v>
      </c>
      <c r="G209" s="235">
        <f t="shared" si="19"/>
        <v>123.68395737486505</v>
      </c>
      <c r="H209" s="235">
        <f t="shared" si="20"/>
        <v>102.89614356624668</v>
      </c>
      <c r="I209" s="429"/>
      <c r="J209" s="428"/>
    </row>
    <row r="210" spans="1:10" ht="15.6">
      <c r="A210" s="317">
        <v>44340</v>
      </c>
      <c r="B210" s="235">
        <v>17.989999999999998</v>
      </c>
      <c r="C210" s="235">
        <v>6520</v>
      </c>
      <c r="D210" s="235">
        <v>20349.490000000002</v>
      </c>
      <c r="E210" s="235">
        <v>1043.82</v>
      </c>
      <c r="F210" s="235">
        <f t="shared" si="18"/>
        <v>78.217391304347814</v>
      </c>
      <c r="G210" s="235">
        <f t="shared" si="19"/>
        <v>122.34819425171534</v>
      </c>
      <c r="H210" s="235">
        <f t="shared" si="20"/>
        <v>99.639175257731964</v>
      </c>
      <c r="I210" s="429"/>
      <c r="J210" s="428"/>
    </row>
    <row r="211" spans="1:10" ht="15.6">
      <c r="A211" s="317">
        <v>44341</v>
      </c>
      <c r="B211" s="235">
        <v>17.5</v>
      </c>
      <c r="C211" s="235">
        <v>21857</v>
      </c>
      <c r="D211" s="235">
        <v>20237.84</v>
      </c>
      <c r="E211" s="235">
        <v>1057.8599999999999</v>
      </c>
      <c r="F211" s="235">
        <f t="shared" si="18"/>
        <v>76.08695652173914</v>
      </c>
      <c r="G211" s="235">
        <f t="shared" si="19"/>
        <v>121.67691571411051</v>
      </c>
      <c r="H211" s="235">
        <f t="shared" si="20"/>
        <v>100.97938144329896</v>
      </c>
      <c r="I211" s="429"/>
      <c r="J211" s="428"/>
    </row>
    <row r="212" spans="1:10" ht="15.6">
      <c r="A212" s="317">
        <v>44342</v>
      </c>
      <c r="B212" s="235">
        <v>17.600000000000001</v>
      </c>
      <c r="C212" s="235">
        <v>11163</v>
      </c>
      <c r="D212" s="235">
        <v>20183.169999999998</v>
      </c>
      <c r="E212" s="235">
        <v>1033.43</v>
      </c>
      <c r="F212" s="235">
        <f t="shared" si="18"/>
        <v>76.521739130434781</v>
      </c>
      <c r="G212" s="235">
        <f t="shared" si="19"/>
        <v>121.34822070604191</v>
      </c>
      <c r="H212" s="235">
        <f t="shared" si="20"/>
        <v>98.647384497899978</v>
      </c>
      <c r="I212" s="429"/>
      <c r="J212" s="428"/>
    </row>
    <row r="213" spans="1:10" ht="15.6">
      <c r="A213" s="317">
        <v>44343</v>
      </c>
      <c r="B213" s="235">
        <v>17.5</v>
      </c>
      <c r="C213" s="235">
        <v>257633</v>
      </c>
      <c r="D213" s="235">
        <v>19943.18</v>
      </c>
      <c r="E213" s="235">
        <v>1010.57</v>
      </c>
      <c r="F213" s="235">
        <f t="shared" si="18"/>
        <v>76.08695652173914</v>
      </c>
      <c r="G213" s="235">
        <f t="shared" si="19"/>
        <v>119.90531756014151</v>
      </c>
      <c r="H213" s="235">
        <f t="shared" si="20"/>
        <v>96.465253913707542</v>
      </c>
      <c r="I213" s="429"/>
      <c r="J213" s="428"/>
    </row>
    <row r="214" spans="1:10" ht="15.6">
      <c r="A214" s="317">
        <v>44344</v>
      </c>
      <c r="B214" s="235">
        <v>17.5</v>
      </c>
      <c r="C214" s="235">
        <v>33487</v>
      </c>
      <c r="D214" s="235">
        <v>21015.96</v>
      </c>
      <c r="E214" s="235">
        <v>1075.06</v>
      </c>
      <c r="F214" s="235">
        <f t="shared" si="18"/>
        <v>76.08695652173914</v>
      </c>
      <c r="G214" s="235">
        <f t="shared" si="19"/>
        <v>126.35524312728622</v>
      </c>
      <c r="H214" s="235">
        <f t="shared" si="20"/>
        <v>102.62122947689957</v>
      </c>
      <c r="I214" s="429"/>
      <c r="J214" s="428"/>
    </row>
    <row r="215" spans="1:10" ht="15.6">
      <c r="A215" s="317">
        <v>44347</v>
      </c>
      <c r="B215" s="235">
        <v>18.989999999999998</v>
      </c>
      <c r="C215" s="235">
        <v>6638</v>
      </c>
      <c r="D215" s="235">
        <v>21041.71</v>
      </c>
      <c r="E215" s="235">
        <v>1071.73</v>
      </c>
      <c r="F215" s="235">
        <f t="shared" si="18"/>
        <v>82.565217391304344</v>
      </c>
      <c r="G215" s="235">
        <f t="shared" si="19"/>
        <v>126.51006106139569</v>
      </c>
      <c r="H215" s="235">
        <f t="shared" si="20"/>
        <v>102.30336006109204</v>
      </c>
      <c r="I215" s="429"/>
      <c r="J215" s="428"/>
    </row>
    <row r="216" spans="1:10" ht="15.6">
      <c r="A216" s="317">
        <v>44348</v>
      </c>
      <c r="B216" s="235">
        <v>18</v>
      </c>
      <c r="C216" s="235">
        <v>51913</v>
      </c>
      <c r="D216" s="235">
        <v>20973.85</v>
      </c>
      <c r="E216" s="235">
        <v>1067.21</v>
      </c>
      <c r="F216" s="235">
        <f t="shared" si="18"/>
        <v>78.260869565217391</v>
      </c>
      <c r="G216" s="235">
        <f t="shared" si="19"/>
        <v>126.10206319698132</v>
      </c>
      <c r="H216" s="235">
        <f t="shared" si="20"/>
        <v>101.87189767086676</v>
      </c>
      <c r="I216" s="429"/>
      <c r="J216" s="428"/>
    </row>
    <row r="217" spans="1:10" ht="15.6">
      <c r="A217" s="317">
        <v>44349</v>
      </c>
      <c r="B217" s="235">
        <v>18</v>
      </c>
      <c r="C217" s="235">
        <v>3510</v>
      </c>
      <c r="D217" s="235">
        <v>21118.65</v>
      </c>
      <c r="E217" s="235">
        <v>1066.04</v>
      </c>
      <c r="F217" s="235">
        <f t="shared" si="18"/>
        <v>78.260869565217391</v>
      </c>
      <c r="G217" s="235">
        <f t="shared" si="19"/>
        <v>126.97265103616789</v>
      </c>
      <c r="H217" s="235">
        <f t="shared" si="20"/>
        <v>101.7602138220695</v>
      </c>
      <c r="I217" s="429"/>
      <c r="J217" s="428"/>
    </row>
    <row r="218" spans="1:10" ht="15.6">
      <c r="A218" s="317">
        <v>44350</v>
      </c>
      <c r="B218" s="235">
        <v>18.05</v>
      </c>
      <c r="C218" s="235">
        <v>39337</v>
      </c>
      <c r="D218" s="235">
        <v>21382.67</v>
      </c>
      <c r="E218" s="235">
        <v>1072.0899999999999</v>
      </c>
      <c r="F218" s="235">
        <f t="shared" si="18"/>
        <v>78.478260869565219</v>
      </c>
      <c r="G218" s="235">
        <f t="shared" si="19"/>
        <v>128.56003087941397</v>
      </c>
      <c r="H218" s="235">
        <f t="shared" si="20"/>
        <v>102.3377243222604</v>
      </c>
      <c r="I218" s="429"/>
      <c r="J218" s="428"/>
    </row>
    <row r="219" spans="1:10" ht="15.6">
      <c r="A219" s="317">
        <v>44351</v>
      </c>
      <c r="B219" s="235">
        <v>18.3</v>
      </c>
      <c r="C219" s="235">
        <v>6931</v>
      </c>
      <c r="D219" s="235">
        <v>22218.67</v>
      </c>
      <c r="E219" s="235">
        <v>1101.6400000000001</v>
      </c>
      <c r="F219" s="235">
        <f t="shared" si="18"/>
        <v>79.565217391304358</v>
      </c>
      <c r="G219" s="235">
        <f t="shared" si="19"/>
        <v>133.58635293438604</v>
      </c>
      <c r="H219" s="235">
        <f t="shared" si="20"/>
        <v>105.15845742649867</v>
      </c>
      <c r="I219" s="429"/>
      <c r="J219" s="428"/>
    </row>
    <row r="220" spans="1:10" ht="15.6">
      <c r="A220" s="317">
        <v>44354</v>
      </c>
      <c r="B220" s="235">
        <v>18.399999999999999</v>
      </c>
      <c r="C220" s="235">
        <v>10990</v>
      </c>
      <c r="D220" s="235">
        <v>20497.95</v>
      </c>
      <c r="E220" s="235">
        <v>999.72</v>
      </c>
      <c r="F220" s="235">
        <f t="shared" si="18"/>
        <v>80</v>
      </c>
      <c r="G220" s="235">
        <f t="shared" si="19"/>
        <v>123.24078728075978</v>
      </c>
      <c r="H220" s="235">
        <f t="shared" si="20"/>
        <v>95.429553264604834</v>
      </c>
      <c r="I220" s="429"/>
      <c r="J220" s="428"/>
    </row>
    <row r="221" spans="1:10" ht="15.6">
      <c r="A221" s="317">
        <v>44356</v>
      </c>
      <c r="B221" s="235">
        <v>18</v>
      </c>
      <c r="C221" s="235">
        <v>10435</v>
      </c>
      <c r="D221" s="235">
        <v>19667.39</v>
      </c>
      <c r="E221" s="235">
        <v>1015.54</v>
      </c>
      <c r="F221" s="235">
        <f t="shared" si="18"/>
        <v>78.260869565217391</v>
      </c>
      <c r="G221" s="235">
        <f t="shared" si="19"/>
        <v>118.24717239322673</v>
      </c>
      <c r="H221" s="235">
        <f t="shared" si="20"/>
        <v>96.939671630393292</v>
      </c>
      <c r="I221" s="429"/>
      <c r="J221" s="428"/>
    </row>
    <row r="222" spans="1:10" ht="15.6">
      <c r="A222" s="317">
        <v>44357</v>
      </c>
      <c r="B222" s="235">
        <v>18</v>
      </c>
      <c r="C222" s="235">
        <v>9035</v>
      </c>
      <c r="D222" s="235">
        <v>19987.169999999998</v>
      </c>
      <c r="E222" s="235">
        <v>1052.22</v>
      </c>
      <c r="F222" s="235">
        <f t="shared" si="18"/>
        <v>78.260869565217391</v>
      </c>
      <c r="G222" s="235">
        <f t="shared" si="19"/>
        <v>120.16980070272312</v>
      </c>
      <c r="H222" s="235">
        <f t="shared" si="20"/>
        <v>100.44100801832762</v>
      </c>
      <c r="I222" s="429"/>
      <c r="J222" s="428"/>
    </row>
    <row r="223" spans="1:10" ht="15.6">
      <c r="A223" s="317">
        <v>44358</v>
      </c>
      <c r="B223" s="235">
        <v>17.95</v>
      </c>
      <c r="C223" s="235">
        <v>2000</v>
      </c>
      <c r="D223" s="235">
        <v>19809.580000000002</v>
      </c>
      <c r="E223" s="235">
        <v>1030.8399999999999</v>
      </c>
      <c r="F223" s="235">
        <f t="shared" si="18"/>
        <v>78.043478260869563</v>
      </c>
      <c r="G223" s="235">
        <f t="shared" si="19"/>
        <v>119.1020680068589</v>
      </c>
      <c r="H223" s="235">
        <f t="shared" si="20"/>
        <v>98.400152730049641</v>
      </c>
      <c r="I223" s="429"/>
      <c r="J223" s="428"/>
    </row>
    <row r="224" spans="1:10" ht="15.6">
      <c r="A224" s="317">
        <v>44361</v>
      </c>
      <c r="B224" s="235">
        <v>18</v>
      </c>
      <c r="C224" s="235">
        <v>2140</v>
      </c>
      <c r="D224" s="235">
        <v>19608.939999999999</v>
      </c>
      <c r="E224" s="235">
        <v>1048.32</v>
      </c>
      <c r="F224" s="235">
        <f t="shared" si="18"/>
        <v>78.260869565217391</v>
      </c>
      <c r="G224" s="235">
        <f t="shared" si="19"/>
        <v>117.89575071366558</v>
      </c>
      <c r="H224" s="235">
        <f t="shared" si="20"/>
        <v>100.06872852233677</v>
      </c>
      <c r="I224" s="429"/>
      <c r="J224" s="428"/>
    </row>
    <row r="225" spans="1:10" ht="15.6">
      <c r="A225" s="317">
        <v>44362</v>
      </c>
      <c r="B225" s="235">
        <v>17.600000000000001</v>
      </c>
      <c r="C225" s="235">
        <v>1711</v>
      </c>
      <c r="D225" s="235">
        <v>19202.39</v>
      </c>
      <c r="E225" s="235">
        <v>1034.18</v>
      </c>
      <c r="F225" s="235">
        <f t="shared" si="18"/>
        <v>76.521739130434781</v>
      </c>
      <c r="G225" s="235">
        <f t="shared" si="19"/>
        <v>115.45143105882241</v>
      </c>
      <c r="H225" s="235">
        <f t="shared" si="20"/>
        <v>98.718976708667455</v>
      </c>
      <c r="I225" s="429"/>
      <c r="J225" s="428"/>
    </row>
    <row r="226" spans="1:10" ht="15.6">
      <c r="A226" s="317">
        <v>44363</v>
      </c>
      <c r="B226" s="235">
        <v>17.3</v>
      </c>
      <c r="C226" s="235">
        <v>2750</v>
      </c>
      <c r="D226" s="235">
        <v>18964.580000000002</v>
      </c>
      <c r="E226" s="235">
        <v>1024.95</v>
      </c>
      <c r="F226" s="235">
        <f t="shared" si="18"/>
        <v>75.217391304347828</v>
      </c>
      <c r="G226" s="235">
        <f t="shared" si="19"/>
        <v>114.02163482928545</v>
      </c>
      <c r="H226" s="235">
        <f t="shared" si="20"/>
        <v>97.837915234822461</v>
      </c>
      <c r="I226" s="429"/>
      <c r="J226" s="428"/>
    </row>
    <row r="227" spans="1:10" ht="15.6">
      <c r="A227" s="317">
        <v>44364</v>
      </c>
      <c r="B227" s="235">
        <v>17</v>
      </c>
      <c r="C227" s="235">
        <v>3692</v>
      </c>
      <c r="D227" s="235">
        <v>18695.580000000002</v>
      </c>
      <c r="E227" s="235">
        <v>995.04</v>
      </c>
      <c r="F227" s="235">
        <f t="shared" si="18"/>
        <v>73.91304347826086</v>
      </c>
      <c r="G227" s="235">
        <f t="shared" si="19"/>
        <v>112.40431349819993</v>
      </c>
      <c r="H227" s="235">
        <f t="shared" si="20"/>
        <v>94.982817869415811</v>
      </c>
      <c r="I227" s="429"/>
      <c r="J227" s="428"/>
    </row>
    <row r="228" spans="1:10" ht="15.6">
      <c r="A228" s="317">
        <v>44365</v>
      </c>
      <c r="B228" s="235">
        <v>17</v>
      </c>
      <c r="C228" s="235">
        <v>7372</v>
      </c>
      <c r="D228" s="235">
        <v>18576.169999999998</v>
      </c>
      <c r="E228" s="235">
        <v>1000.43</v>
      </c>
      <c r="F228" s="235">
        <f t="shared" si="18"/>
        <v>73.91304347826086</v>
      </c>
      <c r="G228" s="235">
        <f t="shared" si="19"/>
        <v>111.68637914821878</v>
      </c>
      <c r="H228" s="235">
        <f t="shared" si="20"/>
        <v>95.497327224131354</v>
      </c>
      <c r="I228" s="429"/>
      <c r="J228" s="428"/>
    </row>
    <row r="229" spans="1:10" ht="15.6">
      <c r="A229" s="317">
        <v>44368</v>
      </c>
      <c r="B229" s="235">
        <v>16.100000000000001</v>
      </c>
      <c r="C229" s="235">
        <v>3051</v>
      </c>
      <c r="D229" s="235">
        <v>18627.740000000002</v>
      </c>
      <c r="E229" s="235">
        <v>1028.06</v>
      </c>
      <c r="F229" s="235">
        <f t="shared" si="18"/>
        <v>70</v>
      </c>
      <c r="G229" s="235">
        <f t="shared" si="19"/>
        <v>111.99643588072468</v>
      </c>
      <c r="H229" s="235">
        <f t="shared" si="20"/>
        <v>98.134784268804893</v>
      </c>
      <c r="I229" s="429"/>
      <c r="J229" s="428"/>
    </row>
    <row r="230" spans="1:10" ht="15.6">
      <c r="A230" s="317">
        <v>44369</v>
      </c>
      <c r="B230" s="235">
        <v>17.5</v>
      </c>
      <c r="C230" s="235">
        <v>1527</v>
      </c>
      <c r="D230" s="235">
        <v>18724.919999999998</v>
      </c>
      <c r="E230" s="235">
        <v>1024.45</v>
      </c>
      <c r="F230" s="235">
        <f t="shared" si="18"/>
        <v>76.08695652173914</v>
      </c>
      <c r="G230" s="235">
        <f t="shared" si="19"/>
        <v>112.58071575788038</v>
      </c>
      <c r="H230" s="235">
        <f t="shared" si="20"/>
        <v>97.790187094310824</v>
      </c>
      <c r="I230" s="429"/>
      <c r="J230" s="428"/>
    </row>
    <row r="231" spans="1:10" ht="15.6">
      <c r="A231" s="318">
        <v>44370</v>
      </c>
      <c r="B231" s="236">
        <v>17</v>
      </c>
      <c r="C231" s="236">
        <v>1621</v>
      </c>
      <c r="D231" s="236">
        <v>18779.57</v>
      </c>
      <c r="E231" s="236">
        <v>1013.13</v>
      </c>
      <c r="F231" s="236">
        <f t="shared" si="18"/>
        <v>73.91304347826086</v>
      </c>
      <c r="G231" s="236">
        <f t="shared" si="19"/>
        <v>112.90929051900984</v>
      </c>
      <c r="H231" s="236">
        <f t="shared" si="20"/>
        <v>96.709621993127158</v>
      </c>
      <c r="I231" s="429"/>
      <c r="J231" s="428"/>
    </row>
    <row r="232" spans="1:10">
      <c r="I232" s="429"/>
      <c r="J232" s="428"/>
    </row>
    <row r="233" spans="1:10">
      <c r="I233" s="429"/>
      <c r="J233" s="428"/>
    </row>
    <row r="234" spans="1:10">
      <c r="I234" s="429"/>
      <c r="J234" s="428"/>
    </row>
    <row r="235" spans="1:10">
      <c r="I235" s="429"/>
      <c r="J235" s="428"/>
    </row>
    <row r="236" spans="1:10">
      <c r="I236" s="429"/>
      <c r="J236" s="428"/>
    </row>
    <row r="237" spans="1:10">
      <c r="I237" s="429"/>
      <c r="J237" s="428"/>
    </row>
    <row r="238" spans="1:10">
      <c r="I238" s="429"/>
      <c r="J238" s="428"/>
    </row>
    <row r="239" spans="1:10">
      <c r="I239" s="429"/>
      <c r="J239" s="428"/>
    </row>
    <row r="240" spans="1:10">
      <c r="I240" s="429"/>
      <c r="J240" s="428"/>
    </row>
    <row r="241" spans="9:10">
      <c r="I241" s="429"/>
      <c r="J241" s="428"/>
    </row>
    <row r="242" spans="9:10">
      <c r="I242" s="429"/>
      <c r="J242" s="428"/>
    </row>
    <row r="243" spans="9:10">
      <c r="I243" s="429"/>
      <c r="J243" s="428"/>
    </row>
    <row r="244" spans="9:10">
      <c r="I244" s="429"/>
      <c r="J244" s="428"/>
    </row>
    <row r="245" spans="9:10">
      <c r="I245" s="429"/>
      <c r="J245" s="428"/>
    </row>
    <row r="246" spans="9:10">
      <c r="I246" s="429"/>
      <c r="J246" s="428"/>
    </row>
    <row r="247" spans="9:10">
      <c r="I247" s="429"/>
      <c r="J247" s="428"/>
    </row>
    <row r="248" spans="9:10">
      <c r="I248" s="429"/>
      <c r="J248" s="428"/>
    </row>
    <row r="249" spans="9:10">
      <c r="I249" s="429"/>
      <c r="J249" s="428"/>
    </row>
    <row r="250" spans="9:10">
      <c r="I250" s="429"/>
      <c r="J250" s="428"/>
    </row>
    <row r="251" spans="9:10">
      <c r="I251" s="429"/>
      <c r="J251" s="428"/>
    </row>
    <row r="252" spans="9:10">
      <c r="I252" s="429"/>
      <c r="J252" s="428"/>
    </row>
    <row r="253" spans="9:10">
      <c r="I253" s="429"/>
      <c r="J253" s="428"/>
    </row>
    <row r="254" spans="9:10">
      <c r="I254" s="429"/>
      <c r="J254" s="428"/>
    </row>
    <row r="255" spans="9:10">
      <c r="I255" s="429"/>
      <c r="J255" s="428"/>
    </row>
    <row r="256" spans="9:10">
      <c r="I256" s="429"/>
      <c r="J256" s="428"/>
    </row>
    <row r="257" spans="4:10">
      <c r="I257" s="429"/>
      <c r="J257" s="428"/>
    </row>
    <row r="258" spans="4:10">
      <c r="I258" s="361"/>
    </row>
    <row r="259" spans="4:10">
      <c r="I259" s="361"/>
    </row>
    <row r="260" spans="4:10">
      <c r="I260" s="361"/>
    </row>
    <row r="261" spans="4:10">
      <c r="I261" s="361"/>
    </row>
    <row r="262" spans="4:10">
      <c r="I262" s="361"/>
    </row>
    <row r="263" spans="4:10">
      <c r="I263" s="361"/>
    </row>
    <row r="264" spans="4:10">
      <c r="I264" s="361"/>
    </row>
    <row r="265" spans="4:10">
      <c r="I265" s="361"/>
    </row>
    <row r="266" spans="4:10">
      <c r="I266" s="361"/>
    </row>
    <row r="267" spans="4:10">
      <c r="D267" s="425"/>
      <c r="E267" s="427"/>
      <c r="F267" s="426"/>
      <c r="H267" s="362"/>
      <c r="I267" s="361"/>
    </row>
    <row r="268" spans="4:10">
      <c r="E268" s="427"/>
      <c r="F268" s="426"/>
      <c r="H268" s="362"/>
      <c r="I268" s="361"/>
    </row>
    <row r="269" spans="4:10">
      <c r="E269" s="427"/>
      <c r="F269" s="426"/>
      <c r="H269" s="362"/>
      <c r="I269" s="361"/>
    </row>
    <row r="270" spans="4:10">
      <c r="E270" s="427"/>
      <c r="F270" s="426"/>
      <c r="H270" s="362"/>
      <c r="I270" s="361"/>
    </row>
    <row r="271" spans="4:10">
      <c r="E271" s="427"/>
      <c r="F271" s="426"/>
      <c r="H271" s="362"/>
      <c r="I271" s="361"/>
    </row>
    <row r="272" spans="4:10">
      <c r="H272" s="362"/>
      <c r="I272" s="361"/>
    </row>
    <row r="273" spans="8:9">
      <c r="H273" s="362"/>
      <c r="I273" s="361"/>
    </row>
    <row r="274" spans="8:9">
      <c r="H274" s="362"/>
      <c r="I274" s="361"/>
    </row>
    <row r="275" spans="8:9">
      <c r="H275" s="362"/>
      <c r="I275" s="361"/>
    </row>
    <row r="276" spans="8:9">
      <c r="H276" s="362"/>
      <c r="I276" s="361"/>
    </row>
    <row r="277" spans="8:9">
      <c r="H277" s="362"/>
      <c r="I277" s="361"/>
    </row>
    <row r="278" spans="8:9">
      <c r="H278" s="362"/>
      <c r="I278" s="361"/>
    </row>
    <row r="279" spans="8:9">
      <c r="H279" s="362"/>
      <c r="I279" s="361"/>
    </row>
    <row r="280" spans="8:9">
      <c r="H280" s="362"/>
      <c r="I280" s="361"/>
    </row>
    <row r="281" spans="8:9">
      <c r="H281" s="362"/>
      <c r="I281" s="361"/>
    </row>
    <row r="282" spans="8:9">
      <c r="H282" s="362"/>
      <c r="I282" s="361"/>
    </row>
    <row r="283" spans="8:9">
      <c r="H283" s="362"/>
      <c r="I283" s="361"/>
    </row>
    <row r="284" spans="8:9">
      <c r="H284" s="362"/>
      <c r="I284" s="361"/>
    </row>
    <row r="285" spans="8:9">
      <c r="H285" s="362"/>
      <c r="I285" s="361"/>
    </row>
    <row r="286" spans="8:9">
      <c r="H286" s="362"/>
      <c r="I286" s="361"/>
    </row>
    <row r="287" spans="8:9">
      <c r="H287" s="362"/>
      <c r="I287" s="361"/>
    </row>
    <row r="288" spans="8:9">
      <c r="H288" s="362"/>
      <c r="I288" s="361"/>
    </row>
    <row r="289" spans="8:9">
      <c r="H289" s="362"/>
      <c r="I289" s="361"/>
    </row>
    <row r="290" spans="8:9">
      <c r="H290" s="362"/>
      <c r="I290" s="361"/>
    </row>
    <row r="291" spans="8:9">
      <c r="H291" s="362"/>
      <c r="I291" s="361"/>
    </row>
    <row r="292" spans="8:9">
      <c r="H292" s="362"/>
      <c r="I292" s="361"/>
    </row>
    <row r="293" spans="8:9">
      <c r="H293" s="362"/>
      <c r="I293" s="361"/>
    </row>
    <row r="294" spans="8:9">
      <c r="H294" s="362"/>
      <c r="I294" s="361"/>
    </row>
    <row r="295" spans="8:9">
      <c r="H295" s="362"/>
      <c r="I295" s="361"/>
    </row>
    <row r="296" spans="8:9">
      <c r="H296" s="362"/>
      <c r="I296" s="361"/>
    </row>
    <row r="297" spans="8:9">
      <c r="H297" s="362"/>
      <c r="I297" s="361"/>
    </row>
    <row r="298" spans="8:9">
      <c r="H298" s="362"/>
      <c r="I298" s="361"/>
    </row>
    <row r="299" spans="8:9">
      <c r="H299" s="362"/>
      <c r="I299" s="361"/>
    </row>
    <row r="300" spans="8:9">
      <c r="H300" s="362"/>
      <c r="I300" s="361"/>
    </row>
    <row r="301" spans="8:9">
      <c r="H301" s="362"/>
      <c r="I301" s="361"/>
    </row>
    <row r="302" spans="8:9">
      <c r="H302" s="362"/>
      <c r="I302" s="361"/>
    </row>
    <row r="303" spans="8:9">
      <c r="H303" s="362"/>
      <c r="I303" s="361"/>
    </row>
    <row r="304" spans="8:9">
      <c r="H304" s="362"/>
      <c r="I304" s="361"/>
    </row>
    <row r="305" spans="8:9">
      <c r="H305" s="362"/>
      <c r="I305" s="361"/>
    </row>
    <row r="306" spans="8:9">
      <c r="H306" s="362"/>
      <c r="I306" s="361"/>
    </row>
    <row r="307" spans="8:9">
      <c r="H307" s="362"/>
      <c r="I307" s="361"/>
    </row>
    <row r="308" spans="8:9">
      <c r="H308" s="362"/>
      <c r="I308" s="361"/>
    </row>
    <row r="309" spans="8:9">
      <c r="H309" s="362"/>
      <c r="I309" s="361"/>
    </row>
    <row r="310" spans="8:9">
      <c r="H310" s="362"/>
      <c r="I310" s="361"/>
    </row>
    <row r="311" spans="8:9">
      <c r="H311" s="362"/>
      <c r="I311" s="361"/>
    </row>
    <row r="312" spans="8:9">
      <c r="H312" s="362"/>
      <c r="I312" s="361"/>
    </row>
    <row r="313" spans="8:9">
      <c r="H313" s="362"/>
      <c r="I313" s="361"/>
    </row>
    <row r="314" spans="8:9">
      <c r="H314" s="362"/>
      <c r="I314" s="361"/>
    </row>
    <row r="315" spans="8:9">
      <c r="H315" s="362"/>
      <c r="I315" s="361"/>
    </row>
    <row r="316" spans="8:9">
      <c r="H316" s="362"/>
      <c r="I316" s="361"/>
    </row>
    <row r="317" spans="8:9">
      <c r="H317" s="362"/>
      <c r="I317" s="361"/>
    </row>
    <row r="318" spans="8:9">
      <c r="H318" s="362"/>
      <c r="I318" s="361"/>
    </row>
    <row r="319" spans="8:9">
      <c r="H319" s="362"/>
      <c r="I319" s="361"/>
    </row>
    <row r="320" spans="8:9">
      <c r="H320" s="362"/>
      <c r="I320" s="361"/>
    </row>
    <row r="321" spans="8:9">
      <c r="H321" s="362"/>
      <c r="I321" s="361"/>
    </row>
    <row r="322" spans="8:9">
      <c r="H322" s="362"/>
      <c r="I322" s="361"/>
    </row>
    <row r="323" spans="8:9">
      <c r="H323" s="362"/>
      <c r="I323" s="361"/>
    </row>
    <row r="324" spans="8:9">
      <c r="H324" s="362"/>
      <c r="I324" s="361"/>
    </row>
    <row r="325" spans="8:9">
      <c r="H325" s="362"/>
      <c r="I325" s="361"/>
    </row>
    <row r="326" spans="8:9">
      <c r="H326" s="362"/>
      <c r="I326" s="361"/>
    </row>
    <row r="327" spans="8:9">
      <c r="H327" s="362"/>
      <c r="I327" s="361"/>
    </row>
    <row r="328" spans="8:9">
      <c r="H328" s="362"/>
      <c r="I328" s="361"/>
    </row>
    <row r="329" spans="8:9">
      <c r="H329" s="362"/>
      <c r="I329" s="361"/>
    </row>
    <row r="330" spans="8:9">
      <c r="H330" s="362"/>
      <c r="I330" s="361"/>
    </row>
    <row r="331" spans="8:9">
      <c r="H331" s="362"/>
      <c r="I331" s="361"/>
    </row>
    <row r="332" spans="8:9">
      <c r="H332" s="362"/>
      <c r="I332" s="361"/>
    </row>
    <row r="333" spans="8:9">
      <c r="H333" s="362"/>
      <c r="I333" s="361"/>
    </row>
    <row r="334" spans="8:9">
      <c r="H334" s="362"/>
      <c r="I334" s="361"/>
    </row>
    <row r="335" spans="8:9">
      <c r="H335" s="362"/>
      <c r="I335" s="361"/>
    </row>
    <row r="336" spans="8:9">
      <c r="H336" s="362"/>
      <c r="I336" s="361"/>
    </row>
    <row r="337" spans="8:9">
      <c r="H337" s="362"/>
      <c r="I337" s="361"/>
    </row>
    <row r="338" spans="8:9">
      <c r="H338" s="362"/>
      <c r="I338" s="361"/>
    </row>
    <row r="339" spans="8:9">
      <c r="H339" s="362"/>
      <c r="I339" s="361"/>
    </row>
    <row r="340" spans="8:9">
      <c r="H340" s="362"/>
      <c r="I340" s="361"/>
    </row>
    <row r="341" spans="8:9">
      <c r="H341" s="362"/>
      <c r="I341" s="361"/>
    </row>
    <row r="342" spans="8:9">
      <c r="H342" s="362"/>
      <c r="I342" s="361"/>
    </row>
    <row r="343" spans="8:9">
      <c r="H343" s="362"/>
      <c r="I343" s="361"/>
    </row>
    <row r="344" spans="8:9">
      <c r="H344" s="362"/>
      <c r="I344" s="361"/>
    </row>
    <row r="345" spans="8:9">
      <c r="H345" s="362"/>
      <c r="I345" s="361"/>
    </row>
    <row r="346" spans="8:9">
      <c r="H346" s="362"/>
      <c r="I346" s="361"/>
    </row>
    <row r="347" spans="8:9">
      <c r="H347" s="362"/>
      <c r="I347" s="361"/>
    </row>
    <row r="348" spans="8:9">
      <c r="H348" s="362"/>
      <c r="I348" s="361"/>
    </row>
    <row r="349" spans="8:9">
      <c r="H349" s="362"/>
      <c r="I349" s="361"/>
    </row>
    <row r="350" spans="8:9">
      <c r="H350" s="362"/>
      <c r="I350" s="361"/>
    </row>
    <row r="351" spans="8:9">
      <c r="H351" s="362"/>
      <c r="I351" s="361"/>
    </row>
    <row r="352" spans="8:9">
      <c r="H352" s="362"/>
      <c r="I352" s="361"/>
    </row>
    <row r="353" spans="8:9">
      <c r="H353" s="362"/>
      <c r="I353" s="361"/>
    </row>
    <row r="354" spans="8:9">
      <c r="H354" s="362"/>
      <c r="I354" s="361"/>
    </row>
    <row r="355" spans="8:9">
      <c r="H355" s="362"/>
      <c r="I355" s="361"/>
    </row>
    <row r="356" spans="8:9">
      <c r="H356" s="362"/>
      <c r="I356" s="361"/>
    </row>
    <row r="357" spans="8:9">
      <c r="H357" s="362"/>
      <c r="I357" s="361"/>
    </row>
    <row r="358" spans="8:9">
      <c r="H358" s="362"/>
      <c r="I358" s="361"/>
    </row>
    <row r="359" spans="8:9">
      <c r="H359" s="362"/>
      <c r="I359" s="361"/>
    </row>
    <row r="360" spans="8:9">
      <c r="H360" s="362"/>
      <c r="I360" s="361"/>
    </row>
    <row r="361" spans="8:9">
      <c r="H361" s="362"/>
      <c r="I361" s="361"/>
    </row>
    <row r="362" spans="8:9">
      <c r="H362" s="362"/>
      <c r="I362" s="361"/>
    </row>
    <row r="363" spans="8:9">
      <c r="H363" s="362"/>
      <c r="I363" s="361"/>
    </row>
    <row r="364" spans="8:9">
      <c r="H364" s="362"/>
      <c r="I364" s="361"/>
    </row>
    <row r="365" spans="8:9">
      <c r="H365" s="362"/>
      <c r="I365" s="361"/>
    </row>
    <row r="366" spans="8:9">
      <c r="H366" s="362"/>
      <c r="I366" s="361"/>
    </row>
    <row r="367" spans="8:9">
      <c r="H367" s="362"/>
      <c r="I367" s="361"/>
    </row>
    <row r="368" spans="8:9">
      <c r="H368" s="362"/>
      <c r="I368" s="361"/>
    </row>
    <row r="369" spans="8:9">
      <c r="H369" s="362"/>
      <c r="I369" s="361"/>
    </row>
    <row r="370" spans="8:9">
      <c r="H370" s="362"/>
      <c r="I370" s="361"/>
    </row>
    <row r="371" spans="8:9">
      <c r="H371" s="362"/>
      <c r="I371" s="361"/>
    </row>
    <row r="372" spans="8:9">
      <c r="H372" s="362"/>
      <c r="I372" s="361"/>
    </row>
    <row r="373" spans="8:9">
      <c r="H373" s="362"/>
      <c r="I373" s="361"/>
    </row>
    <row r="374" spans="8:9">
      <c r="H374" s="362"/>
      <c r="I374" s="361"/>
    </row>
    <row r="375" spans="8:9">
      <c r="H375" s="362"/>
      <c r="I375" s="361"/>
    </row>
    <row r="376" spans="8:9">
      <c r="H376" s="362"/>
      <c r="I376" s="361"/>
    </row>
    <row r="377" spans="8:9">
      <c r="H377" s="362"/>
      <c r="I377" s="361"/>
    </row>
    <row r="378" spans="8:9">
      <c r="H378" s="362"/>
      <c r="I378" s="361"/>
    </row>
    <row r="379" spans="8:9">
      <c r="H379" s="362"/>
      <c r="I379" s="361"/>
    </row>
    <row r="380" spans="8:9">
      <c r="H380" s="362"/>
      <c r="I380" s="361"/>
    </row>
    <row r="381" spans="8:9">
      <c r="H381" s="362"/>
      <c r="I381" s="361"/>
    </row>
    <row r="382" spans="8:9">
      <c r="H382" s="362"/>
      <c r="I382" s="361"/>
    </row>
    <row r="383" spans="8:9">
      <c r="H383" s="362"/>
      <c r="I383" s="361"/>
    </row>
    <row r="384" spans="8:9">
      <c r="H384" s="362"/>
      <c r="I384" s="361"/>
    </row>
    <row r="385" spans="8:9">
      <c r="H385" s="362"/>
      <c r="I385" s="361"/>
    </row>
    <row r="386" spans="8:9">
      <c r="H386" s="362"/>
      <c r="I386" s="361"/>
    </row>
    <row r="387" spans="8:9">
      <c r="H387" s="362"/>
      <c r="I387" s="361"/>
    </row>
    <row r="388" spans="8:9">
      <c r="H388" s="362"/>
      <c r="I388" s="361"/>
    </row>
    <row r="389" spans="8:9">
      <c r="H389" s="362"/>
      <c r="I389" s="361"/>
    </row>
    <row r="390" spans="8:9">
      <c r="H390" s="362"/>
      <c r="I390" s="361"/>
    </row>
    <row r="391" spans="8:9">
      <c r="H391" s="362"/>
      <c r="I391" s="361"/>
    </row>
    <row r="392" spans="8:9">
      <c r="H392" s="362"/>
      <c r="I392" s="361"/>
    </row>
    <row r="393" spans="8:9">
      <c r="H393" s="362"/>
      <c r="I393" s="361"/>
    </row>
    <row r="394" spans="8:9">
      <c r="H394" s="362"/>
      <c r="I394" s="361"/>
    </row>
    <row r="395" spans="8:9">
      <c r="H395" s="362"/>
      <c r="I395" s="361"/>
    </row>
    <row r="396" spans="8:9">
      <c r="H396" s="362"/>
      <c r="I396" s="361"/>
    </row>
    <row r="397" spans="8:9">
      <c r="H397" s="362"/>
      <c r="I397" s="361"/>
    </row>
    <row r="398" spans="8:9">
      <c r="H398" s="362"/>
      <c r="I398" s="361"/>
    </row>
    <row r="399" spans="8:9">
      <c r="H399" s="362"/>
      <c r="I399" s="361"/>
    </row>
    <row r="400" spans="8:9">
      <c r="H400" s="362"/>
      <c r="I400" s="361"/>
    </row>
    <row r="401" spans="8:9">
      <c r="H401" s="362"/>
      <c r="I401" s="361"/>
    </row>
    <row r="402" spans="8:9">
      <c r="H402" s="362"/>
      <c r="I402" s="361"/>
    </row>
    <row r="403" spans="8:9">
      <c r="H403" s="362"/>
      <c r="I403" s="361"/>
    </row>
    <row r="404" spans="8:9">
      <c r="H404" s="362"/>
      <c r="I404" s="361"/>
    </row>
    <row r="405" spans="8:9">
      <c r="H405" s="362"/>
      <c r="I405" s="361"/>
    </row>
    <row r="406" spans="8:9">
      <c r="H406" s="362"/>
      <c r="I406" s="361"/>
    </row>
    <row r="407" spans="8:9">
      <c r="H407" s="362"/>
      <c r="I407" s="361"/>
    </row>
    <row r="408" spans="8:9">
      <c r="H408" s="362"/>
      <c r="I408" s="361"/>
    </row>
    <row r="409" spans="8:9">
      <c r="H409" s="362"/>
      <c r="I409" s="361"/>
    </row>
    <row r="410" spans="8:9">
      <c r="H410" s="362"/>
      <c r="I410" s="361"/>
    </row>
    <row r="411" spans="8:9">
      <c r="H411" s="362"/>
      <c r="I411" s="361"/>
    </row>
    <row r="412" spans="8:9">
      <c r="H412" s="362"/>
      <c r="I412" s="361"/>
    </row>
    <row r="413" spans="8:9">
      <c r="H413" s="362"/>
      <c r="I413" s="361"/>
    </row>
    <row r="414" spans="8:9">
      <c r="H414" s="362"/>
      <c r="I414" s="361"/>
    </row>
    <row r="415" spans="8:9">
      <c r="H415" s="362"/>
      <c r="I415" s="361"/>
    </row>
    <row r="416" spans="8:9">
      <c r="H416" s="362"/>
      <c r="I416" s="361"/>
    </row>
    <row r="417" spans="8:9">
      <c r="H417" s="362"/>
      <c r="I417" s="361"/>
    </row>
    <row r="418" spans="8:9">
      <c r="H418" s="362"/>
      <c r="I418" s="361"/>
    </row>
    <row r="419" spans="8:9">
      <c r="H419" s="362"/>
      <c r="I419" s="361"/>
    </row>
    <row r="420" spans="8:9">
      <c r="H420" s="362"/>
      <c r="I420" s="361"/>
    </row>
    <row r="421" spans="8:9">
      <c r="H421" s="362"/>
      <c r="I421" s="361"/>
    </row>
    <row r="422" spans="8:9">
      <c r="H422" s="362"/>
      <c r="I422" s="361"/>
    </row>
    <row r="423" spans="8:9">
      <c r="H423" s="362"/>
      <c r="I423" s="361"/>
    </row>
    <row r="424" spans="8:9">
      <c r="H424" s="362"/>
      <c r="I424" s="361"/>
    </row>
    <row r="425" spans="8:9">
      <c r="H425" s="362"/>
      <c r="I425" s="361"/>
    </row>
    <row r="426" spans="8:9">
      <c r="H426" s="362"/>
      <c r="I426" s="361"/>
    </row>
    <row r="427" spans="8:9">
      <c r="H427" s="362"/>
      <c r="I427" s="361"/>
    </row>
    <row r="428" spans="8:9">
      <c r="H428" s="362"/>
      <c r="I428" s="361"/>
    </row>
    <row r="429" spans="8:9">
      <c r="H429" s="362"/>
      <c r="I429" s="361"/>
    </row>
    <row r="430" spans="8:9">
      <c r="H430" s="362"/>
      <c r="I430" s="361"/>
    </row>
    <row r="431" spans="8:9">
      <c r="H431" s="362"/>
      <c r="I431" s="361"/>
    </row>
    <row r="432" spans="8:9">
      <c r="H432" s="362"/>
      <c r="I432" s="361"/>
    </row>
    <row r="433" spans="8:9">
      <c r="H433" s="362"/>
      <c r="I433" s="361"/>
    </row>
    <row r="434" spans="8:9">
      <c r="H434" s="362"/>
      <c r="I434" s="361"/>
    </row>
    <row r="435" spans="8:9">
      <c r="H435" s="362"/>
      <c r="I435" s="361"/>
    </row>
    <row r="436" spans="8:9">
      <c r="H436" s="362"/>
      <c r="I436" s="361"/>
    </row>
    <row r="437" spans="8:9">
      <c r="H437" s="362"/>
      <c r="I437" s="361"/>
    </row>
    <row r="438" spans="8:9">
      <c r="H438" s="362"/>
      <c r="I438" s="361"/>
    </row>
    <row r="439" spans="8:9">
      <c r="H439" s="362"/>
      <c r="I439" s="361"/>
    </row>
    <row r="440" spans="8:9">
      <c r="H440" s="362"/>
      <c r="I440" s="361"/>
    </row>
    <row r="441" spans="8:9">
      <c r="H441" s="362"/>
      <c r="I441" s="361"/>
    </row>
    <row r="442" spans="8:9">
      <c r="H442" s="362"/>
      <c r="I442" s="361"/>
    </row>
    <row r="443" spans="8:9">
      <c r="H443" s="362"/>
      <c r="I443" s="361"/>
    </row>
    <row r="444" spans="8:9">
      <c r="H444" s="362"/>
      <c r="I444" s="361"/>
    </row>
    <row r="445" spans="8:9">
      <c r="H445" s="362"/>
      <c r="I445" s="361"/>
    </row>
    <row r="446" spans="8:9">
      <c r="H446" s="362"/>
      <c r="I446" s="361"/>
    </row>
    <row r="447" spans="8:9">
      <c r="H447" s="362"/>
      <c r="I447" s="361"/>
    </row>
    <row r="448" spans="8:9">
      <c r="H448" s="362"/>
      <c r="I448" s="361"/>
    </row>
    <row r="449" spans="8:9">
      <c r="H449" s="362"/>
      <c r="I449" s="361"/>
    </row>
    <row r="450" spans="8:9">
      <c r="H450" s="362"/>
      <c r="I450" s="361"/>
    </row>
    <row r="451" spans="8:9">
      <c r="H451" s="362"/>
      <c r="I451" s="361"/>
    </row>
    <row r="452" spans="8:9">
      <c r="H452" s="362"/>
      <c r="I452" s="361"/>
    </row>
    <row r="453" spans="8:9">
      <c r="H453" s="362"/>
      <c r="I453" s="361"/>
    </row>
    <row r="454" spans="8:9">
      <c r="H454" s="362"/>
      <c r="I454" s="361"/>
    </row>
    <row r="455" spans="8:9">
      <c r="H455" s="362"/>
      <c r="I455" s="361"/>
    </row>
    <row r="456" spans="8:9">
      <c r="H456" s="362"/>
      <c r="I456" s="361"/>
    </row>
    <row r="457" spans="8:9">
      <c r="H457" s="362"/>
      <c r="I457" s="361"/>
    </row>
    <row r="458" spans="8:9">
      <c r="H458" s="362"/>
      <c r="I458" s="361"/>
    </row>
    <row r="459" spans="8:9">
      <c r="H459" s="362"/>
      <c r="I459" s="361"/>
    </row>
    <row r="460" spans="8:9">
      <c r="H460" s="362"/>
      <c r="I460" s="361"/>
    </row>
    <row r="461" spans="8:9">
      <c r="H461" s="362"/>
      <c r="I461" s="361"/>
    </row>
    <row r="462" spans="8:9">
      <c r="H462" s="362"/>
      <c r="I462" s="361"/>
    </row>
    <row r="463" spans="8:9">
      <c r="H463" s="362"/>
      <c r="I463" s="361"/>
    </row>
    <row r="464" spans="8:9">
      <c r="H464" s="362"/>
      <c r="I464" s="361"/>
    </row>
    <row r="465" spans="8:9">
      <c r="H465" s="362"/>
      <c r="I465" s="361"/>
    </row>
    <row r="466" spans="8:9">
      <c r="H466" s="362"/>
      <c r="I466" s="361"/>
    </row>
    <row r="467" spans="8:9">
      <c r="H467" s="362"/>
      <c r="I467" s="361"/>
    </row>
    <row r="468" spans="8:9">
      <c r="H468" s="362"/>
      <c r="I468" s="361"/>
    </row>
    <row r="469" spans="8:9">
      <c r="H469" s="362"/>
      <c r="I469" s="361"/>
    </row>
    <row r="470" spans="8:9">
      <c r="H470" s="362"/>
      <c r="I470" s="361"/>
    </row>
    <row r="471" spans="8:9">
      <c r="H471" s="362"/>
      <c r="I471" s="361"/>
    </row>
    <row r="472" spans="8:9">
      <c r="H472" s="362"/>
      <c r="I472" s="361"/>
    </row>
    <row r="473" spans="8:9">
      <c r="H473" s="362"/>
      <c r="I473" s="361"/>
    </row>
    <row r="474" spans="8:9">
      <c r="H474" s="362"/>
      <c r="I474" s="361"/>
    </row>
    <row r="475" spans="8:9">
      <c r="H475" s="362"/>
      <c r="I475" s="361"/>
    </row>
    <row r="476" spans="8:9">
      <c r="H476" s="362"/>
      <c r="I476" s="361"/>
    </row>
    <row r="477" spans="8:9">
      <c r="H477" s="362"/>
      <c r="I477" s="361"/>
    </row>
    <row r="478" spans="8:9">
      <c r="H478" s="362"/>
      <c r="I478" s="361"/>
    </row>
    <row r="479" spans="8:9">
      <c r="H479" s="362"/>
      <c r="I479" s="361"/>
    </row>
    <row r="480" spans="8:9">
      <c r="H480" s="362"/>
      <c r="I480" s="361"/>
    </row>
    <row r="481" spans="8:9">
      <c r="H481" s="362"/>
      <c r="I481" s="361"/>
    </row>
    <row r="482" spans="8:9">
      <c r="H482" s="362"/>
      <c r="I482" s="361"/>
    </row>
    <row r="483" spans="8:9">
      <c r="H483" s="362"/>
      <c r="I483" s="361"/>
    </row>
    <row r="484" spans="8:9">
      <c r="H484" s="362"/>
      <c r="I484" s="361"/>
    </row>
    <row r="485" spans="8:9">
      <c r="H485" s="362"/>
      <c r="I485" s="361"/>
    </row>
    <row r="486" spans="8:9">
      <c r="H486" s="362"/>
      <c r="I486" s="361"/>
    </row>
    <row r="487" spans="8:9">
      <c r="H487" s="362"/>
      <c r="I487" s="361"/>
    </row>
    <row r="488" spans="8:9">
      <c r="H488" s="362"/>
      <c r="I488" s="361"/>
    </row>
    <row r="489" spans="8:9">
      <c r="H489" s="362"/>
      <c r="I489" s="361"/>
    </row>
    <row r="490" spans="8:9">
      <c r="H490" s="362"/>
      <c r="I490" s="361"/>
    </row>
    <row r="491" spans="8:9">
      <c r="H491" s="362"/>
      <c r="I491" s="361"/>
    </row>
    <row r="492" spans="8:9">
      <c r="H492" s="362"/>
      <c r="I492" s="361"/>
    </row>
    <row r="493" spans="8:9">
      <c r="H493" s="362"/>
      <c r="I493" s="361"/>
    </row>
    <row r="494" spans="8:9">
      <c r="H494" s="362"/>
      <c r="I494" s="361"/>
    </row>
    <row r="495" spans="8:9">
      <c r="H495" s="362"/>
      <c r="I495" s="361"/>
    </row>
    <row r="496" spans="8:9">
      <c r="H496" s="362"/>
      <c r="I496" s="361"/>
    </row>
    <row r="497" spans="8:9">
      <c r="H497" s="362"/>
      <c r="I497" s="361"/>
    </row>
    <row r="498" spans="8:9">
      <c r="H498" s="362"/>
      <c r="I498" s="361"/>
    </row>
    <row r="499" spans="8:9">
      <c r="H499" s="362"/>
      <c r="I499" s="361"/>
    </row>
    <row r="500" spans="8:9">
      <c r="H500" s="362"/>
      <c r="I500" s="361"/>
    </row>
    <row r="501" spans="8:9">
      <c r="H501" s="362"/>
      <c r="I501" s="361"/>
    </row>
    <row r="502" spans="8:9">
      <c r="H502" s="362"/>
      <c r="I502" s="361"/>
    </row>
    <row r="503" spans="8:9">
      <c r="H503" s="362"/>
      <c r="I503" s="361"/>
    </row>
    <row r="504" spans="8:9">
      <c r="H504" s="362"/>
      <c r="I504" s="361"/>
    </row>
    <row r="505" spans="8:9">
      <c r="H505" s="362"/>
      <c r="I505" s="361"/>
    </row>
    <row r="506" spans="8:9">
      <c r="H506" s="362"/>
      <c r="I506" s="361"/>
    </row>
    <row r="507" spans="8:9">
      <c r="H507" s="362"/>
      <c r="I507" s="361"/>
    </row>
    <row r="508" spans="8:9">
      <c r="H508" s="362"/>
      <c r="I508" s="361"/>
    </row>
    <row r="509" spans="8:9">
      <c r="H509" s="362"/>
      <c r="I509" s="361"/>
    </row>
    <row r="510" spans="8:9">
      <c r="H510" s="362"/>
      <c r="I510" s="361"/>
    </row>
    <row r="511" spans="8:9">
      <c r="H511" s="362"/>
      <c r="I511" s="361"/>
    </row>
    <row r="512" spans="8:9">
      <c r="H512" s="362"/>
      <c r="I512" s="361"/>
    </row>
    <row r="513" spans="8:9">
      <c r="H513" s="362"/>
      <c r="I513" s="361"/>
    </row>
    <row r="514" spans="8:9">
      <c r="H514" s="362"/>
      <c r="I514" s="361"/>
    </row>
    <row r="515" spans="8:9">
      <c r="H515" s="362"/>
      <c r="I515" s="361"/>
    </row>
    <row r="516" spans="8:9">
      <c r="H516" s="362"/>
      <c r="I516" s="361"/>
    </row>
    <row r="517" spans="8:9">
      <c r="H517" s="362"/>
      <c r="I517" s="361"/>
    </row>
    <row r="518" spans="8:9">
      <c r="H518" s="362"/>
      <c r="I518" s="361"/>
    </row>
    <row r="519" spans="8:9">
      <c r="H519" s="362"/>
      <c r="I519" s="361"/>
    </row>
    <row r="520" spans="8:9">
      <c r="H520" s="362"/>
      <c r="I520" s="361"/>
    </row>
    <row r="521" spans="8:9">
      <c r="H521" s="362"/>
      <c r="I521" s="361"/>
    </row>
    <row r="522" spans="8:9">
      <c r="H522" s="362"/>
      <c r="I522" s="361"/>
    </row>
    <row r="523" spans="8:9">
      <c r="H523" s="362"/>
      <c r="I523" s="361"/>
    </row>
    <row r="524" spans="8:9">
      <c r="H524" s="362"/>
      <c r="I524" s="361"/>
    </row>
    <row r="525" spans="8:9">
      <c r="H525" s="362"/>
      <c r="I525" s="361"/>
    </row>
    <row r="526" spans="8:9">
      <c r="H526" s="362"/>
      <c r="I526" s="361"/>
    </row>
    <row r="527" spans="8:9">
      <c r="H527" s="362"/>
      <c r="I527" s="361"/>
    </row>
    <row r="528" spans="8:9">
      <c r="H528" s="362"/>
      <c r="I528" s="361"/>
    </row>
    <row r="529" spans="8:9">
      <c r="H529" s="362"/>
      <c r="I529" s="361"/>
    </row>
    <row r="530" spans="8:9">
      <c r="H530" s="362"/>
      <c r="I530" s="361"/>
    </row>
    <row r="531" spans="8:9">
      <c r="H531" s="362"/>
      <c r="I531" s="361"/>
    </row>
    <row r="532" spans="8:9">
      <c r="H532" s="362"/>
      <c r="I532" s="361"/>
    </row>
    <row r="533" spans="8:9">
      <c r="H533" s="362"/>
      <c r="I533" s="361"/>
    </row>
    <row r="534" spans="8:9">
      <c r="H534" s="362"/>
      <c r="I534" s="361"/>
    </row>
    <row r="535" spans="8:9">
      <c r="H535" s="362"/>
      <c r="I535" s="361"/>
    </row>
    <row r="536" spans="8:9">
      <c r="H536" s="362"/>
      <c r="I536" s="361"/>
    </row>
    <row r="537" spans="8:9">
      <c r="H537" s="362"/>
      <c r="I537" s="361"/>
    </row>
    <row r="538" spans="8:9">
      <c r="H538" s="362"/>
      <c r="I538" s="361"/>
    </row>
    <row r="539" spans="8:9">
      <c r="H539" s="362"/>
      <c r="I539" s="361"/>
    </row>
    <row r="540" spans="8:9">
      <c r="H540" s="362"/>
      <c r="I540" s="361"/>
    </row>
    <row r="541" spans="8:9">
      <c r="H541" s="362"/>
      <c r="I541" s="361"/>
    </row>
    <row r="542" spans="8:9">
      <c r="H542" s="362"/>
      <c r="I542" s="361"/>
    </row>
    <row r="543" spans="8:9">
      <c r="H543" s="362"/>
      <c r="I543" s="361"/>
    </row>
    <row r="544" spans="8:9">
      <c r="H544" s="362"/>
      <c r="I544" s="361"/>
    </row>
    <row r="545" spans="8:9">
      <c r="H545" s="362"/>
      <c r="I545" s="361"/>
    </row>
    <row r="546" spans="8:9">
      <c r="H546" s="362"/>
      <c r="I546" s="361"/>
    </row>
    <row r="547" spans="8:9">
      <c r="H547" s="362"/>
      <c r="I547" s="361"/>
    </row>
    <row r="548" spans="8:9">
      <c r="H548" s="362"/>
      <c r="I548" s="361"/>
    </row>
    <row r="549" spans="8:9">
      <c r="H549" s="362"/>
      <c r="I549" s="361"/>
    </row>
    <row r="550" spans="8:9">
      <c r="H550" s="362"/>
      <c r="I550" s="361"/>
    </row>
    <row r="551" spans="8:9">
      <c r="H551" s="362"/>
      <c r="I551" s="361"/>
    </row>
    <row r="552" spans="8:9">
      <c r="H552" s="362"/>
      <c r="I552" s="361"/>
    </row>
    <row r="553" spans="8:9">
      <c r="H553" s="362"/>
      <c r="I553" s="361"/>
    </row>
    <row r="554" spans="8:9">
      <c r="H554" s="362"/>
      <c r="I554" s="361"/>
    </row>
    <row r="555" spans="8:9">
      <c r="H555" s="362"/>
      <c r="I555" s="361"/>
    </row>
    <row r="556" spans="8:9">
      <c r="H556" s="362"/>
      <c r="I556" s="361"/>
    </row>
    <row r="557" spans="8:9">
      <c r="H557" s="362"/>
      <c r="I557" s="361"/>
    </row>
    <row r="558" spans="8:9">
      <c r="H558" s="362"/>
      <c r="I558" s="361"/>
    </row>
    <row r="559" spans="8:9">
      <c r="H559" s="362"/>
      <c r="I559" s="361"/>
    </row>
    <row r="560" spans="8:9">
      <c r="H560" s="362"/>
      <c r="I560" s="361"/>
    </row>
    <row r="561" spans="8:9">
      <c r="H561" s="362"/>
      <c r="I561" s="361"/>
    </row>
    <row r="562" spans="8:9">
      <c r="H562" s="362"/>
      <c r="I562" s="361"/>
    </row>
    <row r="563" spans="8:9">
      <c r="H563" s="362"/>
      <c r="I563" s="361"/>
    </row>
    <row r="564" spans="8:9">
      <c r="H564" s="362"/>
      <c r="I564" s="361"/>
    </row>
    <row r="565" spans="8:9">
      <c r="H565" s="362"/>
      <c r="I565" s="361"/>
    </row>
    <row r="566" spans="8:9">
      <c r="H566" s="362"/>
      <c r="I566" s="361"/>
    </row>
    <row r="567" spans="8:9">
      <c r="H567" s="362"/>
      <c r="I567" s="361"/>
    </row>
    <row r="568" spans="8:9">
      <c r="H568" s="362"/>
      <c r="I568" s="361"/>
    </row>
    <row r="569" spans="8:9">
      <c r="H569" s="362"/>
      <c r="I569" s="361"/>
    </row>
    <row r="570" spans="8:9">
      <c r="H570" s="362"/>
      <c r="I570" s="361"/>
    </row>
    <row r="571" spans="8:9">
      <c r="H571" s="362"/>
      <c r="I571" s="361"/>
    </row>
    <row r="572" spans="8:9">
      <c r="H572" s="362"/>
      <c r="I572" s="361"/>
    </row>
    <row r="573" spans="8:9">
      <c r="H573" s="362"/>
      <c r="I573" s="361"/>
    </row>
    <row r="574" spans="8:9">
      <c r="H574" s="362"/>
      <c r="I574" s="361"/>
    </row>
    <row r="575" spans="8:9">
      <c r="H575" s="362"/>
      <c r="I575" s="361"/>
    </row>
    <row r="576" spans="8:9">
      <c r="H576" s="362"/>
      <c r="I576" s="361"/>
    </row>
    <row r="577" spans="8:9">
      <c r="H577" s="362"/>
      <c r="I577" s="361"/>
    </row>
    <row r="578" spans="8:9">
      <c r="H578" s="362"/>
      <c r="I578" s="361"/>
    </row>
    <row r="579" spans="8:9">
      <c r="H579" s="362"/>
      <c r="I579" s="361"/>
    </row>
    <row r="580" spans="8:9">
      <c r="H580" s="362"/>
      <c r="I580" s="361"/>
    </row>
    <row r="581" spans="8:9">
      <c r="H581" s="362"/>
      <c r="I581" s="361"/>
    </row>
    <row r="582" spans="8:9">
      <c r="H582" s="362"/>
      <c r="I582" s="361"/>
    </row>
    <row r="583" spans="8:9">
      <c r="H583" s="362"/>
      <c r="I583" s="361"/>
    </row>
    <row r="584" spans="8:9">
      <c r="H584" s="362"/>
      <c r="I584" s="361"/>
    </row>
    <row r="585" spans="8:9">
      <c r="H585" s="362"/>
      <c r="I585" s="361"/>
    </row>
    <row r="586" spans="8:9">
      <c r="H586" s="362"/>
      <c r="I586" s="361"/>
    </row>
    <row r="587" spans="8:9">
      <c r="H587" s="362"/>
      <c r="I587" s="361"/>
    </row>
    <row r="588" spans="8:9">
      <c r="H588" s="362"/>
      <c r="I588" s="361"/>
    </row>
    <row r="589" spans="8:9">
      <c r="H589" s="362"/>
      <c r="I589" s="361"/>
    </row>
    <row r="590" spans="8:9">
      <c r="H590" s="362"/>
      <c r="I590" s="361"/>
    </row>
    <row r="591" spans="8:9">
      <c r="H591" s="362"/>
      <c r="I591" s="361"/>
    </row>
    <row r="592" spans="8:9">
      <c r="H592" s="362"/>
      <c r="I592" s="361"/>
    </row>
    <row r="593" spans="8:9">
      <c r="H593" s="362"/>
      <c r="I593" s="361"/>
    </row>
    <row r="594" spans="8:9">
      <c r="H594" s="362"/>
      <c r="I594" s="361"/>
    </row>
    <row r="595" spans="8:9">
      <c r="H595" s="362"/>
      <c r="I595" s="361"/>
    </row>
    <row r="596" spans="8:9">
      <c r="H596" s="362"/>
      <c r="I596" s="361"/>
    </row>
    <row r="597" spans="8:9">
      <c r="H597" s="362"/>
      <c r="I597" s="361"/>
    </row>
    <row r="598" spans="8:9">
      <c r="H598" s="362"/>
      <c r="I598" s="361"/>
    </row>
    <row r="599" spans="8:9">
      <c r="H599" s="362"/>
      <c r="I599" s="361"/>
    </row>
    <row r="600" spans="8:9">
      <c r="H600" s="362"/>
      <c r="I600" s="361"/>
    </row>
    <row r="601" spans="8:9">
      <c r="H601" s="362"/>
      <c r="I601" s="361"/>
    </row>
    <row r="602" spans="8:9">
      <c r="H602" s="362"/>
      <c r="I602" s="361"/>
    </row>
    <row r="603" spans="8:9">
      <c r="H603" s="362"/>
      <c r="I603" s="361"/>
    </row>
    <row r="604" spans="8:9">
      <c r="H604" s="362"/>
      <c r="I604" s="361"/>
    </row>
    <row r="605" spans="8:9">
      <c r="H605" s="362"/>
      <c r="I605" s="361"/>
    </row>
    <row r="606" spans="8:9">
      <c r="H606" s="362"/>
      <c r="I606" s="361"/>
    </row>
    <row r="607" spans="8:9">
      <c r="H607" s="362"/>
      <c r="I607" s="361"/>
    </row>
    <row r="608" spans="8:9">
      <c r="H608" s="362"/>
      <c r="I608" s="361"/>
    </row>
    <row r="609" spans="8:9">
      <c r="H609" s="362"/>
      <c r="I609" s="361"/>
    </row>
    <row r="610" spans="8:9">
      <c r="H610" s="362"/>
      <c r="I610" s="361"/>
    </row>
    <row r="611" spans="8:9">
      <c r="H611" s="362"/>
      <c r="I611" s="361"/>
    </row>
    <row r="612" spans="8:9">
      <c r="H612" s="362"/>
      <c r="I612" s="361"/>
    </row>
    <row r="613" spans="8:9">
      <c r="H613" s="362"/>
      <c r="I613" s="361"/>
    </row>
    <row r="614" spans="8:9">
      <c r="H614" s="362"/>
      <c r="I614" s="361"/>
    </row>
    <row r="615" spans="8:9">
      <c r="H615" s="362"/>
      <c r="I615" s="361"/>
    </row>
    <row r="616" spans="8:9">
      <c r="H616" s="362"/>
      <c r="I616" s="361"/>
    </row>
    <row r="617" spans="8:9">
      <c r="H617" s="362"/>
      <c r="I617" s="361"/>
    </row>
    <row r="618" spans="8:9">
      <c r="H618" s="362"/>
      <c r="I618" s="361"/>
    </row>
    <row r="619" spans="8:9">
      <c r="H619" s="362"/>
      <c r="I619" s="361"/>
    </row>
    <row r="620" spans="8:9">
      <c r="H620" s="362"/>
      <c r="I620" s="361"/>
    </row>
    <row r="621" spans="8:9">
      <c r="H621" s="362"/>
      <c r="I621" s="361"/>
    </row>
    <row r="622" spans="8:9">
      <c r="H622" s="362"/>
      <c r="I622" s="361"/>
    </row>
    <row r="623" spans="8:9">
      <c r="H623" s="362"/>
      <c r="I623" s="361"/>
    </row>
    <row r="624" spans="8:9">
      <c r="H624" s="362"/>
      <c r="I624" s="361"/>
    </row>
    <row r="625" spans="8:9">
      <c r="H625" s="362"/>
      <c r="I625" s="361"/>
    </row>
    <row r="626" spans="8:9">
      <c r="H626" s="362"/>
      <c r="I626" s="361"/>
    </row>
    <row r="627" spans="8:9">
      <c r="H627" s="362"/>
      <c r="I627" s="361"/>
    </row>
    <row r="628" spans="8:9">
      <c r="H628" s="362"/>
      <c r="I628" s="361"/>
    </row>
    <row r="629" spans="8:9">
      <c r="H629" s="362"/>
      <c r="I629" s="361"/>
    </row>
    <row r="630" spans="8:9">
      <c r="H630" s="362"/>
      <c r="I630" s="361"/>
    </row>
    <row r="631" spans="8:9">
      <c r="H631" s="362"/>
      <c r="I631" s="361"/>
    </row>
    <row r="632" spans="8:9">
      <c r="H632" s="362"/>
      <c r="I632" s="361"/>
    </row>
    <row r="633" spans="8:9">
      <c r="H633" s="362"/>
      <c r="I633" s="361"/>
    </row>
    <row r="634" spans="8:9">
      <c r="H634" s="362"/>
      <c r="I634" s="361"/>
    </row>
    <row r="635" spans="8:9">
      <c r="H635" s="362"/>
      <c r="I635" s="361"/>
    </row>
    <row r="636" spans="8:9">
      <c r="H636" s="362"/>
      <c r="I636" s="361"/>
    </row>
    <row r="637" spans="8:9">
      <c r="H637" s="362"/>
      <c r="I637" s="361"/>
    </row>
    <row r="638" spans="8:9">
      <c r="H638" s="362"/>
      <c r="I638" s="361"/>
    </row>
    <row r="639" spans="8:9">
      <c r="H639" s="362"/>
      <c r="I639" s="361"/>
    </row>
    <row r="640" spans="8:9">
      <c r="H640" s="362"/>
      <c r="I640" s="361"/>
    </row>
    <row r="641" spans="8:9">
      <c r="H641" s="362"/>
      <c r="I641" s="361"/>
    </row>
    <row r="642" spans="8:9">
      <c r="H642" s="362"/>
      <c r="I642" s="361"/>
    </row>
    <row r="643" spans="8:9">
      <c r="H643" s="362"/>
      <c r="I643" s="361"/>
    </row>
    <row r="644" spans="8:9">
      <c r="H644" s="362"/>
      <c r="I644" s="361"/>
    </row>
    <row r="645" spans="8:9">
      <c r="H645" s="362"/>
      <c r="I645" s="361"/>
    </row>
    <row r="646" spans="8:9">
      <c r="H646" s="362"/>
      <c r="I646" s="361"/>
    </row>
    <row r="647" spans="8:9">
      <c r="H647" s="362"/>
      <c r="I647" s="361"/>
    </row>
    <row r="648" spans="8:9">
      <c r="H648" s="362"/>
      <c r="I648" s="361"/>
    </row>
    <row r="649" spans="8:9">
      <c r="H649" s="362"/>
      <c r="I649" s="361"/>
    </row>
    <row r="650" spans="8:9">
      <c r="H650" s="362"/>
      <c r="I650" s="361"/>
    </row>
    <row r="651" spans="8:9">
      <c r="H651" s="362"/>
      <c r="I651" s="361"/>
    </row>
    <row r="652" spans="8:9">
      <c r="H652" s="362"/>
      <c r="I652" s="361"/>
    </row>
    <row r="653" spans="8:9">
      <c r="H653" s="362"/>
      <c r="I653" s="361"/>
    </row>
    <row r="654" spans="8:9">
      <c r="H654" s="362"/>
      <c r="I654" s="361"/>
    </row>
    <row r="655" spans="8:9">
      <c r="H655" s="362"/>
      <c r="I655" s="361"/>
    </row>
    <row r="656" spans="8:9">
      <c r="H656" s="362"/>
      <c r="I656" s="361"/>
    </row>
    <row r="657" spans="8:9">
      <c r="H657" s="362"/>
      <c r="I657" s="361"/>
    </row>
    <row r="658" spans="8:9">
      <c r="H658" s="362"/>
      <c r="I658" s="361"/>
    </row>
    <row r="659" spans="8:9">
      <c r="H659" s="362"/>
      <c r="I659" s="361"/>
    </row>
    <row r="660" spans="8:9">
      <c r="H660" s="362"/>
      <c r="I660" s="361"/>
    </row>
    <row r="661" spans="8:9">
      <c r="H661" s="362"/>
      <c r="I661" s="361"/>
    </row>
    <row r="662" spans="8:9">
      <c r="H662" s="362"/>
      <c r="I662" s="361"/>
    </row>
    <row r="663" spans="8:9">
      <c r="H663" s="362"/>
      <c r="I663" s="361"/>
    </row>
    <row r="664" spans="8:9">
      <c r="H664" s="362"/>
      <c r="I664" s="361"/>
    </row>
    <row r="665" spans="8:9">
      <c r="H665" s="362"/>
      <c r="I665" s="361"/>
    </row>
    <row r="666" spans="8:9">
      <c r="H666" s="362"/>
      <c r="I666" s="361"/>
    </row>
    <row r="667" spans="8:9">
      <c r="H667" s="362"/>
      <c r="I667" s="361"/>
    </row>
    <row r="668" spans="8:9">
      <c r="H668" s="362"/>
      <c r="I668" s="361"/>
    </row>
    <row r="669" spans="8:9">
      <c r="H669" s="362"/>
      <c r="I669" s="361"/>
    </row>
    <row r="670" spans="8:9">
      <c r="H670" s="362"/>
      <c r="I670" s="361"/>
    </row>
    <row r="671" spans="8:9">
      <c r="H671" s="362"/>
      <c r="I671" s="361"/>
    </row>
    <row r="672" spans="8:9">
      <c r="H672" s="362"/>
      <c r="I672" s="361"/>
    </row>
    <row r="673" spans="8:9">
      <c r="H673" s="362"/>
      <c r="I673" s="361"/>
    </row>
    <row r="674" spans="8:9">
      <c r="H674" s="362"/>
      <c r="I674" s="361"/>
    </row>
    <row r="675" spans="8:9">
      <c r="H675" s="362"/>
      <c r="I675" s="361"/>
    </row>
    <row r="676" spans="8:9">
      <c r="H676" s="362"/>
      <c r="I676" s="361"/>
    </row>
    <row r="677" spans="8:9">
      <c r="H677" s="362"/>
      <c r="I677" s="361"/>
    </row>
    <row r="678" spans="8:9">
      <c r="H678" s="362"/>
      <c r="I678" s="361"/>
    </row>
    <row r="679" spans="8:9">
      <c r="H679" s="362"/>
      <c r="I679" s="361"/>
    </row>
    <row r="680" spans="8:9">
      <c r="H680" s="362"/>
      <c r="I680" s="361"/>
    </row>
    <row r="681" spans="8:9">
      <c r="H681" s="362"/>
      <c r="I681" s="361"/>
    </row>
    <row r="682" spans="8:9">
      <c r="H682" s="362"/>
      <c r="I682" s="361"/>
    </row>
    <row r="683" spans="8:9">
      <c r="H683" s="362"/>
      <c r="I683" s="361"/>
    </row>
    <row r="684" spans="8:9">
      <c r="H684" s="362"/>
      <c r="I684" s="361"/>
    </row>
    <row r="685" spans="8:9">
      <c r="H685" s="362"/>
      <c r="I685" s="361"/>
    </row>
    <row r="686" spans="8:9">
      <c r="H686" s="362"/>
      <c r="I686" s="361"/>
    </row>
    <row r="687" spans="8:9">
      <c r="H687" s="362"/>
      <c r="I687" s="361"/>
    </row>
    <row r="688" spans="8:9">
      <c r="H688" s="362"/>
      <c r="I688" s="361"/>
    </row>
    <row r="689" spans="8:9">
      <c r="H689" s="362"/>
      <c r="I689" s="361"/>
    </row>
    <row r="690" spans="8:9">
      <c r="H690" s="362"/>
      <c r="I690" s="361"/>
    </row>
    <row r="691" spans="8:9">
      <c r="H691" s="362"/>
      <c r="I691" s="361"/>
    </row>
    <row r="692" spans="8:9">
      <c r="H692" s="362"/>
      <c r="I692" s="361"/>
    </row>
    <row r="693" spans="8:9">
      <c r="H693" s="362"/>
      <c r="I693" s="361"/>
    </row>
    <row r="694" spans="8:9">
      <c r="H694" s="362"/>
      <c r="I694" s="361"/>
    </row>
    <row r="695" spans="8:9">
      <c r="H695" s="362"/>
      <c r="I695" s="361"/>
    </row>
    <row r="696" spans="8:9">
      <c r="H696" s="362"/>
      <c r="I696" s="361"/>
    </row>
    <row r="697" spans="8:9">
      <c r="H697" s="362"/>
      <c r="I697" s="361"/>
    </row>
    <row r="698" spans="8:9">
      <c r="H698" s="362"/>
      <c r="I698" s="361"/>
    </row>
    <row r="699" spans="8:9">
      <c r="H699" s="362"/>
      <c r="I699" s="361"/>
    </row>
    <row r="700" spans="8:9">
      <c r="H700" s="362"/>
      <c r="I700" s="361"/>
    </row>
    <row r="701" spans="8:9">
      <c r="H701" s="362"/>
      <c r="I701" s="361"/>
    </row>
    <row r="702" spans="8:9">
      <c r="H702" s="362"/>
      <c r="I702" s="361"/>
    </row>
    <row r="703" spans="8:9">
      <c r="H703" s="362"/>
      <c r="I703" s="361"/>
    </row>
    <row r="704" spans="8:9">
      <c r="H704" s="362"/>
      <c r="I704" s="361"/>
    </row>
    <row r="705" spans="8:9">
      <c r="H705" s="362"/>
      <c r="I705" s="361"/>
    </row>
    <row r="706" spans="8:9">
      <c r="H706" s="362"/>
      <c r="I706" s="361"/>
    </row>
    <row r="707" spans="8:9">
      <c r="H707" s="362"/>
      <c r="I707" s="361"/>
    </row>
    <row r="708" spans="8:9">
      <c r="H708" s="362"/>
      <c r="I708" s="361"/>
    </row>
    <row r="709" spans="8:9">
      <c r="H709" s="362"/>
      <c r="I709" s="361"/>
    </row>
    <row r="710" spans="8:9">
      <c r="H710" s="362"/>
      <c r="I710" s="361"/>
    </row>
    <row r="711" spans="8:9">
      <c r="H711" s="362"/>
      <c r="I711" s="361"/>
    </row>
    <row r="712" spans="8:9">
      <c r="H712" s="362"/>
      <c r="I712" s="361"/>
    </row>
    <row r="713" spans="8:9">
      <c r="H713" s="362"/>
      <c r="I713" s="361"/>
    </row>
    <row r="714" spans="8:9">
      <c r="H714" s="362"/>
      <c r="I714" s="361"/>
    </row>
    <row r="715" spans="8:9">
      <c r="H715" s="362"/>
      <c r="I715" s="361"/>
    </row>
    <row r="716" spans="8:9">
      <c r="H716" s="362"/>
      <c r="I716" s="361"/>
    </row>
    <row r="717" spans="8:9">
      <c r="H717" s="362"/>
      <c r="I717" s="361"/>
    </row>
    <row r="718" spans="8:9">
      <c r="H718" s="362"/>
      <c r="I718" s="361"/>
    </row>
    <row r="719" spans="8:9">
      <c r="H719" s="362"/>
      <c r="I719" s="361"/>
    </row>
    <row r="720" spans="8:9">
      <c r="H720" s="362"/>
      <c r="I720" s="361"/>
    </row>
    <row r="721" spans="8:9">
      <c r="H721" s="362"/>
      <c r="I721" s="361"/>
    </row>
    <row r="722" spans="8:9">
      <c r="H722" s="362"/>
      <c r="I722" s="361"/>
    </row>
    <row r="723" spans="8:9">
      <c r="H723" s="362"/>
      <c r="I723" s="361"/>
    </row>
    <row r="724" spans="8:9">
      <c r="H724" s="362"/>
      <c r="I724" s="361"/>
    </row>
    <row r="725" spans="8:9">
      <c r="H725" s="362"/>
      <c r="I725" s="361"/>
    </row>
    <row r="726" spans="8:9">
      <c r="H726" s="362"/>
      <c r="I726" s="361"/>
    </row>
    <row r="727" spans="8:9">
      <c r="H727" s="362"/>
      <c r="I727" s="361"/>
    </row>
    <row r="728" spans="8:9">
      <c r="H728" s="362"/>
      <c r="I728" s="361"/>
    </row>
    <row r="729" spans="8:9">
      <c r="H729" s="362"/>
      <c r="I729" s="361"/>
    </row>
    <row r="730" spans="8:9">
      <c r="H730" s="362"/>
      <c r="I730" s="361"/>
    </row>
    <row r="731" spans="8:9">
      <c r="H731" s="362"/>
      <c r="I731" s="361"/>
    </row>
    <row r="732" spans="8:9">
      <c r="H732" s="362"/>
      <c r="I732" s="361"/>
    </row>
    <row r="733" spans="8:9">
      <c r="H733" s="362"/>
      <c r="I733" s="361"/>
    </row>
    <row r="734" spans="8:9">
      <c r="H734" s="362"/>
      <c r="I734" s="361"/>
    </row>
    <row r="735" spans="8:9">
      <c r="H735" s="362"/>
      <c r="I735" s="361"/>
    </row>
    <row r="736" spans="8:9">
      <c r="H736" s="362"/>
      <c r="I736" s="361"/>
    </row>
    <row r="737" spans="8:9">
      <c r="H737" s="362"/>
      <c r="I737" s="361"/>
    </row>
    <row r="738" spans="8:9">
      <c r="H738" s="362"/>
      <c r="I738" s="361"/>
    </row>
    <row r="739" spans="8:9">
      <c r="H739" s="362"/>
      <c r="I739" s="361"/>
    </row>
    <row r="740" spans="8:9">
      <c r="H740" s="362"/>
      <c r="I740" s="361"/>
    </row>
    <row r="741" spans="8:9">
      <c r="H741" s="362"/>
      <c r="I741" s="361"/>
    </row>
    <row r="742" spans="8:9">
      <c r="H742" s="362"/>
      <c r="I742" s="361"/>
    </row>
    <row r="743" spans="8:9">
      <c r="H743" s="362"/>
      <c r="I743" s="361"/>
    </row>
    <row r="744" spans="8:9">
      <c r="H744" s="362"/>
      <c r="I744" s="361"/>
    </row>
    <row r="745" spans="8:9">
      <c r="H745" s="362"/>
      <c r="I745" s="361"/>
    </row>
    <row r="746" spans="8:9">
      <c r="H746" s="362"/>
      <c r="I746" s="361"/>
    </row>
    <row r="747" spans="8:9">
      <c r="H747" s="362"/>
      <c r="I747" s="361"/>
    </row>
    <row r="748" spans="8:9">
      <c r="H748" s="362"/>
      <c r="I748" s="361"/>
    </row>
    <row r="749" spans="8:9">
      <c r="H749" s="362"/>
      <c r="I749" s="361"/>
    </row>
    <row r="750" spans="8:9">
      <c r="H750" s="362"/>
      <c r="I750" s="361"/>
    </row>
    <row r="751" spans="8:9">
      <c r="H751" s="362"/>
      <c r="I751" s="361"/>
    </row>
    <row r="752" spans="8:9">
      <c r="H752" s="362"/>
      <c r="I752" s="361"/>
    </row>
    <row r="753" spans="8:9">
      <c r="H753" s="362"/>
      <c r="I753" s="361"/>
    </row>
    <row r="754" spans="8:9">
      <c r="H754" s="362"/>
      <c r="I754" s="361"/>
    </row>
    <row r="755" spans="8:9">
      <c r="H755" s="362"/>
      <c r="I755" s="361"/>
    </row>
    <row r="756" spans="8:9">
      <c r="H756" s="362"/>
      <c r="I756" s="361"/>
    </row>
    <row r="757" spans="8:9">
      <c r="H757" s="362"/>
      <c r="I757" s="361"/>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986"/>
  <sheetViews>
    <sheetView showGridLines="0" zoomScale="80" zoomScaleNormal="80" workbookViewId="0">
      <pane xSplit="2" ySplit="1" topLeftCell="C20" activePane="bottomRight" state="frozen"/>
      <selection pane="topRight" activeCell="C1" sqref="C1"/>
      <selection pane="bottomLeft" activeCell="A2" sqref="A2"/>
      <selection pane="bottomRight" activeCell="K1" sqref="K1:O1048576"/>
    </sheetView>
  </sheetViews>
  <sheetFormatPr baseColWidth="10" defaultColWidth="12.59765625" defaultRowHeight="15" customHeight="1"/>
  <cols>
    <col min="1" max="1" width="5" customWidth="1"/>
    <col min="2" max="2" width="62.69921875" customWidth="1"/>
    <col min="3" max="6" width="12" customWidth="1"/>
    <col min="7" max="7" width="11.3984375" customWidth="1"/>
    <col min="8" max="8" width="10.8984375" customWidth="1"/>
    <col min="9" max="9" width="10" customWidth="1"/>
    <col min="10" max="10" width="10.19921875" customWidth="1"/>
    <col min="11" max="14" width="10.09765625" bestFit="1" customWidth="1"/>
    <col min="15" max="15" width="10.09765625" style="334" customWidth="1"/>
    <col min="17" max="28" width="8.59765625" customWidth="1"/>
    <col min="29" max="29" width="8.59765625" style="334" customWidth="1"/>
    <col min="31" max="31" width="9.69921875" customWidth="1"/>
    <col min="32" max="39" width="8.59765625" customWidth="1"/>
    <col min="40" max="40" width="9" customWidth="1"/>
    <col min="41" max="41" width="10.59765625" customWidth="1"/>
    <col min="42" max="42" width="10.59765625" style="334" customWidth="1"/>
  </cols>
  <sheetData>
    <row r="1" spans="1:42" ht="19.5" customHeight="1">
      <c r="A1" s="14" t="s">
        <v>13</v>
      </c>
      <c r="B1" s="15" t="s">
        <v>1</v>
      </c>
      <c r="C1" s="16">
        <v>43190</v>
      </c>
      <c r="D1" s="16">
        <f t="shared" ref="D1:N1" si="0">+EOMONTH(C1,3)</f>
        <v>43281</v>
      </c>
      <c r="E1" s="16">
        <f t="shared" si="0"/>
        <v>43373</v>
      </c>
      <c r="F1" s="16">
        <f t="shared" si="0"/>
        <v>43465</v>
      </c>
      <c r="G1" s="16">
        <f t="shared" si="0"/>
        <v>43555</v>
      </c>
      <c r="H1" s="16">
        <f t="shared" si="0"/>
        <v>43646</v>
      </c>
      <c r="I1" s="16">
        <f t="shared" si="0"/>
        <v>43738</v>
      </c>
      <c r="J1" s="16">
        <f t="shared" si="0"/>
        <v>43830</v>
      </c>
      <c r="K1" s="16">
        <f t="shared" si="0"/>
        <v>43921</v>
      </c>
      <c r="L1" s="16">
        <f t="shared" si="0"/>
        <v>44012</v>
      </c>
      <c r="M1" s="16">
        <f t="shared" si="0"/>
        <v>44104</v>
      </c>
      <c r="N1" s="16">
        <f t="shared" si="0"/>
        <v>44196</v>
      </c>
      <c r="O1" s="16">
        <v>44286</v>
      </c>
      <c r="Q1" s="113">
        <v>43190</v>
      </c>
      <c r="R1" s="113">
        <f t="shared" ref="R1:AB1" si="1">+EOMONTH(Q1,3)</f>
        <v>43281</v>
      </c>
      <c r="S1" s="113">
        <f t="shared" si="1"/>
        <v>43373</v>
      </c>
      <c r="T1" s="113">
        <f t="shared" si="1"/>
        <v>43465</v>
      </c>
      <c r="U1" s="113">
        <f t="shared" si="1"/>
        <v>43555</v>
      </c>
      <c r="V1" s="113">
        <f t="shared" si="1"/>
        <v>43646</v>
      </c>
      <c r="W1" s="113">
        <f t="shared" si="1"/>
        <v>43738</v>
      </c>
      <c r="X1" s="113">
        <f t="shared" si="1"/>
        <v>43830</v>
      </c>
      <c r="Y1" s="113">
        <f t="shared" si="1"/>
        <v>43921</v>
      </c>
      <c r="Z1" s="113">
        <f t="shared" si="1"/>
        <v>44012</v>
      </c>
      <c r="AA1" s="113">
        <f t="shared" si="1"/>
        <v>44104</v>
      </c>
      <c r="AB1" s="113">
        <f t="shared" si="1"/>
        <v>44196</v>
      </c>
      <c r="AC1" s="113">
        <v>44256</v>
      </c>
      <c r="AE1" s="113">
        <v>43281</v>
      </c>
      <c r="AF1" s="113">
        <f>EOMONTH(AE1,3)</f>
        <v>43373</v>
      </c>
      <c r="AG1" s="113">
        <f t="shared" ref="AG1:AO1" si="2">EOMONTH(AF1,3)</f>
        <v>43465</v>
      </c>
      <c r="AH1" s="113">
        <f t="shared" si="2"/>
        <v>43555</v>
      </c>
      <c r="AI1" s="113">
        <f t="shared" si="2"/>
        <v>43646</v>
      </c>
      <c r="AJ1" s="113">
        <f t="shared" si="2"/>
        <v>43738</v>
      </c>
      <c r="AK1" s="113">
        <f t="shared" si="2"/>
        <v>43830</v>
      </c>
      <c r="AL1" s="113">
        <f t="shared" si="2"/>
        <v>43921</v>
      </c>
      <c r="AM1" s="113">
        <f t="shared" si="2"/>
        <v>44012</v>
      </c>
      <c r="AN1" s="113">
        <f t="shared" si="2"/>
        <v>44104</v>
      </c>
      <c r="AO1" s="113">
        <f t="shared" si="2"/>
        <v>44196</v>
      </c>
      <c r="AP1" s="113">
        <v>44256</v>
      </c>
    </row>
    <row r="2" spans="1:42" ht="15.6">
      <c r="A2" s="2"/>
      <c r="B2" s="37" t="s">
        <v>74</v>
      </c>
      <c r="C2" s="3"/>
      <c r="D2" s="3"/>
      <c r="E2" s="3"/>
      <c r="F2" s="3"/>
      <c r="G2" s="2"/>
      <c r="H2" s="2"/>
      <c r="I2" s="2"/>
      <c r="J2" s="2"/>
      <c r="K2" s="2"/>
      <c r="L2" s="2"/>
      <c r="M2" s="2"/>
      <c r="N2" s="2"/>
      <c r="O2" s="2"/>
    </row>
    <row r="3" spans="1:42" ht="15.6">
      <c r="A3" s="2"/>
      <c r="B3" s="33" t="s">
        <v>14</v>
      </c>
      <c r="C3" s="5"/>
      <c r="D3" s="5"/>
      <c r="E3" s="5"/>
      <c r="F3" s="5"/>
      <c r="G3" s="2"/>
      <c r="H3" s="2"/>
      <c r="I3" s="2"/>
      <c r="J3" s="2"/>
      <c r="K3" s="6"/>
      <c r="L3" s="6"/>
      <c r="M3" s="6"/>
      <c r="N3" s="6"/>
      <c r="O3" s="6"/>
      <c r="Q3" s="530" t="s">
        <v>76</v>
      </c>
      <c r="R3" s="530"/>
      <c r="S3" s="530"/>
      <c r="T3" s="530"/>
      <c r="U3" s="530"/>
      <c r="V3" s="530"/>
      <c r="W3" s="530"/>
      <c r="X3" s="530"/>
      <c r="Y3" s="530"/>
      <c r="Z3" s="530"/>
      <c r="AA3" s="530"/>
      <c r="AB3" s="530"/>
      <c r="AC3" s="369"/>
      <c r="AE3" s="531" t="s">
        <v>243</v>
      </c>
      <c r="AF3" s="532"/>
      <c r="AG3" s="532"/>
      <c r="AH3" s="532"/>
      <c r="AI3" s="532"/>
      <c r="AJ3" s="532"/>
      <c r="AK3" s="532"/>
      <c r="AL3" s="532"/>
      <c r="AM3" s="532"/>
      <c r="AN3" s="532"/>
      <c r="AO3" s="532"/>
      <c r="AP3" s="370"/>
    </row>
    <row r="4" spans="1:42" ht="15.6">
      <c r="A4" s="2"/>
      <c r="B4" s="20" t="s">
        <v>15</v>
      </c>
      <c r="C4" s="20">
        <v>1321018</v>
      </c>
      <c r="D4" s="20">
        <v>1277011</v>
      </c>
      <c r="E4" s="20">
        <v>1246311</v>
      </c>
      <c r="F4" s="20">
        <v>1499334</v>
      </c>
      <c r="G4" s="20">
        <v>1480744</v>
      </c>
      <c r="H4" s="20">
        <v>1451526</v>
      </c>
      <c r="I4" s="20">
        <v>1240454</v>
      </c>
      <c r="J4" s="20">
        <v>1536864</v>
      </c>
      <c r="K4" s="20">
        <v>1192362</v>
      </c>
      <c r="L4" s="20">
        <v>551263</v>
      </c>
      <c r="M4" s="20">
        <v>1011336</v>
      </c>
      <c r="N4" s="20">
        <v>1559784</v>
      </c>
      <c r="O4" s="20">
        <v>1356139</v>
      </c>
      <c r="Q4" s="28">
        <f>IFERROR(C4/C$4,"")</f>
        <v>1</v>
      </c>
      <c r="R4" s="28">
        <f t="shared" ref="R4:AC20" si="3">IFERROR(D4/D$4,"")</f>
        <v>1</v>
      </c>
      <c r="S4" s="28">
        <f t="shared" si="3"/>
        <v>1</v>
      </c>
      <c r="T4" s="28">
        <f t="shared" si="3"/>
        <v>1</v>
      </c>
      <c r="U4" s="28">
        <f t="shared" si="3"/>
        <v>1</v>
      </c>
      <c r="V4" s="28">
        <f t="shared" si="3"/>
        <v>1</v>
      </c>
      <c r="W4" s="28">
        <f t="shared" si="3"/>
        <v>1</v>
      </c>
      <c r="X4" s="28">
        <f t="shared" si="3"/>
        <v>1</v>
      </c>
      <c r="Y4" s="28">
        <f t="shared" si="3"/>
        <v>1</v>
      </c>
      <c r="Z4" s="28">
        <f t="shared" si="3"/>
        <v>1</v>
      </c>
      <c r="AA4" s="28">
        <f t="shared" si="3"/>
        <v>1</v>
      </c>
      <c r="AB4" s="28">
        <f t="shared" si="3"/>
        <v>1</v>
      </c>
      <c r="AC4" s="28">
        <f t="shared" si="3"/>
        <v>1</v>
      </c>
      <c r="AE4" s="28">
        <f>IFERROR(D4/C4-1,"")</f>
        <v>-3.3312945016646278E-2</v>
      </c>
      <c r="AF4" s="28">
        <f t="shared" ref="AF4:AP4" si="4">IFERROR(E4/D4-1,"")</f>
        <v>-2.4040513355014115E-2</v>
      </c>
      <c r="AG4" s="28">
        <f t="shared" si="4"/>
        <v>0.20301754537992522</v>
      </c>
      <c r="AH4" s="28">
        <f t="shared" si="4"/>
        <v>-1.2398838417590707E-2</v>
      </c>
      <c r="AI4" s="28">
        <f t="shared" si="4"/>
        <v>-1.9731972575948276E-2</v>
      </c>
      <c r="AJ4" s="28">
        <f t="shared" si="4"/>
        <v>-0.14541386099870068</v>
      </c>
      <c r="AK4" s="28">
        <f t="shared" si="4"/>
        <v>0.23895283501040754</v>
      </c>
      <c r="AL4" s="28">
        <f t="shared" si="4"/>
        <v>-0.22415906677493913</v>
      </c>
      <c r="AM4" s="28">
        <f t="shared" si="4"/>
        <v>-0.53767144541674416</v>
      </c>
      <c r="AN4" s="28">
        <f t="shared" si="4"/>
        <v>0.83457986478323409</v>
      </c>
      <c r="AO4" s="28">
        <f t="shared" si="4"/>
        <v>0.54230048173900669</v>
      </c>
      <c r="AP4" s="28">
        <f t="shared" si="4"/>
        <v>-0.13055974416970551</v>
      </c>
    </row>
    <row r="5" spans="1:42" ht="15.6">
      <c r="A5" s="2"/>
      <c r="B5" s="20" t="s">
        <v>16</v>
      </c>
      <c r="C5" s="20">
        <v>-341792</v>
      </c>
      <c r="D5" s="20">
        <v>-341343</v>
      </c>
      <c r="E5" s="20">
        <v>-348759</v>
      </c>
      <c r="F5" s="20">
        <v>-335776</v>
      </c>
      <c r="G5" s="20">
        <v>-394036</v>
      </c>
      <c r="H5" s="20">
        <v>-411914</v>
      </c>
      <c r="I5" s="20">
        <v>-374708</v>
      </c>
      <c r="J5" s="20">
        <v>-316460</v>
      </c>
      <c r="K5" s="20">
        <v>-312535</v>
      </c>
      <c r="L5" s="20">
        <v>-169162</v>
      </c>
      <c r="M5" s="20">
        <v>-366294</v>
      </c>
      <c r="N5" s="20">
        <v>-467715</v>
      </c>
      <c r="O5" s="20">
        <v>-444673</v>
      </c>
      <c r="P5" s="465"/>
      <c r="Q5" s="28">
        <f t="shared" ref="Q5:Q19" si="5">IFERROR(C5/C$4,"")</f>
        <v>-0.25873379469469759</v>
      </c>
      <c r="R5" s="28">
        <f t="shared" si="3"/>
        <v>-0.26729840228471013</v>
      </c>
      <c r="S5" s="28">
        <f t="shared" si="3"/>
        <v>-0.27983304327732</v>
      </c>
      <c r="T5" s="28">
        <f t="shared" si="3"/>
        <v>-0.22395010051129369</v>
      </c>
      <c r="U5" s="28">
        <f t="shared" si="3"/>
        <v>-0.26610676794908505</v>
      </c>
      <c r="V5" s="28">
        <f t="shared" si="3"/>
        <v>-0.28377996673845318</v>
      </c>
      <c r="W5" s="28">
        <f t="shared" si="3"/>
        <v>-0.30207327317256422</v>
      </c>
      <c r="X5" s="28">
        <f t="shared" si="3"/>
        <v>-0.20591281987215523</v>
      </c>
      <c r="Y5" s="28">
        <f t="shared" si="3"/>
        <v>-0.26211419015366139</v>
      </c>
      <c r="Z5" s="28">
        <f t="shared" si="3"/>
        <v>-0.30686260460070786</v>
      </c>
      <c r="AA5" s="28">
        <f t="shared" si="3"/>
        <v>-0.3621882341773654</v>
      </c>
      <c r="AB5" s="28">
        <f t="shared" si="3"/>
        <v>-0.29985882660676094</v>
      </c>
      <c r="AC5" s="28">
        <f t="shared" si="3"/>
        <v>-0.32789632921109119</v>
      </c>
      <c r="AE5" s="28">
        <f t="shared" ref="AE5:AE19" si="6">IFERROR(D5/C5-1,"")</f>
        <v>-1.313664450894092E-3</v>
      </c>
      <c r="AF5" s="28">
        <f t="shared" ref="AF5:AF19" si="7">IFERROR(E5/D5-1,"")</f>
        <v>2.1725947214385588E-2</v>
      </c>
      <c r="AG5" s="28">
        <f t="shared" ref="AG5:AG19" si="8">IFERROR(F5/E5-1,"")</f>
        <v>-3.7226279465189416E-2</v>
      </c>
      <c r="AH5" s="28">
        <f t="shared" ref="AH5:AH19" si="9">IFERROR(G5/F5-1,"")</f>
        <v>0.17350852949585427</v>
      </c>
      <c r="AI5" s="28">
        <f t="shared" ref="AI5:AI19" si="10">IFERROR(H5/G5-1,"")</f>
        <v>4.5371488899491386E-2</v>
      </c>
      <c r="AJ5" s="28">
        <f t="shared" ref="AJ5:AJ19" si="11">IFERROR(I5/H5-1,"")</f>
        <v>-9.0324679423374743E-2</v>
      </c>
      <c r="AK5" s="28">
        <f t="shared" ref="AK5:AK19" si="12">IFERROR(J5/I5-1,"")</f>
        <v>-0.15544904298814011</v>
      </c>
      <c r="AL5" s="28">
        <f t="shared" ref="AL5:AL19" si="13">IFERROR(K5/J5-1,"")</f>
        <v>-1.2402831321494001E-2</v>
      </c>
      <c r="AM5" s="28">
        <f t="shared" ref="AM5:AM19" si="14">IFERROR(L5/K5-1,"")</f>
        <v>-0.45874222087126237</v>
      </c>
      <c r="AN5" s="28">
        <f t="shared" ref="AN5:AN19" si="15">IFERROR(M5/L5-1,"")</f>
        <v>1.1653444627043901</v>
      </c>
      <c r="AO5" s="28">
        <f t="shared" ref="AO5:AP19" si="16">IFERROR(N5/M5-1,"")</f>
        <v>0.27688414224639235</v>
      </c>
      <c r="AP5" s="28">
        <f t="shared" si="16"/>
        <v>-4.9265043883561566E-2</v>
      </c>
    </row>
    <row r="6" spans="1:42" s="116" customFormat="1" ht="15.6">
      <c r="A6" s="2"/>
      <c r="B6" s="17" t="s">
        <v>17</v>
      </c>
      <c r="C6" s="18">
        <f t="shared" ref="C6:O6" si="17">+SUM(C4:C5)</f>
        <v>979226</v>
      </c>
      <c r="D6" s="18">
        <f t="shared" si="17"/>
        <v>935668</v>
      </c>
      <c r="E6" s="18">
        <f t="shared" si="17"/>
        <v>897552</v>
      </c>
      <c r="F6" s="18">
        <f t="shared" si="17"/>
        <v>1163558</v>
      </c>
      <c r="G6" s="18">
        <f t="shared" si="17"/>
        <v>1086708</v>
      </c>
      <c r="H6" s="18">
        <f t="shared" si="17"/>
        <v>1039612</v>
      </c>
      <c r="I6" s="18">
        <f t="shared" si="17"/>
        <v>865746</v>
      </c>
      <c r="J6" s="18">
        <f t="shared" si="17"/>
        <v>1220404</v>
      </c>
      <c r="K6" s="18">
        <f t="shared" si="17"/>
        <v>879827</v>
      </c>
      <c r="L6" s="18">
        <f t="shared" si="17"/>
        <v>382101</v>
      </c>
      <c r="M6" s="18">
        <f t="shared" si="17"/>
        <v>645042</v>
      </c>
      <c r="N6" s="18">
        <f t="shared" si="17"/>
        <v>1092069</v>
      </c>
      <c r="O6" s="18">
        <f t="shared" si="17"/>
        <v>911466</v>
      </c>
      <c r="P6" s="466"/>
      <c r="Q6" s="117">
        <f t="shared" si="5"/>
        <v>0.74126620530530241</v>
      </c>
      <c r="R6" s="117">
        <f t="shared" si="3"/>
        <v>0.73270159771528987</v>
      </c>
      <c r="S6" s="117">
        <f t="shared" si="3"/>
        <v>0.72016695672267994</v>
      </c>
      <c r="T6" s="117">
        <f t="shared" si="3"/>
        <v>0.77604989948870629</v>
      </c>
      <c r="U6" s="117">
        <f t="shared" si="3"/>
        <v>0.73389323205091495</v>
      </c>
      <c r="V6" s="117">
        <f t="shared" si="3"/>
        <v>0.71622003326154682</v>
      </c>
      <c r="W6" s="117">
        <f t="shared" si="3"/>
        <v>0.69792672682743573</v>
      </c>
      <c r="X6" s="117">
        <f t="shared" si="3"/>
        <v>0.79408718012784474</v>
      </c>
      <c r="Y6" s="117">
        <f t="shared" si="3"/>
        <v>0.73788580984633856</v>
      </c>
      <c r="Z6" s="117">
        <f t="shared" si="3"/>
        <v>0.6931373953992922</v>
      </c>
      <c r="AA6" s="117">
        <f t="shared" si="3"/>
        <v>0.63781176582263466</v>
      </c>
      <c r="AB6" s="117">
        <f t="shared" si="3"/>
        <v>0.70014117339323911</v>
      </c>
      <c r="AC6" s="117">
        <f t="shared" si="3"/>
        <v>0.67210367078890876</v>
      </c>
      <c r="AD6" s="436">
        <f>AC6-Y6</f>
        <v>-6.57821390574298E-2</v>
      </c>
      <c r="AE6" s="117">
        <f t="shared" si="6"/>
        <v>-4.4482070533257922E-2</v>
      </c>
      <c r="AF6" s="117">
        <f t="shared" si="7"/>
        <v>-4.0736671554440274E-2</v>
      </c>
      <c r="AG6" s="117">
        <f t="shared" si="8"/>
        <v>0.29636834411822388</v>
      </c>
      <c r="AH6" s="117">
        <f t="shared" si="9"/>
        <v>-6.6047416630713673E-2</v>
      </c>
      <c r="AI6" s="117">
        <f t="shared" si="10"/>
        <v>-4.3338228852644822E-2</v>
      </c>
      <c r="AJ6" s="117">
        <f t="shared" si="11"/>
        <v>-0.16724124000107732</v>
      </c>
      <c r="AK6" s="117">
        <f t="shared" si="12"/>
        <v>0.40965594989754495</v>
      </c>
      <c r="AL6" s="117">
        <f t="shared" si="13"/>
        <v>-0.27906906237606566</v>
      </c>
      <c r="AM6" s="117">
        <f t="shared" si="14"/>
        <v>-0.56570894050762255</v>
      </c>
      <c r="AN6" s="117">
        <f t="shared" si="15"/>
        <v>0.68814528095974614</v>
      </c>
      <c r="AO6" s="117">
        <f t="shared" si="16"/>
        <v>0.69301998939603937</v>
      </c>
      <c r="AP6" s="117">
        <f t="shared" si="16"/>
        <v>-0.16537691299725565</v>
      </c>
    </row>
    <row r="7" spans="1:42" ht="15.6">
      <c r="A7" s="2"/>
      <c r="B7" s="20" t="s">
        <v>18</v>
      </c>
      <c r="C7" s="20">
        <v>-93106</v>
      </c>
      <c r="D7" s="20">
        <v>-101482</v>
      </c>
      <c r="E7" s="20">
        <v>-69423</v>
      </c>
      <c r="F7" s="20">
        <v>-176598</v>
      </c>
      <c r="G7" s="20">
        <v>-94073</v>
      </c>
      <c r="H7" s="20">
        <v>-70964</v>
      </c>
      <c r="I7" s="20">
        <v>-18824</v>
      </c>
      <c r="J7" s="20">
        <v>-186587</v>
      </c>
      <c r="K7" s="20">
        <v>-39656</v>
      </c>
      <c r="L7" s="20">
        <v>-99976</v>
      </c>
      <c r="M7" s="20">
        <v>-12275</v>
      </c>
      <c r="N7" s="20">
        <v>-231490</v>
      </c>
      <c r="O7" s="20">
        <v>-62056</v>
      </c>
      <c r="Q7" s="28">
        <f t="shared" si="5"/>
        <v>-7.0480493074280587E-2</v>
      </c>
      <c r="R7" s="28">
        <f t="shared" si="3"/>
        <v>-7.9468383592623718E-2</v>
      </c>
      <c r="S7" s="28">
        <f t="shared" si="3"/>
        <v>-5.5702790074066588E-2</v>
      </c>
      <c r="T7" s="28">
        <f t="shared" si="3"/>
        <v>-0.11778429622752502</v>
      </c>
      <c r="U7" s="28">
        <f t="shared" si="3"/>
        <v>-6.3530900682359684E-2</v>
      </c>
      <c r="V7" s="28">
        <f t="shared" si="3"/>
        <v>-4.8889237946822858E-2</v>
      </c>
      <c r="W7" s="28">
        <f t="shared" si="3"/>
        <v>-1.5175089120596169E-2</v>
      </c>
      <c r="X7" s="28">
        <f t="shared" si="3"/>
        <v>-0.12140761967226768</v>
      </c>
      <c r="Y7" s="28">
        <f t="shared" si="3"/>
        <v>-3.3258356103263942E-2</v>
      </c>
      <c r="Z7" s="28">
        <f t="shared" si="3"/>
        <v>-0.18135808135136949</v>
      </c>
      <c r="AA7" s="28">
        <f t="shared" si="3"/>
        <v>-1.213741031665045E-2</v>
      </c>
      <c r="AB7" s="28">
        <f t="shared" si="3"/>
        <v>-0.14841157493601678</v>
      </c>
      <c r="AC7" s="28">
        <f t="shared" si="3"/>
        <v>-4.5759321131535927E-2</v>
      </c>
      <c r="AD7" s="437">
        <f>AC6-U6</f>
        <v>-6.1789561262006187E-2</v>
      </c>
      <c r="AE7" s="28">
        <f t="shared" si="6"/>
        <v>8.9961978819839805E-2</v>
      </c>
      <c r="AF7" s="28">
        <f t="shared" si="7"/>
        <v>-0.31590823988490568</v>
      </c>
      <c r="AG7" s="28">
        <f t="shared" si="8"/>
        <v>1.5437967244285034</v>
      </c>
      <c r="AH7" s="28">
        <f t="shared" si="9"/>
        <v>-0.46730427298157395</v>
      </c>
      <c r="AI7" s="28">
        <f t="shared" si="10"/>
        <v>-0.24564965505511682</v>
      </c>
      <c r="AJ7" s="28">
        <f t="shared" si="11"/>
        <v>-0.73473874076996792</v>
      </c>
      <c r="AK7" s="28">
        <f t="shared" si="12"/>
        <v>8.9121865703357415</v>
      </c>
      <c r="AL7" s="28">
        <f t="shared" si="13"/>
        <v>-0.78746643656846405</v>
      </c>
      <c r="AM7" s="28">
        <f t="shared" si="14"/>
        <v>1.521081299172887</v>
      </c>
      <c r="AN7" s="28">
        <f t="shared" si="15"/>
        <v>-0.8772205329279027</v>
      </c>
      <c r="AO7" s="28">
        <f t="shared" si="16"/>
        <v>17.858655804480652</v>
      </c>
      <c r="AP7" s="28">
        <f t="shared" si="16"/>
        <v>-0.73192794505162206</v>
      </c>
    </row>
    <row r="8" spans="1:42" ht="15.6">
      <c r="A8" s="2"/>
      <c r="B8" s="20" t="s">
        <v>19</v>
      </c>
      <c r="C8" s="20">
        <v>-272234</v>
      </c>
      <c r="D8" s="20">
        <v>-281294</v>
      </c>
      <c r="E8" s="20">
        <v>-260724</v>
      </c>
      <c r="F8" s="20">
        <v>-122050</v>
      </c>
      <c r="G8" s="20">
        <v>-262701</v>
      </c>
      <c r="H8" s="20">
        <v>-258199</v>
      </c>
      <c r="I8" s="20">
        <v>-251236</v>
      </c>
      <c r="J8" s="20">
        <v>-178893</v>
      </c>
      <c r="K8" s="20">
        <v>-245095</v>
      </c>
      <c r="L8" s="20">
        <v>-152563</v>
      </c>
      <c r="M8" s="20">
        <v>-217336</v>
      </c>
      <c r="N8" s="20">
        <v>-272675</v>
      </c>
      <c r="O8" s="20">
        <v>-274748</v>
      </c>
      <c r="P8" s="465"/>
      <c r="Q8" s="28">
        <f t="shared" si="5"/>
        <v>-0.20607894820509637</v>
      </c>
      <c r="R8" s="28">
        <f t="shared" si="3"/>
        <v>-0.22027531477802462</v>
      </c>
      <c r="S8" s="28">
        <f t="shared" si="3"/>
        <v>-0.20919658094969876</v>
      </c>
      <c r="T8" s="28">
        <f t="shared" si="3"/>
        <v>-8.1402809514090929E-2</v>
      </c>
      <c r="U8" s="28">
        <f t="shared" si="3"/>
        <v>-0.17741149043994101</v>
      </c>
      <c r="V8" s="28">
        <f t="shared" si="3"/>
        <v>-0.17788107136902817</v>
      </c>
      <c r="W8" s="28">
        <f t="shared" si="3"/>
        <v>-0.2025355232842169</v>
      </c>
      <c r="X8" s="28">
        <f t="shared" si="3"/>
        <v>-0.11640132113186333</v>
      </c>
      <c r="Y8" s="28">
        <f t="shared" si="3"/>
        <v>-0.20555418572547599</v>
      </c>
      <c r="Z8" s="28">
        <f t="shared" si="3"/>
        <v>-0.27675175007210712</v>
      </c>
      <c r="AA8" s="28">
        <f t="shared" si="3"/>
        <v>-0.21489989479263075</v>
      </c>
      <c r="AB8" s="28">
        <f t="shared" si="3"/>
        <v>-0.17481587194124315</v>
      </c>
      <c r="AC8" s="28">
        <f t="shared" si="3"/>
        <v>-0.20259575161543175</v>
      </c>
      <c r="AE8" s="28">
        <f t="shared" si="6"/>
        <v>3.3280192775333006E-2</v>
      </c>
      <c r="AF8" s="28">
        <f t="shared" si="7"/>
        <v>-7.3126337568522604E-2</v>
      </c>
      <c r="AG8" s="28">
        <f t="shared" si="8"/>
        <v>-0.53188045596109301</v>
      </c>
      <c r="AH8" s="28">
        <f t="shared" si="9"/>
        <v>1.1524047521507579</v>
      </c>
      <c r="AI8" s="28">
        <f t="shared" si="10"/>
        <v>-1.7137353873795669E-2</v>
      </c>
      <c r="AJ8" s="28">
        <f t="shared" si="11"/>
        <v>-2.6967571524289413E-2</v>
      </c>
      <c r="AK8" s="28">
        <f t="shared" si="12"/>
        <v>-0.28794838319349136</v>
      </c>
      <c r="AL8" s="28">
        <f t="shared" si="13"/>
        <v>0.37006478733097437</v>
      </c>
      <c r="AM8" s="28">
        <f t="shared" si="14"/>
        <v>-0.3775352414369938</v>
      </c>
      <c r="AN8" s="28">
        <f t="shared" si="15"/>
        <v>0.42456558929753618</v>
      </c>
      <c r="AO8" s="28">
        <f t="shared" si="16"/>
        <v>0.25462417639047374</v>
      </c>
      <c r="AP8" s="28">
        <f t="shared" si="16"/>
        <v>7.6024571376180905E-3</v>
      </c>
    </row>
    <row r="9" spans="1:42" ht="15.6">
      <c r="A9" s="2"/>
      <c r="B9" s="20" t="s">
        <v>20</v>
      </c>
      <c r="C9" s="20">
        <v>59227</v>
      </c>
      <c r="D9" s="20">
        <v>-40465</v>
      </c>
      <c r="E9" s="20">
        <v>5741</v>
      </c>
      <c r="F9" s="20">
        <v>19628</v>
      </c>
      <c r="G9" s="20">
        <v>4564</v>
      </c>
      <c r="H9" s="20">
        <v>4100</v>
      </c>
      <c r="I9" s="20">
        <v>-7177</v>
      </c>
      <c r="J9" s="20">
        <v>19871</v>
      </c>
      <c r="K9" s="20">
        <v>20897</v>
      </c>
      <c r="L9" s="20">
        <v>-705</v>
      </c>
      <c r="M9" s="20">
        <v>-1349</v>
      </c>
      <c r="N9" s="20">
        <v>36511</v>
      </c>
      <c r="O9" s="20">
        <v>19519</v>
      </c>
      <c r="P9" s="465"/>
      <c r="Q9" s="28">
        <f t="shared" si="5"/>
        <v>4.4834362590063119E-2</v>
      </c>
      <c r="R9" s="28">
        <f t="shared" si="3"/>
        <v>-3.1687275990574866E-2</v>
      </c>
      <c r="S9" s="28">
        <f t="shared" si="3"/>
        <v>4.606394391127094E-3</v>
      </c>
      <c r="T9" s="28">
        <f t="shared" si="3"/>
        <v>1.3091145802069453E-2</v>
      </c>
      <c r="U9" s="28">
        <f t="shared" si="3"/>
        <v>3.0822343362525866E-3</v>
      </c>
      <c r="V9" s="28">
        <f t="shared" si="3"/>
        <v>2.8246135446419835E-3</v>
      </c>
      <c r="W9" s="28">
        <f t="shared" si="3"/>
        <v>-5.7857848819867566E-3</v>
      </c>
      <c r="X9" s="28">
        <f t="shared" si="3"/>
        <v>1.292957607179295E-2</v>
      </c>
      <c r="Y9" s="28">
        <f t="shared" si="3"/>
        <v>1.7525717860850984E-2</v>
      </c>
      <c r="Z9" s="28">
        <f t="shared" si="3"/>
        <v>-1.2788814050643704E-3</v>
      </c>
      <c r="AA9" s="28">
        <f t="shared" si="3"/>
        <v>-1.3338791460009334E-3</v>
      </c>
      <c r="AB9" s="28">
        <f t="shared" si="3"/>
        <v>2.3407728249552503E-2</v>
      </c>
      <c r="AC9" s="28">
        <f t="shared" si="3"/>
        <v>1.4393067377311618E-2</v>
      </c>
      <c r="AE9" s="28">
        <f t="shared" si="6"/>
        <v>-1.683218802235467</v>
      </c>
      <c r="AF9" s="28">
        <f t="shared" si="7"/>
        <v>-1.1418756950451008</v>
      </c>
      <c r="AG9" s="28">
        <f t="shared" si="8"/>
        <v>2.4189165650583524</v>
      </c>
      <c r="AH9" s="28">
        <f t="shared" si="9"/>
        <v>-0.76747503566333808</v>
      </c>
      <c r="AI9" s="28">
        <f t="shared" si="10"/>
        <v>-0.10166520595968453</v>
      </c>
      <c r="AJ9" s="28">
        <f t="shared" si="11"/>
        <v>-2.7504878048780488</v>
      </c>
      <c r="AK9" s="28">
        <f t="shared" si="12"/>
        <v>-3.7687055872927409</v>
      </c>
      <c r="AL9" s="28">
        <f t="shared" si="13"/>
        <v>5.1633033063257949E-2</v>
      </c>
      <c r="AM9" s="28">
        <f t="shared" si="14"/>
        <v>-1.0337369000334977</v>
      </c>
      <c r="AN9" s="28">
        <f t="shared" si="15"/>
        <v>0.91347517730496453</v>
      </c>
      <c r="AO9" s="28">
        <f t="shared" si="16"/>
        <v>-28.065233506300963</v>
      </c>
      <c r="AP9" s="28">
        <f t="shared" si="16"/>
        <v>-0.465393990852072</v>
      </c>
    </row>
    <row r="10" spans="1:42" ht="15.6">
      <c r="A10" s="2"/>
      <c r="B10" s="20" t="s">
        <v>21</v>
      </c>
      <c r="C10" s="20">
        <v>-9794</v>
      </c>
      <c r="D10" s="20">
        <v>-11411</v>
      </c>
      <c r="E10" s="20">
        <v>-11973</v>
      </c>
      <c r="F10" s="20">
        <v>-22008</v>
      </c>
      <c r="G10" s="20">
        <v>-8193</v>
      </c>
      <c r="H10" s="20">
        <v>-14957</v>
      </c>
      <c r="I10" s="20">
        <v>-4013</v>
      </c>
      <c r="J10" s="20">
        <v>-48285</v>
      </c>
      <c r="K10" s="20">
        <v>-4448</v>
      </c>
      <c r="L10" s="20">
        <v>-1365</v>
      </c>
      <c r="M10" s="20">
        <v>-8623</v>
      </c>
      <c r="N10" s="20">
        <v>-20629</v>
      </c>
      <c r="O10" s="20">
        <v>-10130</v>
      </c>
      <c r="Q10" s="28">
        <f t="shared" si="5"/>
        <v>-7.4139792190568181E-3</v>
      </c>
      <c r="R10" s="28">
        <f t="shared" si="3"/>
        <v>-8.9357100291226933E-3</v>
      </c>
      <c r="S10" s="28">
        <f t="shared" si="3"/>
        <v>-9.6067514448640833E-3</v>
      </c>
      <c r="T10" s="28">
        <f t="shared" si="3"/>
        <v>-1.4678517261664178E-2</v>
      </c>
      <c r="U10" s="28">
        <f t="shared" si="3"/>
        <v>-5.533029342006451E-3</v>
      </c>
      <c r="V10" s="28">
        <f t="shared" si="3"/>
        <v>-1.0304327996880525E-2</v>
      </c>
      <c r="W10" s="28">
        <f t="shared" si="3"/>
        <v>-3.2351058564041874E-3</v>
      </c>
      <c r="X10" s="28">
        <f t="shared" si="3"/>
        <v>-3.1417874320694608E-2</v>
      </c>
      <c r="Y10" s="28">
        <f t="shared" si="3"/>
        <v>-3.7304107309692864E-3</v>
      </c>
      <c r="Z10" s="28">
        <f t="shared" si="3"/>
        <v>-2.4761320821459084E-3</v>
      </c>
      <c r="AA10" s="28">
        <f t="shared" si="3"/>
        <v>-8.5263453491223485E-3</v>
      </c>
      <c r="AB10" s="28">
        <f t="shared" si="3"/>
        <v>-1.3225549178604218E-2</v>
      </c>
      <c r="AC10" s="28">
        <f t="shared" si="3"/>
        <v>-7.4697357719230844E-3</v>
      </c>
      <c r="AE10" s="28">
        <f t="shared" si="6"/>
        <v>0.16510108229528275</v>
      </c>
      <c r="AF10" s="28">
        <f t="shared" si="7"/>
        <v>4.9250722986591944E-2</v>
      </c>
      <c r="AG10" s="28">
        <f t="shared" si="8"/>
        <v>0.83813580556251566</v>
      </c>
      <c r="AH10" s="28">
        <f t="shared" si="9"/>
        <v>-0.62772628135223552</v>
      </c>
      <c r="AI10" s="28">
        <f t="shared" si="10"/>
        <v>0.82558281459782745</v>
      </c>
      <c r="AJ10" s="28">
        <f t="shared" si="11"/>
        <v>-0.73169753292772621</v>
      </c>
      <c r="AK10" s="28">
        <f t="shared" si="12"/>
        <v>11.032145527037128</v>
      </c>
      <c r="AL10" s="28">
        <f t="shared" si="13"/>
        <v>-0.90788029408719062</v>
      </c>
      <c r="AM10" s="28">
        <f t="shared" si="14"/>
        <v>-0.69312050359712229</v>
      </c>
      <c r="AN10" s="28">
        <f t="shared" si="15"/>
        <v>5.317216117216117</v>
      </c>
      <c r="AO10" s="28">
        <f t="shared" si="16"/>
        <v>1.392322857474197</v>
      </c>
      <c r="AP10" s="28">
        <f t="shared" si="16"/>
        <v>-0.50894372000581711</v>
      </c>
    </row>
    <row r="11" spans="1:42" ht="15.6">
      <c r="A11" s="2"/>
      <c r="B11" s="20" t="s">
        <v>22</v>
      </c>
      <c r="C11" s="20">
        <v>-166</v>
      </c>
      <c r="D11" s="20">
        <v>33790</v>
      </c>
      <c r="E11" s="20">
        <v>6228</v>
      </c>
      <c r="F11" s="20">
        <v>1446</v>
      </c>
      <c r="G11" s="20">
        <v>103</v>
      </c>
      <c r="H11" s="20">
        <v>456</v>
      </c>
      <c r="I11" s="20">
        <v>-995</v>
      </c>
      <c r="J11" s="20">
        <v>1248</v>
      </c>
      <c r="K11" s="20">
        <v>1158</v>
      </c>
      <c r="L11" s="20">
        <v>0</v>
      </c>
      <c r="M11" s="20">
        <v>3</v>
      </c>
      <c r="N11" s="20">
        <v>23624</v>
      </c>
      <c r="O11" s="20">
        <v>-458</v>
      </c>
      <c r="Q11" s="28">
        <f t="shared" si="5"/>
        <v>-1.2566066472977658E-4</v>
      </c>
      <c r="R11" s="28">
        <f t="shared" si="3"/>
        <v>2.6460226262733838E-2</v>
      </c>
      <c r="S11" s="28">
        <f t="shared" si="3"/>
        <v>4.9971475819438329E-3</v>
      </c>
      <c r="T11" s="28">
        <f t="shared" si="3"/>
        <v>9.6442820612351889E-4</v>
      </c>
      <c r="U11" s="28">
        <f t="shared" si="3"/>
        <v>6.9559626782212181E-5</v>
      </c>
      <c r="V11" s="28">
        <f t="shared" si="3"/>
        <v>3.1415214057481573E-4</v>
      </c>
      <c r="W11" s="28">
        <f t="shared" si="3"/>
        <v>-8.0212567334217953E-4</v>
      </c>
      <c r="X11" s="28">
        <f t="shared" si="3"/>
        <v>8.1204322568555188E-4</v>
      </c>
      <c r="Y11" s="28">
        <f t="shared" si="3"/>
        <v>9.7118157069748948E-4</v>
      </c>
      <c r="Z11" s="28">
        <f t="shared" si="3"/>
        <v>0</v>
      </c>
      <c r="AA11" s="28">
        <f t="shared" si="3"/>
        <v>2.966373193478725E-6</v>
      </c>
      <c r="AB11" s="28">
        <f t="shared" si="3"/>
        <v>1.5145686838690485E-2</v>
      </c>
      <c r="AC11" s="28">
        <f t="shared" si="3"/>
        <v>-3.3772349294578213E-4</v>
      </c>
      <c r="AE11" s="28">
        <f t="shared" si="6"/>
        <v>-204.55421686746988</v>
      </c>
      <c r="AF11" s="28">
        <f t="shared" si="7"/>
        <v>-0.8156851139390352</v>
      </c>
      <c r="AG11" s="28">
        <f t="shared" si="8"/>
        <v>-0.76782273603082851</v>
      </c>
      <c r="AH11" s="28">
        <f t="shared" si="9"/>
        <v>-0.92876901798063627</v>
      </c>
      <c r="AI11" s="28">
        <f t="shared" si="10"/>
        <v>3.4271844660194173</v>
      </c>
      <c r="AJ11" s="28">
        <f t="shared" si="11"/>
        <v>-3.182017543859649</v>
      </c>
      <c r="AK11" s="28">
        <f t="shared" si="12"/>
        <v>-2.2542713567839199</v>
      </c>
      <c r="AL11" s="28">
        <f t="shared" si="13"/>
        <v>-7.2115384615384581E-2</v>
      </c>
      <c r="AM11" s="28">
        <f t="shared" si="14"/>
        <v>-1</v>
      </c>
      <c r="AN11" s="28" t="str">
        <f t="shared" si="15"/>
        <v/>
      </c>
      <c r="AO11" s="28">
        <f t="shared" si="16"/>
        <v>7873.666666666667</v>
      </c>
      <c r="AP11" s="28">
        <f t="shared" si="16"/>
        <v>-1.0193870640027092</v>
      </c>
    </row>
    <row r="12" spans="1:42" s="116" customFormat="1" ht="15.6">
      <c r="A12" s="2"/>
      <c r="B12" s="17" t="s">
        <v>23</v>
      </c>
      <c r="C12" s="18">
        <f t="shared" ref="C12:O12" si="18">+SUM(C6:C11)</f>
        <v>663153</v>
      </c>
      <c r="D12" s="18">
        <f t="shared" si="18"/>
        <v>534806</v>
      </c>
      <c r="E12" s="18">
        <f t="shared" si="18"/>
        <v>567401</v>
      </c>
      <c r="F12" s="18">
        <f t="shared" si="18"/>
        <v>863976</v>
      </c>
      <c r="G12" s="18">
        <f t="shared" si="18"/>
        <v>726408</v>
      </c>
      <c r="H12" s="18">
        <f t="shared" si="18"/>
        <v>700048</v>
      </c>
      <c r="I12" s="18">
        <f t="shared" si="18"/>
        <v>583501</v>
      </c>
      <c r="J12" s="18">
        <f t="shared" si="18"/>
        <v>827758</v>
      </c>
      <c r="K12" s="18">
        <f t="shared" si="18"/>
        <v>612683</v>
      </c>
      <c r="L12" s="18">
        <f t="shared" si="18"/>
        <v>127492</v>
      </c>
      <c r="M12" s="18">
        <f t="shared" si="18"/>
        <v>405462</v>
      </c>
      <c r="N12" s="18">
        <f t="shared" si="18"/>
        <v>627410</v>
      </c>
      <c r="O12" s="18">
        <f t="shared" si="18"/>
        <v>583593</v>
      </c>
      <c r="Q12" s="117">
        <f t="shared" si="5"/>
        <v>0.50200148673220202</v>
      </c>
      <c r="R12" s="117">
        <f t="shared" si="3"/>
        <v>0.41879513958767778</v>
      </c>
      <c r="S12" s="117">
        <f t="shared" si="3"/>
        <v>0.45526437622712146</v>
      </c>
      <c r="T12" s="117">
        <f t="shared" si="3"/>
        <v>0.57623985049361914</v>
      </c>
      <c r="U12" s="117">
        <f t="shared" si="3"/>
        <v>0.49056960554964263</v>
      </c>
      <c r="V12" s="117">
        <f t="shared" si="3"/>
        <v>0.48228416163403204</v>
      </c>
      <c r="W12" s="117">
        <f t="shared" si="3"/>
        <v>0.47039309801088958</v>
      </c>
      <c r="X12" s="117">
        <f t="shared" si="3"/>
        <v>0.53860198430049766</v>
      </c>
      <c r="Y12" s="117">
        <f t="shared" si="3"/>
        <v>0.51383975671817783</v>
      </c>
      <c r="Z12" s="117">
        <f t="shared" si="3"/>
        <v>0.23127255048860526</v>
      </c>
      <c r="AA12" s="117">
        <f t="shared" si="3"/>
        <v>0.4009172025914236</v>
      </c>
      <c r="AB12" s="117">
        <f t="shared" si="3"/>
        <v>0.40224159242561791</v>
      </c>
      <c r="AC12" s="117">
        <f t="shared" si="3"/>
        <v>0.43033420615438389</v>
      </c>
      <c r="AD12" s="436">
        <f>AC12-Y12</f>
        <v>-8.350555056379394E-2</v>
      </c>
      <c r="AE12" s="117">
        <f t="shared" si="6"/>
        <v>-0.19354055549775084</v>
      </c>
      <c r="AF12" s="117">
        <f t="shared" si="7"/>
        <v>6.094733417351339E-2</v>
      </c>
      <c r="AG12" s="117">
        <f t="shared" si="8"/>
        <v>0.52269030192051114</v>
      </c>
      <c r="AH12" s="117">
        <f t="shared" si="9"/>
        <v>-0.15922664518458851</v>
      </c>
      <c r="AI12" s="117">
        <f t="shared" si="10"/>
        <v>-3.6288146606314964E-2</v>
      </c>
      <c r="AJ12" s="117">
        <f t="shared" si="11"/>
        <v>-0.16648429821955069</v>
      </c>
      <c r="AK12" s="117">
        <f t="shared" si="12"/>
        <v>0.41860596639937198</v>
      </c>
      <c r="AL12" s="117">
        <f t="shared" si="13"/>
        <v>-0.25982835563051032</v>
      </c>
      <c r="AM12" s="117">
        <f t="shared" si="14"/>
        <v>-0.791911967526437</v>
      </c>
      <c r="AN12" s="117">
        <f t="shared" si="15"/>
        <v>2.1802936654848932</v>
      </c>
      <c r="AO12" s="117">
        <f t="shared" si="16"/>
        <v>0.54739531694708754</v>
      </c>
      <c r="AP12" s="117">
        <f t="shared" si="16"/>
        <v>-6.9837905038172776E-2</v>
      </c>
    </row>
    <row r="13" spans="1:42" ht="15.6">
      <c r="A13" s="2"/>
      <c r="B13" s="20" t="s">
        <v>24</v>
      </c>
      <c r="C13" s="20">
        <v>3541</v>
      </c>
      <c r="D13" s="20">
        <v>3672</v>
      </c>
      <c r="E13" s="20">
        <v>7051</v>
      </c>
      <c r="F13" s="20">
        <v>12316</v>
      </c>
      <c r="G13" s="20">
        <v>9646</v>
      </c>
      <c r="H13" s="20">
        <v>10593</v>
      </c>
      <c r="I13" s="20">
        <v>13712</v>
      </c>
      <c r="J13" s="20">
        <v>18211</v>
      </c>
      <c r="K13" s="20">
        <v>10235</v>
      </c>
      <c r="L13" s="20">
        <v>4688</v>
      </c>
      <c r="M13" s="20">
        <v>2825</v>
      </c>
      <c r="N13" s="20">
        <v>3863</v>
      </c>
      <c r="O13" s="20">
        <v>2381</v>
      </c>
      <c r="Q13" s="28">
        <f t="shared" si="5"/>
        <v>2.680508516916499E-3</v>
      </c>
      <c r="R13" s="28">
        <f t="shared" si="3"/>
        <v>2.8754646592707503E-3</v>
      </c>
      <c r="S13" s="28">
        <f t="shared" si="3"/>
        <v>5.6574964033856718E-3</v>
      </c>
      <c r="T13" s="28">
        <f t="shared" si="3"/>
        <v>8.2143138220036362E-3</v>
      </c>
      <c r="U13" s="28">
        <f t="shared" si="3"/>
        <v>6.5142928149632883E-3</v>
      </c>
      <c r="V13" s="28">
        <f t="shared" si="3"/>
        <v>7.2978368971689106E-3</v>
      </c>
      <c r="W13" s="28">
        <f t="shared" si="3"/>
        <v>1.1054017319465292E-2</v>
      </c>
      <c r="X13" s="28">
        <f t="shared" si="3"/>
        <v>1.1849454473525308E-2</v>
      </c>
      <c r="Y13" s="28">
        <f t="shared" si="3"/>
        <v>8.5838025700248743E-3</v>
      </c>
      <c r="Z13" s="28">
        <f t="shared" si="3"/>
        <v>8.5041078396337136E-3</v>
      </c>
      <c r="AA13" s="28">
        <f t="shared" si="3"/>
        <v>2.793334757192466E-3</v>
      </c>
      <c r="AB13" s="28">
        <f t="shared" si="3"/>
        <v>2.4766249685853939E-3</v>
      </c>
      <c r="AC13" s="28">
        <f t="shared" si="3"/>
        <v>1.7557197307945572E-3</v>
      </c>
      <c r="AD13" s="437">
        <f>AC12-U12</f>
        <v>-6.0235399395258737E-2</v>
      </c>
      <c r="AE13" s="28">
        <f t="shared" si="6"/>
        <v>3.6995199096300446E-2</v>
      </c>
      <c r="AF13" s="28">
        <f t="shared" si="7"/>
        <v>0.92020697167755983</v>
      </c>
      <c r="AG13" s="28">
        <f t="shared" si="8"/>
        <v>0.74670259537654227</v>
      </c>
      <c r="AH13" s="28">
        <f t="shared" si="9"/>
        <v>-0.21679116596297499</v>
      </c>
      <c r="AI13" s="28">
        <f t="shared" si="10"/>
        <v>9.8175409496164212E-2</v>
      </c>
      <c r="AJ13" s="28">
        <f t="shared" si="11"/>
        <v>0.29443972434626642</v>
      </c>
      <c r="AK13" s="28">
        <f t="shared" si="12"/>
        <v>0.32810676779463255</v>
      </c>
      <c r="AL13" s="28">
        <f t="shared" si="13"/>
        <v>-0.43797704683982208</v>
      </c>
      <c r="AM13" s="28">
        <f t="shared" si="14"/>
        <v>-0.54196384953590626</v>
      </c>
      <c r="AN13" s="28">
        <f t="shared" si="15"/>
        <v>-0.39739761092150172</v>
      </c>
      <c r="AO13" s="28">
        <f t="shared" si="16"/>
        <v>0.36743362831858417</v>
      </c>
      <c r="AP13" s="28">
        <f t="shared" si="16"/>
        <v>-0.38363965829666058</v>
      </c>
    </row>
    <row r="14" spans="1:42" ht="15.6">
      <c r="A14" s="2"/>
      <c r="B14" s="20" t="s">
        <v>25</v>
      </c>
      <c r="C14" s="20">
        <v>-5160</v>
      </c>
      <c r="D14" s="20">
        <v>-4637</v>
      </c>
      <c r="E14" s="20">
        <v>-3920</v>
      </c>
      <c r="F14" s="20">
        <v>-5638</v>
      </c>
      <c r="G14" s="20">
        <v>-6650</v>
      </c>
      <c r="H14" s="20">
        <v>-6277</v>
      </c>
      <c r="I14" s="20">
        <v>-6448</v>
      </c>
      <c r="J14" s="20">
        <v>-486</v>
      </c>
      <c r="K14" s="20">
        <v>-6010</v>
      </c>
      <c r="L14" s="20">
        <v>-4283</v>
      </c>
      <c r="M14" s="20">
        <v>-3060</v>
      </c>
      <c r="N14" s="20">
        <v>-10623</v>
      </c>
      <c r="O14" s="20">
        <v>-4543</v>
      </c>
      <c r="Q14" s="28">
        <f t="shared" si="5"/>
        <v>-3.9060784940099227E-3</v>
      </c>
      <c r="R14" s="28">
        <f t="shared" si="3"/>
        <v>-3.6311355188013259E-3</v>
      </c>
      <c r="S14" s="28">
        <f t="shared" si="3"/>
        <v>-3.1452823572928426E-3</v>
      </c>
      <c r="T14" s="28">
        <f t="shared" si="3"/>
        <v>-3.7603362559643148E-3</v>
      </c>
      <c r="U14" s="28">
        <f t="shared" si="3"/>
        <v>-4.490985612637971E-3</v>
      </c>
      <c r="V14" s="28">
        <f t="shared" si="3"/>
        <v>-4.3244144438335927E-3</v>
      </c>
      <c r="W14" s="28">
        <f t="shared" si="3"/>
        <v>-5.1980968258395713E-3</v>
      </c>
      <c r="X14" s="28">
        <f t="shared" si="3"/>
        <v>-3.1622837154100819E-4</v>
      </c>
      <c r="Y14" s="28">
        <f t="shared" si="3"/>
        <v>-5.0404155784904252E-3</v>
      </c>
      <c r="Z14" s="28">
        <f t="shared" si="3"/>
        <v>-7.7694312877882249E-3</v>
      </c>
      <c r="AA14" s="28">
        <f t="shared" si="3"/>
        <v>-3.0257006573482996E-3</v>
      </c>
      <c r="AB14" s="28">
        <f t="shared" si="3"/>
        <v>-6.810558385007155E-3</v>
      </c>
      <c r="AC14" s="28">
        <f t="shared" si="3"/>
        <v>-3.3499515905080525E-3</v>
      </c>
      <c r="AE14" s="28">
        <f t="shared" si="6"/>
        <v>-0.10135658914728685</v>
      </c>
      <c r="AF14" s="28">
        <f t="shared" si="7"/>
        <v>-0.15462583566961396</v>
      </c>
      <c r="AG14" s="28">
        <f t="shared" si="8"/>
        <v>0.43826530612244907</v>
      </c>
      <c r="AH14" s="28">
        <f t="shared" si="9"/>
        <v>0.17949627527492029</v>
      </c>
      <c r="AI14" s="28">
        <f t="shared" si="10"/>
        <v>-5.6090225563909746E-2</v>
      </c>
      <c r="AJ14" s="28">
        <f t="shared" si="11"/>
        <v>2.7242313206945923E-2</v>
      </c>
      <c r="AK14" s="28">
        <f t="shared" si="12"/>
        <v>-0.92462779156327546</v>
      </c>
      <c r="AL14" s="28">
        <f t="shared" si="13"/>
        <v>11.366255144032921</v>
      </c>
      <c r="AM14" s="28">
        <f t="shared" si="14"/>
        <v>-0.28735440931780365</v>
      </c>
      <c r="AN14" s="28">
        <f t="shared" si="15"/>
        <v>-0.28554751342516926</v>
      </c>
      <c r="AO14" s="28">
        <f t="shared" si="16"/>
        <v>2.4715686274509805</v>
      </c>
      <c r="AP14" s="28">
        <f t="shared" si="16"/>
        <v>-0.57234302927609904</v>
      </c>
    </row>
    <row r="15" spans="1:42" ht="15.6">
      <c r="A15" s="2"/>
      <c r="B15" s="20" t="s">
        <v>26</v>
      </c>
      <c r="C15" s="20">
        <v>860</v>
      </c>
      <c r="D15" s="20">
        <v>-734</v>
      </c>
      <c r="E15" s="20">
        <v>-6749</v>
      </c>
      <c r="F15" s="20">
        <v>-2322</v>
      </c>
      <c r="G15" s="20">
        <v>3390</v>
      </c>
      <c r="H15" s="20">
        <v>5215</v>
      </c>
      <c r="I15" s="20">
        <v>-8116</v>
      </c>
      <c r="J15" s="20">
        <v>10927</v>
      </c>
      <c r="K15" s="20">
        <v>-9343</v>
      </c>
      <c r="L15" s="20">
        <v>-3422</v>
      </c>
      <c r="M15" s="20">
        <v>-4050</v>
      </c>
      <c r="N15" s="20">
        <v>-3548</v>
      </c>
      <c r="O15" s="20">
        <v>-6341</v>
      </c>
      <c r="Q15" s="28">
        <f t="shared" si="5"/>
        <v>6.5101308233498712E-4</v>
      </c>
      <c r="R15" s="28">
        <f t="shared" si="3"/>
        <v>-5.7477970040978506E-4</v>
      </c>
      <c r="S15" s="28">
        <f t="shared" si="3"/>
        <v>-5.4151812830023965E-3</v>
      </c>
      <c r="T15" s="28">
        <f t="shared" si="3"/>
        <v>-1.548687617302082E-3</v>
      </c>
      <c r="U15" s="28">
        <f t="shared" si="3"/>
        <v>2.289389658171838E-3</v>
      </c>
      <c r="V15" s="28">
        <f t="shared" si="3"/>
        <v>3.5927706427580355E-3</v>
      </c>
      <c r="W15" s="28">
        <f t="shared" si="3"/>
        <v>-6.5427657938142E-3</v>
      </c>
      <c r="X15" s="28">
        <f t="shared" si="3"/>
        <v>7.109932954379828E-3</v>
      </c>
      <c r="Y15" s="28">
        <f t="shared" si="3"/>
        <v>-7.8357076122855304E-3</v>
      </c>
      <c r="Z15" s="28">
        <f t="shared" si="3"/>
        <v>-6.2075633590500364E-3</v>
      </c>
      <c r="AA15" s="28">
        <f t="shared" si="3"/>
        <v>-4.0046038111962792E-3</v>
      </c>
      <c r="AB15" s="28">
        <f t="shared" si="3"/>
        <v>-2.274673929210711E-3</v>
      </c>
      <c r="AC15" s="28">
        <f t="shared" si="3"/>
        <v>-4.6757743859589616E-3</v>
      </c>
      <c r="AE15" s="28">
        <f t="shared" si="6"/>
        <v>-1.8534883720930233</v>
      </c>
      <c r="AF15" s="28">
        <f t="shared" si="7"/>
        <v>8.1948228882833796</v>
      </c>
      <c r="AG15" s="28">
        <f t="shared" si="8"/>
        <v>-0.65594902948584977</v>
      </c>
      <c r="AH15" s="28">
        <f t="shared" si="9"/>
        <v>-2.4599483204134369</v>
      </c>
      <c r="AI15" s="28">
        <f t="shared" si="10"/>
        <v>0.53834808259587019</v>
      </c>
      <c r="AJ15" s="28">
        <f t="shared" si="11"/>
        <v>-2.5562799616490892</v>
      </c>
      <c r="AK15" s="28">
        <f t="shared" si="12"/>
        <v>-2.3463528831936915</v>
      </c>
      <c r="AL15" s="28">
        <f t="shared" si="13"/>
        <v>-1.8550379793172875</v>
      </c>
      <c r="AM15" s="28">
        <f t="shared" si="14"/>
        <v>-0.63373648720967568</v>
      </c>
      <c r="AN15" s="28">
        <f t="shared" si="15"/>
        <v>0.18351841028638227</v>
      </c>
      <c r="AO15" s="28">
        <f t="shared" si="16"/>
        <v>-0.12395061728395063</v>
      </c>
      <c r="AP15" s="28">
        <f t="shared" si="16"/>
        <v>0.78720405862457721</v>
      </c>
    </row>
    <row r="16" spans="1:42" ht="15.6">
      <c r="A16" s="2"/>
      <c r="B16" s="20"/>
      <c r="C16" s="20"/>
      <c r="D16" s="20"/>
      <c r="E16" s="20"/>
      <c r="F16" s="20"/>
      <c r="G16" s="20"/>
      <c r="H16" s="20"/>
      <c r="I16" s="20"/>
      <c r="J16" s="20"/>
      <c r="K16" s="20">
        <v>3762</v>
      </c>
      <c r="L16" s="20">
        <v>-3762</v>
      </c>
      <c r="M16" s="20">
        <v>-4752</v>
      </c>
      <c r="N16" s="20">
        <v>4752</v>
      </c>
      <c r="O16" s="20">
        <v>4517</v>
      </c>
      <c r="Q16" s="28">
        <f t="shared" si="5"/>
        <v>0</v>
      </c>
      <c r="R16" s="28">
        <f t="shared" si="3"/>
        <v>0</v>
      </c>
      <c r="S16" s="28">
        <f t="shared" si="3"/>
        <v>0</v>
      </c>
      <c r="T16" s="28">
        <f t="shared" si="3"/>
        <v>0</v>
      </c>
      <c r="U16" s="28">
        <f t="shared" si="3"/>
        <v>0</v>
      </c>
      <c r="V16" s="28">
        <f t="shared" si="3"/>
        <v>0</v>
      </c>
      <c r="W16" s="28">
        <f t="shared" si="3"/>
        <v>0</v>
      </c>
      <c r="X16" s="28">
        <f t="shared" si="3"/>
        <v>0</v>
      </c>
      <c r="Y16" s="28">
        <f t="shared" si="3"/>
        <v>3.1550820975509114E-3</v>
      </c>
      <c r="Z16" s="28">
        <f t="shared" si="3"/>
        <v>-6.8243288593647679E-3</v>
      </c>
      <c r="AA16" s="28">
        <f t="shared" si="3"/>
        <v>-4.6987351384703011E-3</v>
      </c>
      <c r="AB16" s="28">
        <f t="shared" si="3"/>
        <v>3.046575679709498E-3</v>
      </c>
      <c r="AC16" s="28">
        <f t="shared" si="3"/>
        <v>3.3307795144892965E-3</v>
      </c>
      <c r="AE16" s="28" t="str">
        <f t="shared" si="6"/>
        <v/>
      </c>
      <c r="AF16" s="28" t="str">
        <f t="shared" si="7"/>
        <v/>
      </c>
      <c r="AG16" s="28" t="str">
        <f t="shared" si="8"/>
        <v/>
      </c>
      <c r="AH16" s="28" t="str">
        <f t="shared" si="9"/>
        <v/>
      </c>
      <c r="AI16" s="28" t="str">
        <f t="shared" si="10"/>
        <v/>
      </c>
      <c r="AJ16" s="28" t="str">
        <f t="shared" si="11"/>
        <v/>
      </c>
      <c r="AK16" s="28" t="str">
        <f t="shared" si="12"/>
        <v/>
      </c>
      <c r="AL16" s="28" t="str">
        <f t="shared" si="13"/>
        <v/>
      </c>
      <c r="AM16" s="28">
        <f t="shared" si="14"/>
        <v>-2</v>
      </c>
      <c r="AN16" s="28">
        <f t="shared" si="15"/>
        <v>0.26315789473684204</v>
      </c>
      <c r="AO16" s="28">
        <f t="shared" si="16"/>
        <v>-2</v>
      </c>
      <c r="AP16" s="28">
        <f t="shared" si="16"/>
        <v>-4.9452861952861915E-2</v>
      </c>
    </row>
    <row r="17" spans="1:42" s="116" customFormat="1" ht="15.6">
      <c r="A17" s="2"/>
      <c r="B17" s="17" t="s">
        <v>27</v>
      </c>
      <c r="C17" s="18">
        <f t="shared" ref="C17:N17" si="19">+SUM(C12:C16)</f>
        <v>662394</v>
      </c>
      <c r="D17" s="18">
        <f t="shared" si="19"/>
        <v>533107</v>
      </c>
      <c r="E17" s="18">
        <f t="shared" si="19"/>
        <v>563783</v>
      </c>
      <c r="F17" s="18">
        <f t="shared" si="19"/>
        <v>868332</v>
      </c>
      <c r="G17" s="18">
        <f t="shared" si="19"/>
        <v>732794</v>
      </c>
      <c r="H17" s="18">
        <f t="shared" si="19"/>
        <v>709579</v>
      </c>
      <c r="I17" s="18">
        <f t="shared" si="19"/>
        <v>582649</v>
      </c>
      <c r="J17" s="18">
        <f t="shared" si="19"/>
        <v>856410</v>
      </c>
      <c r="K17" s="18">
        <f t="shared" si="19"/>
        <v>611327</v>
      </c>
      <c r="L17" s="18">
        <f t="shared" si="19"/>
        <v>120713</v>
      </c>
      <c r="M17" s="18">
        <f t="shared" si="19"/>
        <v>396425</v>
      </c>
      <c r="N17" s="18">
        <f t="shared" si="19"/>
        <v>621854</v>
      </c>
      <c r="O17" s="18">
        <f>+SUM(O12:O16)</f>
        <v>579607</v>
      </c>
      <c r="Q17" s="117">
        <f t="shared" si="5"/>
        <v>0.50142692983744352</v>
      </c>
      <c r="R17" s="117">
        <f t="shared" si="3"/>
        <v>0.41746468902773742</v>
      </c>
      <c r="S17" s="117">
        <f t="shared" si="3"/>
        <v>0.45236140899021193</v>
      </c>
      <c r="T17" s="117">
        <f t="shared" si="3"/>
        <v>0.57914514044235643</v>
      </c>
      <c r="U17" s="117">
        <f t="shared" si="3"/>
        <v>0.49488230241013975</v>
      </c>
      <c r="V17" s="117">
        <f t="shared" si="3"/>
        <v>0.48885035473012539</v>
      </c>
      <c r="W17" s="117">
        <f t="shared" si="3"/>
        <v>0.4697062527107011</v>
      </c>
      <c r="X17" s="117">
        <f t="shared" si="3"/>
        <v>0.55724514335686182</v>
      </c>
      <c r="Y17" s="117">
        <f t="shared" si="3"/>
        <v>0.5127025181949777</v>
      </c>
      <c r="Z17" s="117">
        <f t="shared" si="3"/>
        <v>0.21897533482203593</v>
      </c>
      <c r="AA17" s="117">
        <f t="shared" si="3"/>
        <v>0.39198149774160118</v>
      </c>
      <c r="AB17" s="117">
        <f t="shared" si="3"/>
        <v>0.39867956075969491</v>
      </c>
      <c r="AC17" s="117">
        <f t="shared" si="3"/>
        <v>0.4273949794232007</v>
      </c>
      <c r="AE17" s="117">
        <f t="shared" si="6"/>
        <v>-0.19518141770607822</v>
      </c>
      <c r="AF17" s="117">
        <f t="shared" si="7"/>
        <v>5.7541919352025017E-2</v>
      </c>
      <c r="AG17" s="117">
        <f t="shared" si="8"/>
        <v>0.54018833487352413</v>
      </c>
      <c r="AH17" s="117">
        <f t="shared" si="9"/>
        <v>-0.15609006693292427</v>
      </c>
      <c r="AI17" s="117">
        <f t="shared" si="10"/>
        <v>-3.1680117468210756E-2</v>
      </c>
      <c r="AJ17" s="117">
        <f t="shared" si="11"/>
        <v>-0.17888071659392402</v>
      </c>
      <c r="AK17" s="117">
        <f t="shared" si="12"/>
        <v>0.46985577938003842</v>
      </c>
      <c r="AL17" s="117">
        <f t="shared" si="13"/>
        <v>-0.28617484616013356</v>
      </c>
      <c r="AM17" s="117">
        <f t="shared" si="14"/>
        <v>-0.80253939381051387</v>
      </c>
      <c r="AN17" s="117">
        <f t="shared" si="15"/>
        <v>2.2840290606645515</v>
      </c>
      <c r="AO17" s="117">
        <f t="shared" si="16"/>
        <v>0.56865485274642125</v>
      </c>
      <c r="AP17" s="117">
        <f t="shared" si="16"/>
        <v>-6.7937168531520209E-2</v>
      </c>
    </row>
    <row r="18" spans="1:42" ht="15.6">
      <c r="A18" s="2"/>
      <c r="B18" s="20" t="s">
        <v>28</v>
      </c>
      <c r="C18" s="20">
        <v>-201745</v>
      </c>
      <c r="D18" s="20">
        <v>-100607</v>
      </c>
      <c r="E18" s="20">
        <v>-159654</v>
      </c>
      <c r="F18" s="20">
        <v>-324820</v>
      </c>
      <c r="G18" s="20">
        <v>-179901</v>
      </c>
      <c r="H18" s="20">
        <v>-200676</v>
      </c>
      <c r="I18" s="20">
        <v>-169053</v>
      </c>
      <c r="J18" s="20">
        <v>-377701</v>
      </c>
      <c r="K18" s="20">
        <v>-181393</v>
      </c>
      <c r="L18" s="20">
        <v>12003</v>
      </c>
      <c r="M18" s="20">
        <v>-161433</v>
      </c>
      <c r="N18" s="20">
        <v>-215166</v>
      </c>
      <c r="O18" s="20">
        <v>-154960</v>
      </c>
      <c r="Q18" s="28">
        <f t="shared" si="5"/>
        <v>-0.15271934220426975</v>
      </c>
      <c r="R18" s="28">
        <f t="shared" si="3"/>
        <v>-7.8783189808075263E-2</v>
      </c>
      <c r="S18" s="28">
        <f t="shared" si="3"/>
        <v>-0.12810125241613049</v>
      </c>
      <c r="T18" s="28">
        <f t="shared" si="3"/>
        <v>-0.21664285609477274</v>
      </c>
      <c r="U18" s="28">
        <f t="shared" si="3"/>
        <v>-0.12149365454123062</v>
      </c>
      <c r="V18" s="28">
        <f t="shared" si="3"/>
        <v>-0.13825174333770116</v>
      </c>
      <c r="W18" s="28">
        <f t="shared" si="3"/>
        <v>-0.13628316729197537</v>
      </c>
      <c r="X18" s="28">
        <f t="shared" si="3"/>
        <v>-0.24576084806463031</v>
      </c>
      <c r="Y18" s="28">
        <f t="shared" si="3"/>
        <v>-0.15212913527938662</v>
      </c>
      <c r="Z18" s="28">
        <f t="shared" si="3"/>
        <v>2.177363617728743E-2</v>
      </c>
      <c r="AA18" s="28">
        <f t="shared" si="3"/>
        <v>-0.15962350791428367</v>
      </c>
      <c r="AB18" s="28">
        <f t="shared" si="3"/>
        <v>-0.13794602329553324</v>
      </c>
      <c r="AC18" s="28">
        <f t="shared" si="3"/>
        <v>-0.11426557307178689</v>
      </c>
      <c r="AE18" s="28">
        <f t="shared" si="6"/>
        <v>-0.50131601774517343</v>
      </c>
      <c r="AF18" s="28">
        <f t="shared" si="7"/>
        <v>0.58690747164710211</v>
      </c>
      <c r="AG18" s="28">
        <f t="shared" si="8"/>
        <v>1.0345246595763338</v>
      </c>
      <c r="AH18" s="28">
        <f t="shared" si="9"/>
        <v>-0.446151714795887</v>
      </c>
      <c r="AI18" s="28">
        <f t="shared" si="10"/>
        <v>0.11548018076608813</v>
      </c>
      <c r="AJ18" s="28">
        <f t="shared" si="11"/>
        <v>-0.15758237158404598</v>
      </c>
      <c r="AK18" s="28">
        <f t="shared" si="12"/>
        <v>1.2342164883202309</v>
      </c>
      <c r="AL18" s="28">
        <f t="shared" si="13"/>
        <v>-0.51974445394637558</v>
      </c>
      <c r="AM18" s="28">
        <f t="shared" si="14"/>
        <v>-1.0661712414481264</v>
      </c>
      <c r="AN18" s="28">
        <f t="shared" si="15"/>
        <v>-14.449387653086728</v>
      </c>
      <c r="AO18" s="28">
        <f t="shared" si="16"/>
        <v>0.33285016074780249</v>
      </c>
      <c r="AP18" s="28">
        <f t="shared" si="16"/>
        <v>-0.27981186618703702</v>
      </c>
    </row>
    <row r="19" spans="1:42" s="116" customFormat="1" ht="15.6">
      <c r="A19" s="2"/>
      <c r="B19" s="17" t="s">
        <v>29</v>
      </c>
      <c r="C19" s="18">
        <f>+SUM(C17:C18)</f>
        <v>460649</v>
      </c>
      <c r="D19" s="18">
        <f>+SUM(D17:D18)</f>
        <v>432500</v>
      </c>
      <c r="E19" s="18">
        <f>+SUM(E17:E18)</f>
        <v>404129</v>
      </c>
      <c r="F19" s="18">
        <f>+SUM(F17:F18)</f>
        <v>543512</v>
      </c>
      <c r="G19" s="18">
        <f t="shared" ref="G19:O19" si="20">SUM(G17:G18)</f>
        <v>552893</v>
      </c>
      <c r="H19" s="18">
        <f t="shared" si="20"/>
        <v>508903</v>
      </c>
      <c r="I19" s="18">
        <f t="shared" si="20"/>
        <v>413596</v>
      </c>
      <c r="J19" s="18">
        <f t="shared" si="20"/>
        <v>478709</v>
      </c>
      <c r="K19" s="18">
        <f t="shared" si="20"/>
        <v>429934</v>
      </c>
      <c r="L19" s="18">
        <f t="shared" si="20"/>
        <v>132716</v>
      </c>
      <c r="M19" s="18">
        <f t="shared" si="20"/>
        <v>234992</v>
      </c>
      <c r="N19" s="18">
        <f t="shared" si="20"/>
        <v>406688</v>
      </c>
      <c r="O19" s="18">
        <f t="shared" si="20"/>
        <v>424647</v>
      </c>
      <c r="Q19" s="117">
        <f t="shared" si="5"/>
        <v>0.34870758763317383</v>
      </c>
      <c r="R19" s="117">
        <f t="shared" si="3"/>
        <v>0.33868149921966217</v>
      </c>
      <c r="S19" s="117">
        <f t="shared" si="3"/>
        <v>0.32426015657408142</v>
      </c>
      <c r="T19" s="117">
        <f t="shared" si="3"/>
        <v>0.36250228434758364</v>
      </c>
      <c r="U19" s="117">
        <f t="shared" si="3"/>
        <v>0.37338864786890913</v>
      </c>
      <c r="V19" s="117">
        <f t="shared" si="3"/>
        <v>0.35059861139242426</v>
      </c>
      <c r="W19" s="117">
        <f t="shared" si="3"/>
        <v>0.33342308541872573</v>
      </c>
      <c r="X19" s="117">
        <f t="shared" si="3"/>
        <v>0.31148429529223143</v>
      </c>
      <c r="Y19" s="117">
        <f t="shared" si="3"/>
        <v>0.36057338291559105</v>
      </c>
      <c r="Z19" s="117">
        <f t="shared" si="3"/>
        <v>0.24074897099932338</v>
      </c>
      <c r="AA19" s="117">
        <f t="shared" si="3"/>
        <v>0.23235798982731753</v>
      </c>
      <c r="AB19" s="117">
        <f t="shared" si="3"/>
        <v>0.26073353746416172</v>
      </c>
      <c r="AC19" s="117">
        <f t="shared" si="3"/>
        <v>0.31312940635141384</v>
      </c>
      <c r="AD19" s="436">
        <f>AC19-Y19</f>
        <v>-4.7443976564177204E-2</v>
      </c>
      <c r="AE19" s="117">
        <f t="shared" si="6"/>
        <v>-6.1107263882044682E-2</v>
      </c>
      <c r="AF19" s="117">
        <f t="shared" si="7"/>
        <v>-6.5597687861271625E-2</v>
      </c>
      <c r="AG19" s="117">
        <f t="shared" si="8"/>
        <v>0.34489729764505883</v>
      </c>
      <c r="AH19" s="117">
        <f t="shared" si="9"/>
        <v>1.7259968501155409E-2</v>
      </c>
      <c r="AI19" s="117">
        <f t="shared" si="10"/>
        <v>-7.956331514415993E-2</v>
      </c>
      <c r="AJ19" s="117">
        <f t="shared" si="11"/>
        <v>-0.1872793047005028</v>
      </c>
      <c r="AK19" s="117">
        <f t="shared" si="12"/>
        <v>0.1574314064932929</v>
      </c>
      <c r="AL19" s="117">
        <f t="shared" si="13"/>
        <v>-0.10188862127095999</v>
      </c>
      <c r="AM19" s="117">
        <f t="shared" si="14"/>
        <v>-0.69131075932585007</v>
      </c>
      <c r="AN19" s="117">
        <f t="shared" si="15"/>
        <v>0.77063805419090392</v>
      </c>
      <c r="AO19" s="117">
        <f t="shared" si="16"/>
        <v>0.73064614965615848</v>
      </c>
      <c r="AP19" s="117">
        <f t="shared" si="16"/>
        <v>4.4159158863797288E-2</v>
      </c>
    </row>
    <row r="20" spans="1:42" ht="15.6">
      <c r="A20" s="2"/>
      <c r="B20" s="2"/>
      <c r="C20" s="8"/>
      <c r="D20" s="8"/>
      <c r="E20" s="8"/>
      <c r="F20" s="8"/>
      <c r="G20" s="2"/>
      <c r="H20" s="2"/>
      <c r="I20" s="2"/>
      <c r="J20" s="2"/>
      <c r="K20" s="373"/>
      <c r="L20" s="373"/>
      <c r="M20" s="373"/>
      <c r="N20" s="373"/>
      <c r="O20" s="373"/>
      <c r="Q20" s="2"/>
      <c r="R20" s="2"/>
      <c r="S20" s="2"/>
      <c r="T20" s="2"/>
      <c r="U20" s="2"/>
      <c r="V20" s="2"/>
      <c r="W20" s="2"/>
      <c r="X20" s="2"/>
      <c r="Y20" s="2"/>
      <c r="Z20" s="2"/>
      <c r="AA20" s="2"/>
      <c r="AB20" s="2"/>
      <c r="AC20" s="2">
        <f t="shared" si="3"/>
        <v>0</v>
      </c>
      <c r="AD20" s="437">
        <f>AC19-U19</f>
        <v>-6.0259241517495288E-2</v>
      </c>
      <c r="AE20" s="2"/>
      <c r="AF20" s="2"/>
      <c r="AG20" s="2"/>
      <c r="AH20" s="2"/>
      <c r="AI20" s="2"/>
      <c r="AJ20" s="2"/>
      <c r="AK20" s="2"/>
      <c r="AL20" s="2"/>
      <c r="AM20" s="2"/>
      <c r="AN20" s="2"/>
      <c r="AO20" s="2"/>
      <c r="AP20" s="2"/>
    </row>
    <row r="21" spans="1:42" ht="15.6">
      <c r="A21" s="2"/>
      <c r="B21" s="4" t="s">
        <v>30</v>
      </c>
      <c r="C21" s="9"/>
      <c r="D21" s="9"/>
      <c r="E21" s="9"/>
      <c r="F21" s="9"/>
      <c r="G21" s="2"/>
      <c r="H21" s="2"/>
      <c r="I21" s="2"/>
      <c r="J21" s="2"/>
      <c r="K21" s="2"/>
      <c r="L21" s="2"/>
      <c r="M21" s="2"/>
      <c r="N21" s="2"/>
      <c r="O21" s="2"/>
      <c r="Q21" s="2"/>
      <c r="R21" s="2"/>
      <c r="S21" s="2"/>
      <c r="T21" s="2"/>
      <c r="U21" s="2"/>
      <c r="V21" s="2"/>
      <c r="W21" s="2"/>
      <c r="X21" s="2"/>
      <c r="Y21" s="2"/>
      <c r="Z21" s="2"/>
      <c r="AA21" s="2"/>
      <c r="AB21" s="2"/>
      <c r="AC21" s="2"/>
      <c r="AE21" s="2"/>
      <c r="AF21" s="2"/>
      <c r="AG21" s="2"/>
      <c r="AH21" s="2"/>
      <c r="AI21" s="2"/>
      <c r="AJ21" s="2"/>
      <c r="AK21" s="2"/>
      <c r="AL21" s="2"/>
      <c r="AM21" s="2"/>
      <c r="AN21" s="2"/>
      <c r="AO21" s="2"/>
      <c r="AP21" s="2"/>
    </row>
    <row r="22" spans="1:42" ht="15.6">
      <c r="A22" s="2"/>
      <c r="B22" s="20" t="s">
        <v>31</v>
      </c>
      <c r="C22" s="20">
        <v>894052</v>
      </c>
      <c r="D22" s="20">
        <v>497580</v>
      </c>
      <c r="E22" s="20">
        <v>478260</v>
      </c>
      <c r="F22" s="20">
        <v>708030</v>
      </c>
      <c r="G22" s="20">
        <v>876703</v>
      </c>
      <c r="H22" s="20">
        <v>481619</v>
      </c>
      <c r="I22" s="20">
        <v>438299</v>
      </c>
      <c r="J22" s="20">
        <v>561469</v>
      </c>
      <c r="K22" s="20">
        <v>652928</v>
      </c>
      <c r="L22" s="20">
        <v>618660</v>
      </c>
      <c r="M22" s="20">
        <v>419478</v>
      </c>
      <c r="N22" s="20">
        <v>532231</v>
      </c>
      <c r="O22" s="20">
        <v>597429</v>
      </c>
      <c r="Q22" s="28">
        <f>IFERROR(C22/C$39,"")</f>
        <v>0.18604010450101391</v>
      </c>
      <c r="R22" s="28">
        <f t="shared" ref="R22:AC37" si="21">IFERROR(D22/D$39,"")</f>
        <v>0.10729494811533032</v>
      </c>
      <c r="S22" s="28">
        <f t="shared" si="21"/>
        <v>9.2290698913028379E-2</v>
      </c>
      <c r="T22" s="28">
        <f t="shared" si="21"/>
        <v>0.13274251667647821</v>
      </c>
      <c r="U22" s="28">
        <f t="shared" si="21"/>
        <v>0.16280842173680912</v>
      </c>
      <c r="V22" s="28">
        <f t="shared" si="21"/>
        <v>8.9579785824223351E-2</v>
      </c>
      <c r="W22" s="28">
        <f t="shared" si="21"/>
        <v>7.5314243944131581E-2</v>
      </c>
      <c r="X22" s="28">
        <f t="shared" si="21"/>
        <v>9.6237348974865661E-2</v>
      </c>
      <c r="Y22" s="28">
        <f t="shared" si="21"/>
        <v>0.12600105173270551</v>
      </c>
      <c r="Z22" s="28">
        <f t="shared" si="21"/>
        <v>0.1370858932885613</v>
      </c>
      <c r="AA22" s="28">
        <f t="shared" si="21"/>
        <v>8.5748259750517739E-2</v>
      </c>
      <c r="AB22" s="28">
        <f t="shared" si="21"/>
        <v>8.6361236350867759E-2</v>
      </c>
      <c r="AC22" s="28">
        <f t="shared" si="21"/>
        <v>9.9146212322243729E-2</v>
      </c>
      <c r="AE22" s="28">
        <f t="shared" ref="AE22:AE71" si="22">IFERROR(D22/C22-1,"")</f>
        <v>-0.44345519052583071</v>
      </c>
      <c r="AF22" s="28">
        <f t="shared" ref="AF22:AF71" si="23">IFERROR(E22/D22-1,"")</f>
        <v>-3.8827927167490617E-2</v>
      </c>
      <c r="AG22" s="28">
        <f t="shared" ref="AG22:AG71" si="24">IFERROR(F22/E22-1,"")</f>
        <v>0.48042905532555524</v>
      </c>
      <c r="AH22" s="28">
        <f t="shared" ref="AH22:AH71" si="25">IFERROR(G22/F22-1,"")</f>
        <v>0.23822860613250851</v>
      </c>
      <c r="AI22" s="28">
        <f t="shared" ref="AI22:AI71" si="26">IFERROR(H22/G22-1,"")</f>
        <v>-0.45064748267087029</v>
      </c>
      <c r="AJ22" s="28">
        <f t="shared" ref="AJ22:AJ71" si="27">IFERROR(I22/H22-1,"")</f>
        <v>-8.9946617554540031E-2</v>
      </c>
      <c r="AK22" s="28">
        <f t="shared" ref="AK22:AK71" si="28">IFERROR(J22/I22-1,"")</f>
        <v>0.28101820903082153</v>
      </c>
      <c r="AL22" s="28">
        <f t="shared" ref="AL22:AL71" si="29">IFERROR(K22/J22-1,"")</f>
        <v>0.16289234134030561</v>
      </c>
      <c r="AM22" s="28">
        <f t="shared" ref="AM22:AM71" si="30">IFERROR(L22/K22-1,"")</f>
        <v>-5.2483581650656697E-2</v>
      </c>
      <c r="AN22" s="28">
        <f t="shared" ref="AN22:AN71" si="31">IFERROR(M22/L22-1,"")</f>
        <v>-0.32195713315876251</v>
      </c>
      <c r="AO22" s="28">
        <f t="shared" ref="AO22:AP71" si="32">IFERROR(N22/M22-1,"")</f>
        <v>0.26879359585008045</v>
      </c>
      <c r="AP22" s="28">
        <f t="shared" si="32"/>
        <v>0.12249944103218335</v>
      </c>
    </row>
    <row r="23" spans="1:42" ht="15.75" customHeight="1">
      <c r="A23" s="2"/>
      <c r="B23" s="20" t="s">
        <v>32</v>
      </c>
      <c r="C23" s="20">
        <v>171518</v>
      </c>
      <c r="D23" s="20">
        <v>137390</v>
      </c>
      <c r="E23" s="20">
        <v>160996</v>
      </c>
      <c r="F23" s="20">
        <v>215493</v>
      </c>
      <c r="G23" s="20">
        <v>168276</v>
      </c>
      <c r="H23" s="20">
        <v>142203</v>
      </c>
      <c r="I23" s="20">
        <v>161806</v>
      </c>
      <c r="J23" s="20">
        <v>198501</v>
      </c>
      <c r="K23" s="20">
        <v>134798</v>
      </c>
      <c r="L23" s="20">
        <v>98263</v>
      </c>
      <c r="M23" s="20">
        <v>95502</v>
      </c>
      <c r="N23" s="20">
        <v>116837</v>
      </c>
      <c r="O23" s="20">
        <v>154182</v>
      </c>
      <c r="Q23" s="28">
        <f t="shared" ref="Q23:Q39" si="33">IFERROR(C23/C$39,"")</f>
        <v>3.5690571290937105E-2</v>
      </c>
      <c r="R23" s="28">
        <f t="shared" si="21"/>
        <v>2.9625895175781247E-2</v>
      </c>
      <c r="S23" s="28">
        <f t="shared" si="21"/>
        <v>3.1067689880403791E-2</v>
      </c>
      <c r="T23" s="28">
        <f t="shared" si="21"/>
        <v>4.0400947906394244E-2</v>
      </c>
      <c r="U23" s="28">
        <f t="shared" si="21"/>
        <v>3.1249750458460037E-2</v>
      </c>
      <c r="V23" s="28">
        <f t="shared" si="21"/>
        <v>2.6449359937132946E-2</v>
      </c>
      <c r="W23" s="28">
        <f t="shared" si="21"/>
        <v>2.7803614782657856E-2</v>
      </c>
      <c r="X23" s="28">
        <f t="shared" si="21"/>
        <v>3.4023623759922295E-2</v>
      </c>
      <c r="Y23" s="28">
        <f t="shared" si="21"/>
        <v>2.6013112887585212E-2</v>
      </c>
      <c r="Z23" s="28">
        <f t="shared" si="21"/>
        <v>2.17736254682926E-2</v>
      </c>
      <c r="AA23" s="28">
        <f t="shared" si="21"/>
        <v>1.9522192588631453E-2</v>
      </c>
      <c r="AB23" s="28">
        <f t="shared" si="21"/>
        <v>1.8958286479980192E-2</v>
      </c>
      <c r="AC23" s="28">
        <f t="shared" si="21"/>
        <v>2.5587243518925568E-2</v>
      </c>
      <c r="AE23" s="28">
        <f t="shared" si="22"/>
        <v>-0.19897620074860944</v>
      </c>
      <c r="AF23" s="28">
        <f t="shared" si="23"/>
        <v>0.1718174539631705</v>
      </c>
      <c r="AG23" s="28">
        <f t="shared" si="24"/>
        <v>0.33849909314517124</v>
      </c>
      <c r="AH23" s="28">
        <f t="shared" si="25"/>
        <v>-0.21911152566440673</v>
      </c>
      <c r="AI23" s="28">
        <f t="shared" si="26"/>
        <v>-0.15494188119517938</v>
      </c>
      <c r="AJ23" s="28">
        <f t="shared" si="27"/>
        <v>0.1378522253398311</v>
      </c>
      <c r="AK23" s="28">
        <f t="shared" si="28"/>
        <v>0.22678392643041678</v>
      </c>
      <c r="AL23" s="28">
        <f t="shared" si="29"/>
        <v>-0.32092029763074237</v>
      </c>
      <c r="AM23" s="28">
        <f t="shared" si="30"/>
        <v>-0.27103517856348014</v>
      </c>
      <c r="AN23" s="28">
        <f t="shared" si="31"/>
        <v>-2.8098063360573189E-2</v>
      </c>
      <c r="AO23" s="28">
        <f t="shared" si="32"/>
        <v>0.22339846285941656</v>
      </c>
      <c r="AP23" s="28">
        <f t="shared" si="32"/>
        <v>0.31963333533041749</v>
      </c>
    </row>
    <row r="24" spans="1:42" ht="15.75" customHeight="1">
      <c r="A24" s="2"/>
      <c r="B24" s="20" t="s">
        <v>33</v>
      </c>
      <c r="C24" s="20">
        <v>27634</v>
      </c>
      <c r="D24" s="20">
        <v>27482</v>
      </c>
      <c r="E24" s="20">
        <v>25097</v>
      </c>
      <c r="F24" s="20">
        <v>28797</v>
      </c>
      <c r="G24" s="20">
        <v>52625</v>
      </c>
      <c r="H24" s="20">
        <v>56200</v>
      </c>
      <c r="I24" s="20">
        <v>49861</v>
      </c>
      <c r="J24" s="20">
        <v>44698</v>
      </c>
      <c r="K24" s="20">
        <v>28319</v>
      </c>
      <c r="L24" s="20">
        <v>22224</v>
      </c>
      <c r="M24" s="20">
        <v>21582</v>
      </c>
      <c r="N24" s="20">
        <v>24281</v>
      </c>
      <c r="O24" s="20">
        <v>20069</v>
      </c>
      <c r="Q24" s="28">
        <f t="shared" si="33"/>
        <v>5.7502608883834702E-3</v>
      </c>
      <c r="R24" s="28">
        <f t="shared" si="21"/>
        <v>5.9260415694069452E-3</v>
      </c>
      <c r="S24" s="28">
        <f t="shared" si="21"/>
        <v>4.84301357132161E-3</v>
      </c>
      <c r="T24" s="28">
        <f t="shared" si="21"/>
        <v>5.398904358194628E-3</v>
      </c>
      <c r="U24" s="28">
        <f t="shared" si="21"/>
        <v>9.7727430998862559E-3</v>
      </c>
      <c r="V24" s="28">
        <f t="shared" si="21"/>
        <v>1.0453042681707641E-2</v>
      </c>
      <c r="W24" s="28">
        <f t="shared" si="21"/>
        <v>8.5677665641453547E-3</v>
      </c>
      <c r="X24" s="28">
        <f t="shared" si="21"/>
        <v>7.6613615791406931E-3</v>
      </c>
      <c r="Y24" s="28">
        <f t="shared" si="21"/>
        <v>5.4649575206125135E-3</v>
      </c>
      <c r="Z24" s="28">
        <f t="shared" si="21"/>
        <v>4.9245092497413549E-3</v>
      </c>
      <c r="AA24" s="28">
        <f t="shared" si="21"/>
        <v>4.4117187121509921E-3</v>
      </c>
      <c r="AB24" s="28">
        <f t="shared" si="21"/>
        <v>3.9399004940250011E-3</v>
      </c>
      <c r="AC24" s="28">
        <f t="shared" si="21"/>
        <v>3.3305469521819489E-3</v>
      </c>
      <c r="AE24" s="28">
        <f t="shared" si="22"/>
        <v>-5.5004704349713718E-3</v>
      </c>
      <c r="AF24" s="28">
        <f t="shared" si="23"/>
        <v>-8.6784076850301983E-2</v>
      </c>
      <c r="AG24" s="28">
        <f t="shared" si="24"/>
        <v>0.1474279794397737</v>
      </c>
      <c r="AH24" s="28">
        <f t="shared" si="25"/>
        <v>0.82744730353856299</v>
      </c>
      <c r="AI24" s="28">
        <f t="shared" si="26"/>
        <v>6.7933491686460901E-2</v>
      </c>
      <c r="AJ24" s="28">
        <f t="shared" si="27"/>
        <v>-0.11279359430604985</v>
      </c>
      <c r="AK24" s="28">
        <f t="shared" si="28"/>
        <v>-0.10354786305930486</v>
      </c>
      <c r="AL24" s="28">
        <f t="shared" si="29"/>
        <v>-0.36643697704595279</v>
      </c>
      <c r="AM24" s="28">
        <f t="shared" si="30"/>
        <v>-0.21522652636039408</v>
      </c>
      <c r="AN24" s="28">
        <f t="shared" si="31"/>
        <v>-2.8887688984881255E-2</v>
      </c>
      <c r="AO24" s="28">
        <f t="shared" si="32"/>
        <v>0.12505791863590021</v>
      </c>
      <c r="AP24" s="28">
        <f t="shared" si="32"/>
        <v>-0.17346896750545693</v>
      </c>
    </row>
    <row r="25" spans="1:42" ht="15.75" customHeight="1">
      <c r="A25" s="2"/>
      <c r="B25" s="20" t="s">
        <v>34</v>
      </c>
      <c r="C25" s="20">
        <v>567693</v>
      </c>
      <c r="D25" s="20">
        <v>832193</v>
      </c>
      <c r="E25" s="20">
        <v>1375341</v>
      </c>
      <c r="F25" s="20">
        <v>1230644</v>
      </c>
      <c r="G25" s="20">
        <v>1170169</v>
      </c>
      <c r="H25" s="20">
        <v>1602815</v>
      </c>
      <c r="I25" s="20">
        <v>2029646</v>
      </c>
      <c r="J25" s="20">
        <v>1916139</v>
      </c>
      <c r="K25" s="20">
        <v>1217663</v>
      </c>
      <c r="L25" s="20">
        <v>650978</v>
      </c>
      <c r="M25" s="20">
        <v>1258251</v>
      </c>
      <c r="N25" s="20">
        <v>2403171</v>
      </c>
      <c r="O25" s="20">
        <v>2102286</v>
      </c>
      <c r="Q25" s="28">
        <f t="shared" si="33"/>
        <v>0.11812921960299187</v>
      </c>
      <c r="R25" s="28">
        <f t="shared" si="21"/>
        <v>0.17944874142236641</v>
      </c>
      <c r="S25" s="28">
        <f t="shared" si="21"/>
        <v>0.26540204519245464</v>
      </c>
      <c r="T25" s="28">
        <f t="shared" si="21"/>
        <v>0.23072296610709692</v>
      </c>
      <c r="U25" s="28">
        <f t="shared" si="21"/>
        <v>0.21730662271640475</v>
      </c>
      <c r="V25" s="28">
        <f t="shared" si="21"/>
        <v>0.29811910330749525</v>
      </c>
      <c r="W25" s="28">
        <f t="shared" si="21"/>
        <v>0.34876021611783486</v>
      </c>
      <c r="X25" s="28">
        <f t="shared" si="21"/>
        <v>0.32843155655494805</v>
      </c>
      <c r="Y25" s="28">
        <f t="shared" si="21"/>
        <v>0.23498275254852202</v>
      </c>
      <c r="Z25" s="28">
        <f t="shared" si="21"/>
        <v>0.14424708344034051</v>
      </c>
      <c r="AA25" s="28">
        <f t="shared" si="21"/>
        <v>0.25720737101671287</v>
      </c>
      <c r="AB25" s="28">
        <f t="shared" si="21"/>
        <v>0.38994500268220234</v>
      </c>
      <c r="AC25" s="28">
        <f t="shared" si="21"/>
        <v>0.34888446010836516</v>
      </c>
      <c r="AE25" s="28">
        <f t="shared" si="22"/>
        <v>0.46592084101794451</v>
      </c>
      <c r="AF25" s="28">
        <f t="shared" si="23"/>
        <v>0.65267071460586656</v>
      </c>
      <c r="AG25" s="28">
        <f t="shared" si="24"/>
        <v>-0.10520809021180932</v>
      </c>
      <c r="AH25" s="28">
        <f t="shared" si="25"/>
        <v>-4.9140937590399836E-2</v>
      </c>
      <c r="AI25" s="28">
        <f t="shared" si="26"/>
        <v>0.36972950061059562</v>
      </c>
      <c r="AJ25" s="28">
        <f t="shared" si="27"/>
        <v>0.26630085193862052</v>
      </c>
      <c r="AK25" s="28">
        <f t="shared" si="28"/>
        <v>-5.5924530681705109E-2</v>
      </c>
      <c r="AL25" s="28">
        <f t="shared" si="29"/>
        <v>-0.36452261553050169</v>
      </c>
      <c r="AM25" s="28">
        <f t="shared" si="30"/>
        <v>-0.4653873855081414</v>
      </c>
      <c r="AN25" s="28">
        <f t="shared" si="31"/>
        <v>0.93286255449492916</v>
      </c>
      <c r="AO25" s="28">
        <f t="shared" si="32"/>
        <v>0.90992973579993186</v>
      </c>
      <c r="AP25" s="28">
        <f t="shared" si="32"/>
        <v>-0.12520332510670273</v>
      </c>
    </row>
    <row r="26" spans="1:42" ht="15.75" customHeight="1">
      <c r="A26" s="2"/>
      <c r="B26" s="20" t="s">
        <v>9</v>
      </c>
      <c r="C26" s="20">
        <v>230341</v>
      </c>
      <c r="D26" s="20">
        <v>236082</v>
      </c>
      <c r="E26" s="20">
        <v>266318</v>
      </c>
      <c r="F26" s="20">
        <v>231786</v>
      </c>
      <c r="G26" s="20">
        <v>287883</v>
      </c>
      <c r="H26" s="20">
        <v>285535</v>
      </c>
      <c r="I26" s="20">
        <v>343095</v>
      </c>
      <c r="J26" s="20">
        <v>257126</v>
      </c>
      <c r="K26" s="20">
        <v>311199</v>
      </c>
      <c r="L26" s="20">
        <v>326266</v>
      </c>
      <c r="M26" s="20">
        <v>334883</v>
      </c>
      <c r="N26" s="20">
        <v>293804</v>
      </c>
      <c r="O26" s="20">
        <v>338118</v>
      </c>
      <c r="Q26" s="28">
        <f t="shared" si="33"/>
        <v>4.7930840388330925E-2</v>
      </c>
      <c r="R26" s="28">
        <f t="shared" si="21"/>
        <v>5.0907202743203928E-2</v>
      </c>
      <c r="S26" s="28">
        <f t="shared" si="21"/>
        <v>5.1391867087190839E-2</v>
      </c>
      <c r="T26" s="28">
        <f t="shared" si="21"/>
        <v>4.3455583761103589E-2</v>
      </c>
      <c r="U26" s="28">
        <f t="shared" si="21"/>
        <v>5.3461408110680377E-2</v>
      </c>
      <c r="V26" s="28">
        <f t="shared" si="21"/>
        <v>5.3108710713903759E-2</v>
      </c>
      <c r="W26" s="28">
        <f t="shared" si="21"/>
        <v>5.8955052432270727E-2</v>
      </c>
      <c r="X26" s="28">
        <f t="shared" si="21"/>
        <v>4.4072111893107738E-2</v>
      </c>
      <c r="Y26" s="28">
        <f t="shared" si="21"/>
        <v>6.0054709398534328E-2</v>
      </c>
      <c r="Z26" s="28">
        <f t="shared" si="21"/>
        <v>7.2295713412352094E-2</v>
      </c>
      <c r="AA26" s="28">
        <f t="shared" si="21"/>
        <v>6.8455638841685693E-2</v>
      </c>
      <c r="AB26" s="28">
        <f t="shared" si="21"/>
        <v>4.7673428802212488E-2</v>
      </c>
      <c r="AC26" s="28">
        <f t="shared" si="21"/>
        <v>5.6112306262287914E-2</v>
      </c>
      <c r="AE26" s="28">
        <f t="shared" si="22"/>
        <v>2.4923917148922614E-2</v>
      </c>
      <c r="AF26" s="28">
        <f t="shared" si="23"/>
        <v>0.12807414372972104</v>
      </c>
      <c r="AG26" s="28">
        <f t="shared" si="24"/>
        <v>-0.12966453638131858</v>
      </c>
      <c r="AH26" s="28">
        <f t="shared" si="25"/>
        <v>0.24202065698532271</v>
      </c>
      <c r="AI26" s="28">
        <f t="shared" si="26"/>
        <v>-8.1560911898236332E-3</v>
      </c>
      <c r="AJ26" s="28">
        <f t="shared" si="27"/>
        <v>0.20158649552594254</v>
      </c>
      <c r="AK26" s="28">
        <f t="shared" si="28"/>
        <v>-0.25056908436438885</v>
      </c>
      <c r="AL26" s="28">
        <f t="shared" si="29"/>
        <v>0.21029767506981023</v>
      </c>
      <c r="AM26" s="28">
        <f t="shared" si="30"/>
        <v>4.8415965346932266E-2</v>
      </c>
      <c r="AN26" s="28">
        <f t="shared" si="31"/>
        <v>2.6410965285993626E-2</v>
      </c>
      <c r="AO26" s="28">
        <f t="shared" si="32"/>
        <v>-0.12266672240752741</v>
      </c>
      <c r="AP26" s="28">
        <f t="shared" si="32"/>
        <v>0.15082844345209723</v>
      </c>
    </row>
    <row r="27" spans="1:42" ht="15.75" customHeight="1">
      <c r="A27" s="2"/>
      <c r="B27" s="20" t="s">
        <v>35</v>
      </c>
      <c r="C27" s="20">
        <v>0</v>
      </c>
      <c r="D27" s="20">
        <v>0</v>
      </c>
      <c r="E27" s="20">
        <v>0</v>
      </c>
      <c r="F27" s="20">
        <v>35389</v>
      </c>
      <c r="G27" s="20">
        <v>0</v>
      </c>
      <c r="H27" s="20">
        <v>0</v>
      </c>
      <c r="I27" s="20">
        <v>0</v>
      </c>
      <c r="J27" s="20">
        <v>0</v>
      </c>
      <c r="K27" s="20">
        <v>0</v>
      </c>
      <c r="L27" s="20">
        <v>5282</v>
      </c>
      <c r="M27" s="20">
        <v>0</v>
      </c>
      <c r="N27" s="20">
        <v>0</v>
      </c>
      <c r="O27" s="20" t="s">
        <v>588</v>
      </c>
      <c r="Q27" s="28">
        <f t="shared" si="33"/>
        <v>0</v>
      </c>
      <c r="R27" s="28">
        <f t="shared" si="21"/>
        <v>0</v>
      </c>
      <c r="S27" s="28">
        <f t="shared" si="21"/>
        <v>0</v>
      </c>
      <c r="T27" s="28">
        <f t="shared" si="21"/>
        <v>6.6347823152463695E-3</v>
      </c>
      <c r="U27" s="28">
        <f t="shared" si="21"/>
        <v>0</v>
      </c>
      <c r="V27" s="28">
        <f t="shared" si="21"/>
        <v>0</v>
      </c>
      <c r="W27" s="28">
        <f t="shared" si="21"/>
        <v>0</v>
      </c>
      <c r="X27" s="28">
        <f t="shared" si="21"/>
        <v>0</v>
      </c>
      <c r="Y27" s="28">
        <f t="shared" si="21"/>
        <v>0</v>
      </c>
      <c r="Z27" s="28">
        <f t="shared" si="21"/>
        <v>1.17041297053338E-3</v>
      </c>
      <c r="AA27" s="28">
        <f t="shared" si="21"/>
        <v>0</v>
      </c>
      <c r="AB27" s="28">
        <f t="shared" si="21"/>
        <v>0</v>
      </c>
      <c r="AC27" s="28" t="str">
        <f t="shared" si="21"/>
        <v/>
      </c>
      <c r="AE27" s="28" t="str">
        <f t="shared" si="22"/>
        <v/>
      </c>
      <c r="AF27" s="28" t="str">
        <f t="shared" si="23"/>
        <v/>
      </c>
      <c r="AG27" s="28" t="str">
        <f t="shared" si="24"/>
        <v/>
      </c>
      <c r="AH27" s="28">
        <f t="shared" si="25"/>
        <v>-1</v>
      </c>
      <c r="AI27" s="28" t="str">
        <f t="shared" si="26"/>
        <v/>
      </c>
      <c r="AJ27" s="28" t="str">
        <f t="shared" si="27"/>
        <v/>
      </c>
      <c r="AK27" s="28" t="str">
        <f t="shared" si="28"/>
        <v/>
      </c>
      <c r="AL27" s="28" t="str">
        <f t="shared" si="29"/>
        <v/>
      </c>
      <c r="AM27" s="28" t="str">
        <f t="shared" si="30"/>
        <v/>
      </c>
      <c r="AN27" s="28">
        <f t="shared" si="31"/>
        <v>-1</v>
      </c>
      <c r="AO27" s="28" t="str">
        <f t="shared" si="32"/>
        <v/>
      </c>
      <c r="AP27" s="28" t="str">
        <f t="shared" si="32"/>
        <v/>
      </c>
    </row>
    <row r="28" spans="1:42" ht="15.75" customHeight="1">
      <c r="A28" s="2"/>
      <c r="B28" s="20" t="s">
        <v>36</v>
      </c>
      <c r="C28" s="20">
        <v>12983</v>
      </c>
      <c r="D28" s="20">
        <v>26751</v>
      </c>
      <c r="E28" s="20">
        <v>22447</v>
      </c>
      <c r="F28" s="20">
        <v>7608</v>
      </c>
      <c r="G28" s="20">
        <v>1780</v>
      </c>
      <c r="H28" s="20">
        <v>11620</v>
      </c>
      <c r="I28" s="20">
        <v>7581</v>
      </c>
      <c r="J28" s="20">
        <v>7815</v>
      </c>
      <c r="K28" s="20">
        <v>33757</v>
      </c>
      <c r="L28" s="20">
        <v>22415</v>
      </c>
      <c r="M28" s="20">
        <v>28009</v>
      </c>
      <c r="N28" s="20">
        <v>57704</v>
      </c>
      <c r="O28" s="20">
        <v>98874</v>
      </c>
      <c r="Q28" s="28">
        <f t="shared" si="33"/>
        <v>2.7015863470320109E-3</v>
      </c>
      <c r="R28" s="28">
        <f t="shared" si="21"/>
        <v>5.7684134350922487E-3</v>
      </c>
      <c r="S28" s="28">
        <f t="shared" si="21"/>
        <v>4.3316382689347803E-3</v>
      </c>
      <c r="T28" s="28">
        <f t="shared" si="21"/>
        <v>1.4263591470342304E-3</v>
      </c>
      <c r="U28" s="28">
        <f t="shared" si="21"/>
        <v>3.3055549107453749E-4</v>
      </c>
      <c r="V28" s="28">
        <f t="shared" si="21"/>
        <v>2.1612874726235371E-3</v>
      </c>
      <c r="W28" s="28">
        <f t="shared" si="21"/>
        <v>1.302666178431759E-3</v>
      </c>
      <c r="X28" s="28">
        <f t="shared" si="21"/>
        <v>1.3395127464536337E-3</v>
      </c>
      <c r="Y28" s="28">
        <f t="shared" si="21"/>
        <v>6.5143744843856287E-3</v>
      </c>
      <c r="Z28" s="28">
        <f t="shared" si="21"/>
        <v>4.9668320209211875E-3</v>
      </c>
      <c r="AA28" s="28">
        <f t="shared" si="21"/>
        <v>5.7255040964061315E-3</v>
      </c>
      <c r="AB28" s="28">
        <f t="shared" si="21"/>
        <v>9.3632065445088189E-3</v>
      </c>
      <c r="AC28" s="28">
        <f t="shared" si="21"/>
        <v>1.6408615244906971E-2</v>
      </c>
      <c r="AE28" s="28">
        <f t="shared" si="22"/>
        <v>1.0604636832781331</v>
      </c>
      <c r="AF28" s="28">
        <f t="shared" si="23"/>
        <v>-0.16089118163806959</v>
      </c>
      <c r="AG28" s="28">
        <f t="shared" si="24"/>
        <v>-0.66106829420412527</v>
      </c>
      <c r="AH28" s="28">
        <f t="shared" si="25"/>
        <v>-0.76603575184016826</v>
      </c>
      <c r="AI28" s="28">
        <f t="shared" si="26"/>
        <v>5.5280898876404496</v>
      </c>
      <c r="AJ28" s="28">
        <f t="shared" si="27"/>
        <v>-0.34759036144578315</v>
      </c>
      <c r="AK28" s="28">
        <f t="shared" si="28"/>
        <v>3.0866640284922919E-2</v>
      </c>
      <c r="AL28" s="28">
        <f t="shared" si="29"/>
        <v>3.3195137555982086</v>
      </c>
      <c r="AM28" s="28">
        <f t="shared" si="30"/>
        <v>-0.33598957253310424</v>
      </c>
      <c r="AN28" s="28">
        <f t="shared" si="31"/>
        <v>0.24956502342181586</v>
      </c>
      <c r="AO28" s="28">
        <f t="shared" si="32"/>
        <v>1.0601949373415689</v>
      </c>
      <c r="AP28" s="28">
        <f t="shared" si="32"/>
        <v>0.71346873700263402</v>
      </c>
    </row>
    <row r="29" spans="1:42" s="116" customFormat="1" ht="15.75" customHeight="1">
      <c r="A29" s="2"/>
      <c r="B29" s="17" t="s">
        <v>37</v>
      </c>
      <c r="C29" s="18">
        <f t="shared" ref="C29:N29" si="34">+SUM(C22:C28)</f>
        <v>1904221</v>
      </c>
      <c r="D29" s="18">
        <f t="shared" si="34"/>
        <v>1757478</v>
      </c>
      <c r="E29" s="18">
        <f t="shared" si="34"/>
        <v>2328459</v>
      </c>
      <c r="F29" s="18">
        <f t="shared" si="34"/>
        <v>2457747</v>
      </c>
      <c r="G29" s="18">
        <f t="shared" si="34"/>
        <v>2557436</v>
      </c>
      <c r="H29" s="18">
        <f t="shared" si="34"/>
        <v>2579992</v>
      </c>
      <c r="I29" s="18">
        <f t="shared" si="34"/>
        <v>3030288</v>
      </c>
      <c r="J29" s="18">
        <f t="shared" si="34"/>
        <v>2985748</v>
      </c>
      <c r="K29" s="18">
        <f t="shared" si="34"/>
        <v>2378664</v>
      </c>
      <c r="L29" s="18">
        <f t="shared" si="34"/>
        <v>1744088</v>
      </c>
      <c r="M29" s="18">
        <f t="shared" si="34"/>
        <v>2157705</v>
      </c>
      <c r="N29" s="18">
        <f t="shared" si="34"/>
        <v>3428028</v>
      </c>
      <c r="O29" s="18">
        <f>+SUM(O22:O28)</f>
        <v>3310958</v>
      </c>
      <c r="Q29" s="117">
        <f t="shared" si="33"/>
        <v>0.39624258301868931</v>
      </c>
      <c r="R29" s="117">
        <f t="shared" si="21"/>
        <v>0.37897124246118108</v>
      </c>
      <c r="S29" s="117">
        <f t="shared" si="21"/>
        <v>0.44932695291333402</v>
      </c>
      <c r="T29" s="117">
        <f t="shared" si="21"/>
        <v>0.46078206027154817</v>
      </c>
      <c r="U29" s="117">
        <f t="shared" si="21"/>
        <v>0.4749295016133151</v>
      </c>
      <c r="V29" s="117">
        <f t="shared" si="21"/>
        <v>0.47987128993708644</v>
      </c>
      <c r="W29" s="117">
        <f t="shared" si="21"/>
        <v>0.52070356001947216</v>
      </c>
      <c r="X29" s="117">
        <f t="shared" si="21"/>
        <v>0.51176551550843807</v>
      </c>
      <c r="Y29" s="117">
        <f t="shared" si="21"/>
        <v>0.45903095857234522</v>
      </c>
      <c r="Z29" s="117">
        <f t="shared" si="21"/>
        <v>0.38646406985074244</v>
      </c>
      <c r="AA29" s="117">
        <f t="shared" si="21"/>
        <v>0.44107068500610491</v>
      </c>
      <c r="AB29" s="117">
        <f t="shared" si="21"/>
        <v>0.55624106135379658</v>
      </c>
      <c r="AC29" s="117">
        <f t="shared" si="21"/>
        <v>0.54946938440891135</v>
      </c>
      <c r="AD29" s="436">
        <f>AC29-Y29</f>
        <v>9.0438425836566139E-2</v>
      </c>
      <c r="AE29" s="117">
        <f t="shared" si="22"/>
        <v>-7.7061958669713215E-2</v>
      </c>
      <c r="AF29" s="117">
        <f t="shared" si="23"/>
        <v>0.32488657041510627</v>
      </c>
      <c r="AG29" s="117">
        <f t="shared" si="24"/>
        <v>5.5525134863873449E-2</v>
      </c>
      <c r="AH29" s="117">
        <f t="shared" si="25"/>
        <v>4.0561131800791461E-2</v>
      </c>
      <c r="AI29" s="117">
        <f t="shared" si="26"/>
        <v>8.819771051944203E-3</v>
      </c>
      <c r="AJ29" s="117">
        <f t="shared" si="27"/>
        <v>0.174533874523642</v>
      </c>
      <c r="AK29" s="117">
        <f t="shared" si="28"/>
        <v>-1.4698272903433618E-2</v>
      </c>
      <c r="AL29" s="117">
        <f t="shared" si="29"/>
        <v>-0.20332727343365886</v>
      </c>
      <c r="AM29" s="117">
        <f t="shared" si="30"/>
        <v>-0.26677832598467044</v>
      </c>
      <c r="AN29" s="117">
        <f t="shared" si="31"/>
        <v>0.23715374453582627</v>
      </c>
      <c r="AO29" s="117">
        <f t="shared" si="32"/>
        <v>0.58873803416129644</v>
      </c>
      <c r="AP29" s="117">
        <f t="shared" si="32"/>
        <v>-3.4150829573153962E-2</v>
      </c>
    </row>
    <row r="30" spans="1:42" ht="15.75" customHeight="1">
      <c r="A30" s="2"/>
      <c r="B30" s="2"/>
      <c r="C30" s="10"/>
      <c r="D30" s="10"/>
      <c r="E30" s="10"/>
      <c r="F30" s="10"/>
      <c r="G30" s="2"/>
      <c r="H30" s="2"/>
      <c r="I30" s="2"/>
      <c r="J30" s="2"/>
      <c r="K30" s="2"/>
      <c r="L30" s="2"/>
      <c r="M30" s="2"/>
      <c r="N30" s="2"/>
      <c r="O30" s="2"/>
      <c r="AD30" s="437">
        <f>AC29-U29</f>
        <v>7.4539882795596257E-2</v>
      </c>
    </row>
    <row r="31" spans="1:42" ht="15.75" customHeight="1">
      <c r="A31" s="2"/>
      <c r="B31" s="20" t="s">
        <v>38</v>
      </c>
      <c r="C31" s="20">
        <v>7068</v>
      </c>
      <c r="D31" s="20">
        <v>7058</v>
      </c>
      <c r="E31" s="20">
        <v>7058</v>
      </c>
      <c r="F31" s="20">
        <v>7058</v>
      </c>
      <c r="G31" s="20">
        <v>8011</v>
      </c>
      <c r="H31" s="20">
        <v>8011</v>
      </c>
      <c r="I31" s="20">
        <v>7707</v>
      </c>
      <c r="J31" s="20">
        <v>7815</v>
      </c>
      <c r="K31" s="20">
        <v>6985</v>
      </c>
      <c r="L31" s="20">
        <v>6525</v>
      </c>
      <c r="M31" s="20">
        <v>6525</v>
      </c>
      <c r="N31" s="20">
        <v>6469</v>
      </c>
      <c r="O31" s="20">
        <v>6469</v>
      </c>
      <c r="Q31" s="28">
        <f t="shared" si="33"/>
        <v>1.4707550104615461E-3</v>
      </c>
      <c r="R31" s="28">
        <f t="shared" si="21"/>
        <v>1.5219416853531119E-3</v>
      </c>
      <c r="S31" s="28">
        <f t="shared" si="21"/>
        <v>1.3619950506589601E-3</v>
      </c>
      <c r="T31" s="28">
        <f t="shared" si="21"/>
        <v>1.3232443296224499E-3</v>
      </c>
      <c r="U31" s="28">
        <f t="shared" si="21"/>
        <v>1.4876854151674829E-3</v>
      </c>
      <c r="V31" s="28">
        <f t="shared" si="21"/>
        <v>1.4900235751451941E-3</v>
      </c>
      <c r="W31" s="28">
        <f t="shared" si="21"/>
        <v>1.3243171398461373E-3</v>
      </c>
      <c r="X31" s="28">
        <f t="shared" si="21"/>
        <v>1.3395127464536337E-3</v>
      </c>
      <c r="Y31" s="28">
        <f t="shared" si="21"/>
        <v>1.3479546693555002E-3</v>
      </c>
      <c r="Z31" s="28">
        <f t="shared" si="21"/>
        <v>1.4458433609864263E-3</v>
      </c>
      <c r="AA31" s="28">
        <f t="shared" si="21"/>
        <v>1.3338182094701707E-3</v>
      </c>
      <c r="AB31" s="28">
        <f t="shared" si="21"/>
        <v>1.0496773730837993E-3</v>
      </c>
      <c r="AC31" s="28">
        <f t="shared" si="21"/>
        <v>1.0735616240801747E-3</v>
      </c>
      <c r="AE31" s="28">
        <f t="shared" si="22"/>
        <v>-1.4148273910582487E-3</v>
      </c>
      <c r="AF31" s="28">
        <f t="shared" si="23"/>
        <v>0</v>
      </c>
      <c r="AG31" s="28">
        <f t="shared" si="24"/>
        <v>0</v>
      </c>
      <c r="AH31" s="28">
        <f t="shared" si="25"/>
        <v>0.13502408614338335</v>
      </c>
      <c r="AI31" s="28">
        <f t="shared" si="26"/>
        <v>0</v>
      </c>
      <c r="AJ31" s="28">
        <f t="shared" si="27"/>
        <v>-3.7947821745100474E-2</v>
      </c>
      <c r="AK31" s="28">
        <f t="shared" si="28"/>
        <v>1.4013234721681478E-2</v>
      </c>
      <c r="AL31" s="28">
        <f t="shared" si="29"/>
        <v>-0.10620601407549579</v>
      </c>
      <c r="AM31" s="28">
        <f t="shared" si="30"/>
        <v>-6.5855404438081577E-2</v>
      </c>
      <c r="AN31" s="28">
        <f t="shared" si="31"/>
        <v>0</v>
      </c>
      <c r="AO31" s="28">
        <f t="shared" si="32"/>
        <v>-8.5823754789271511E-3</v>
      </c>
      <c r="AP31" s="28">
        <f t="shared" si="32"/>
        <v>0</v>
      </c>
    </row>
    <row r="32" spans="1:42" ht="15.75" customHeight="1">
      <c r="A32" s="2"/>
      <c r="B32" s="20" t="s">
        <v>39</v>
      </c>
      <c r="C32" s="20">
        <v>2322247</v>
      </c>
      <c r="D32" s="20">
        <v>2302372</v>
      </c>
      <c r="E32" s="20">
        <v>2284649</v>
      </c>
      <c r="F32" s="20">
        <v>2310331</v>
      </c>
      <c r="G32" s="20">
        <v>2264893</v>
      </c>
      <c r="H32" s="20">
        <v>2244027</v>
      </c>
      <c r="I32" s="20">
        <v>2241578</v>
      </c>
      <c r="J32" s="20">
        <v>2296392</v>
      </c>
      <c r="K32" s="20">
        <v>2291555</v>
      </c>
      <c r="L32" s="20">
        <v>2225975</v>
      </c>
      <c r="M32" s="20">
        <v>2213873</v>
      </c>
      <c r="N32" s="20">
        <v>2222922</v>
      </c>
      <c r="O32" s="20">
        <v>2206403</v>
      </c>
      <c r="Q32" s="28">
        <f t="shared" si="33"/>
        <v>0.48322812829361828</v>
      </c>
      <c r="R32" s="28">
        <f t="shared" si="21"/>
        <v>0.49646867696086922</v>
      </c>
      <c r="S32" s="28">
        <f t="shared" si="21"/>
        <v>0.44087285781991253</v>
      </c>
      <c r="T32" s="28">
        <f t="shared" si="21"/>
        <v>0.43314428950141176</v>
      </c>
      <c r="U32" s="28">
        <f t="shared" si="21"/>
        <v>0.42060270665521482</v>
      </c>
      <c r="V32" s="28">
        <f t="shared" si="21"/>
        <v>0.41738274038975715</v>
      </c>
      <c r="W32" s="28">
        <f t="shared" si="21"/>
        <v>0.38517713321681907</v>
      </c>
      <c r="X32" s="28">
        <f t="shared" si="21"/>
        <v>0.39360797886809373</v>
      </c>
      <c r="Y32" s="28">
        <f t="shared" si="21"/>
        <v>0.44222079632568978</v>
      </c>
      <c r="Z32" s="28">
        <f t="shared" si="21"/>
        <v>0.49324309202632344</v>
      </c>
      <c r="AA32" s="28">
        <f t="shared" si="21"/>
        <v>0.45255235568649121</v>
      </c>
      <c r="AB32" s="28">
        <f t="shared" si="21"/>
        <v>0.36069731419542206</v>
      </c>
      <c r="AC32" s="28">
        <f t="shared" si="21"/>
        <v>0.36616317638821611</v>
      </c>
      <c r="AE32" s="28">
        <f t="shared" si="22"/>
        <v>-8.5585211219995072E-3</v>
      </c>
      <c r="AF32" s="28">
        <f t="shared" si="23"/>
        <v>-7.697713488523994E-3</v>
      </c>
      <c r="AG32" s="28">
        <f t="shared" si="24"/>
        <v>1.1241114061722346E-2</v>
      </c>
      <c r="AH32" s="28">
        <f t="shared" si="25"/>
        <v>-1.9667311740179216E-2</v>
      </c>
      <c r="AI32" s="28">
        <f t="shared" si="26"/>
        <v>-9.212797249141591E-3</v>
      </c>
      <c r="AJ32" s="28">
        <f t="shared" si="27"/>
        <v>-1.0913415925922765E-3</v>
      </c>
      <c r="AK32" s="28">
        <f t="shared" si="28"/>
        <v>2.4453309231264653E-2</v>
      </c>
      <c r="AL32" s="28">
        <f t="shared" si="29"/>
        <v>-2.1063476967346784E-3</v>
      </c>
      <c r="AM32" s="28">
        <f t="shared" si="30"/>
        <v>-2.8618121755750958E-2</v>
      </c>
      <c r="AN32" s="28">
        <f t="shared" si="31"/>
        <v>-5.4367187412257545E-3</v>
      </c>
      <c r="AO32" s="28">
        <f t="shared" si="32"/>
        <v>4.0874070012146824E-3</v>
      </c>
      <c r="AP32" s="28">
        <f t="shared" si="32"/>
        <v>-7.4312099119987485E-3</v>
      </c>
    </row>
    <row r="33" spans="1:42" ht="15.75" customHeight="1">
      <c r="A33" s="2"/>
      <c r="B33" s="20" t="s">
        <v>40</v>
      </c>
      <c r="C33" s="20">
        <v>12815</v>
      </c>
      <c r="D33" s="20">
        <v>12780</v>
      </c>
      <c r="E33" s="20">
        <v>9319</v>
      </c>
      <c r="F33" s="20">
        <v>9301</v>
      </c>
      <c r="G33" s="20">
        <v>9283</v>
      </c>
      <c r="H33" s="20">
        <v>9264</v>
      </c>
      <c r="I33" s="20">
        <v>9246</v>
      </c>
      <c r="J33" s="20">
        <v>9227</v>
      </c>
      <c r="K33" s="20">
        <v>9209</v>
      </c>
      <c r="L33" s="20">
        <v>9191</v>
      </c>
      <c r="M33" s="20">
        <v>9172</v>
      </c>
      <c r="N33" s="20">
        <v>9154</v>
      </c>
      <c r="O33" s="20">
        <v>9136</v>
      </c>
      <c r="Q33" s="28">
        <f t="shared" si="33"/>
        <v>2.6666278238631456E-3</v>
      </c>
      <c r="R33" s="28">
        <f t="shared" si="21"/>
        <v>2.755796930973756E-3</v>
      </c>
      <c r="S33" s="28">
        <f t="shared" si="21"/>
        <v>1.7983043180916478E-3</v>
      </c>
      <c r="T33" s="28">
        <f t="shared" si="21"/>
        <v>1.7437653031763113E-3</v>
      </c>
      <c r="U33" s="28">
        <f t="shared" si="21"/>
        <v>1.7239025975533321E-3</v>
      </c>
      <c r="V33" s="28">
        <f t="shared" si="21"/>
        <v>1.7230780676750815E-3</v>
      </c>
      <c r="W33" s="28">
        <f t="shared" si="21"/>
        <v>1.588768168550329E-3</v>
      </c>
      <c r="X33" s="28">
        <f t="shared" si="21"/>
        <v>1.5815334755633623E-3</v>
      </c>
      <c r="Y33" s="28">
        <f t="shared" si="21"/>
        <v>1.7771388045948176E-3</v>
      </c>
      <c r="Z33" s="28">
        <f t="shared" si="21"/>
        <v>2.0365894759886965E-3</v>
      </c>
      <c r="AA33" s="28">
        <f t="shared" si="21"/>
        <v>1.8749089068598322E-3</v>
      </c>
      <c r="AB33" s="28">
        <f t="shared" si="21"/>
        <v>1.4853527087972018E-3</v>
      </c>
      <c r="AC33" s="28">
        <f t="shared" si="21"/>
        <v>1.5161630851130742E-3</v>
      </c>
      <c r="AE33" s="28">
        <f t="shared" si="22"/>
        <v>-2.7311744049941522E-3</v>
      </c>
      <c r="AF33" s="28">
        <f t="shared" si="23"/>
        <v>-0.2708137715179969</v>
      </c>
      <c r="AG33" s="28">
        <f t="shared" si="24"/>
        <v>-1.9315377186392979E-3</v>
      </c>
      <c r="AH33" s="28">
        <f t="shared" si="25"/>
        <v>-1.9352757767981954E-3</v>
      </c>
      <c r="AI33" s="28">
        <f t="shared" si="26"/>
        <v>-2.0467521275450151E-3</v>
      </c>
      <c r="AJ33" s="28">
        <f t="shared" si="27"/>
        <v>-1.9430051813471572E-3</v>
      </c>
      <c r="AK33" s="28">
        <f t="shared" si="28"/>
        <v>-2.0549426779147284E-3</v>
      </c>
      <c r="AL33" s="28">
        <f t="shared" si="29"/>
        <v>-1.9507965752681988E-3</v>
      </c>
      <c r="AM33" s="28">
        <f t="shared" si="30"/>
        <v>-1.9546096210228958E-3</v>
      </c>
      <c r="AN33" s="28">
        <f t="shared" si="31"/>
        <v>-2.0672396910020874E-3</v>
      </c>
      <c r="AO33" s="28">
        <f t="shared" si="32"/>
        <v>-1.9624945486262924E-3</v>
      </c>
      <c r="AP33" s="28">
        <f t="shared" si="32"/>
        <v>-1.9663535066637428E-3</v>
      </c>
    </row>
    <row r="34" spans="1:42" ht="15.75" customHeight="1">
      <c r="A34" s="2"/>
      <c r="B34" s="20" t="s">
        <v>41</v>
      </c>
      <c r="C34" s="20">
        <v>349845</v>
      </c>
      <c r="D34" s="20">
        <v>349845</v>
      </c>
      <c r="E34" s="20">
        <v>349845</v>
      </c>
      <c r="F34" s="20">
        <v>349845</v>
      </c>
      <c r="G34" s="20">
        <v>349845</v>
      </c>
      <c r="H34" s="20">
        <v>349845</v>
      </c>
      <c r="I34" s="20">
        <v>349845</v>
      </c>
      <c r="J34" s="20">
        <v>349845</v>
      </c>
      <c r="K34" s="20">
        <v>349845</v>
      </c>
      <c r="L34" s="20">
        <v>349845</v>
      </c>
      <c r="M34" s="20">
        <v>349845</v>
      </c>
      <c r="N34" s="20">
        <v>349845</v>
      </c>
      <c r="O34" s="20">
        <v>349845</v>
      </c>
      <c r="Q34" s="28">
        <f t="shared" si="33"/>
        <v>7.2798003202450431E-2</v>
      </c>
      <c r="R34" s="28">
        <f t="shared" si="21"/>
        <v>7.5438323733686516E-2</v>
      </c>
      <c r="S34" s="28">
        <f t="shared" si="21"/>
        <v>6.7510223646611495E-2</v>
      </c>
      <c r="T34" s="28">
        <f t="shared" si="21"/>
        <v>6.5589460540771596E-2</v>
      </c>
      <c r="U34" s="28">
        <f t="shared" si="21"/>
        <v>6.4968081896051438E-2</v>
      </c>
      <c r="V34" s="28">
        <f t="shared" si="21"/>
        <v>6.5070190693630056E-2</v>
      </c>
      <c r="W34" s="28">
        <f t="shared" si="21"/>
        <v>6.0114925365183848E-2</v>
      </c>
      <c r="X34" s="28">
        <f t="shared" si="21"/>
        <v>5.9964406498153738E-2</v>
      </c>
      <c r="Y34" s="28">
        <f t="shared" si="21"/>
        <v>6.7512555662229773E-2</v>
      </c>
      <c r="Z34" s="28">
        <f t="shared" si="21"/>
        <v>7.7520470593761895E-2</v>
      </c>
      <c r="AA34" s="28">
        <f t="shared" si="21"/>
        <v>7.151411976890297E-2</v>
      </c>
      <c r="AB34" s="28">
        <f t="shared" si="21"/>
        <v>5.6766792485160263E-2</v>
      </c>
      <c r="AC34" s="28">
        <f t="shared" si="21"/>
        <v>5.8058458243365085E-2</v>
      </c>
      <c r="AE34" s="28">
        <f t="shared" si="22"/>
        <v>0</v>
      </c>
      <c r="AF34" s="28">
        <f t="shared" si="23"/>
        <v>0</v>
      </c>
      <c r="AG34" s="28">
        <f t="shared" si="24"/>
        <v>0</v>
      </c>
      <c r="AH34" s="28">
        <f t="shared" si="25"/>
        <v>0</v>
      </c>
      <c r="AI34" s="28">
        <f t="shared" si="26"/>
        <v>0</v>
      </c>
      <c r="AJ34" s="28">
        <f t="shared" si="27"/>
        <v>0</v>
      </c>
      <c r="AK34" s="28">
        <f t="shared" si="28"/>
        <v>0</v>
      </c>
      <c r="AL34" s="28">
        <f t="shared" si="29"/>
        <v>0</v>
      </c>
      <c r="AM34" s="28">
        <f t="shared" si="30"/>
        <v>0</v>
      </c>
      <c r="AN34" s="28">
        <f t="shared" si="31"/>
        <v>0</v>
      </c>
      <c r="AO34" s="28">
        <f t="shared" si="32"/>
        <v>0</v>
      </c>
      <c r="AP34" s="28">
        <f t="shared" si="32"/>
        <v>0</v>
      </c>
    </row>
    <row r="35" spans="1:42" ht="15.75" customHeight="1">
      <c r="A35" s="2"/>
      <c r="B35" s="20" t="s">
        <v>42</v>
      </c>
      <c r="C35" s="20">
        <v>182500</v>
      </c>
      <c r="D35" s="20">
        <v>180587</v>
      </c>
      <c r="E35" s="20">
        <v>175095</v>
      </c>
      <c r="F35" s="20">
        <v>171458</v>
      </c>
      <c r="G35" s="20">
        <v>167287</v>
      </c>
      <c r="H35" s="20">
        <v>163807</v>
      </c>
      <c r="I35" s="20">
        <v>159285</v>
      </c>
      <c r="J35" s="20">
        <v>163325</v>
      </c>
      <c r="K35" s="20">
        <v>145667</v>
      </c>
      <c r="L35" s="20">
        <v>177313</v>
      </c>
      <c r="M35" s="20">
        <v>154851</v>
      </c>
      <c r="N35" s="20">
        <v>146428</v>
      </c>
      <c r="O35" s="20">
        <v>142926</v>
      </c>
      <c r="Q35" s="28">
        <f t="shared" si="33"/>
        <v>3.7975776656654241E-2</v>
      </c>
      <c r="R35" s="28">
        <f t="shared" si="21"/>
        <v>3.8940618182610146E-2</v>
      </c>
      <c r="S35" s="28">
        <f t="shared" si="21"/>
        <v>3.3788399460913943E-2</v>
      </c>
      <c r="T35" s="28">
        <f t="shared" si="21"/>
        <v>3.2145200661434684E-2</v>
      </c>
      <c r="U35" s="28">
        <f t="shared" si="21"/>
        <v>3.1066087885048398E-2</v>
      </c>
      <c r="V35" s="28">
        <f t="shared" si="21"/>
        <v>3.0467643461965899E-2</v>
      </c>
      <c r="W35" s="28">
        <f t="shared" si="21"/>
        <v>2.7370423721343191E-2</v>
      </c>
      <c r="X35" s="28">
        <f t="shared" si="21"/>
        <v>2.7994359477228368E-2</v>
      </c>
      <c r="Y35" s="28">
        <f t="shared" si="21"/>
        <v>2.8110595965784916E-2</v>
      </c>
      <c r="Z35" s="28">
        <f t="shared" si="21"/>
        <v>3.9289934692197125E-2</v>
      </c>
      <c r="AA35" s="28">
        <f t="shared" si="21"/>
        <v>3.1654112422170942E-2</v>
      </c>
      <c r="AB35" s="28">
        <f t="shared" si="21"/>
        <v>2.3759801883740078E-2</v>
      </c>
      <c r="AC35" s="28">
        <f t="shared" si="21"/>
        <v>2.3719256250314277E-2</v>
      </c>
      <c r="AE35" s="28">
        <f t="shared" si="22"/>
        <v>-1.0482191780821881E-2</v>
      </c>
      <c r="AF35" s="28">
        <f t="shared" si="23"/>
        <v>-3.0411934413883568E-2</v>
      </c>
      <c r="AG35" s="28">
        <f t="shared" si="24"/>
        <v>-2.0771581141665996E-2</v>
      </c>
      <c r="AH35" s="28">
        <f t="shared" si="25"/>
        <v>-2.4326657257170869E-2</v>
      </c>
      <c r="AI35" s="28">
        <f t="shared" si="26"/>
        <v>-2.0802572823949261E-2</v>
      </c>
      <c r="AJ35" s="28">
        <f t="shared" si="27"/>
        <v>-2.7605657877868506E-2</v>
      </c>
      <c r="AK35" s="28">
        <f t="shared" si="28"/>
        <v>2.536334243651317E-2</v>
      </c>
      <c r="AL35" s="28">
        <f t="shared" si="29"/>
        <v>-0.10811572018980564</v>
      </c>
      <c r="AM35" s="28">
        <f t="shared" si="30"/>
        <v>0.2172489307804788</v>
      </c>
      <c r="AN35" s="28">
        <f t="shared" si="31"/>
        <v>-0.12667993886517059</v>
      </c>
      <c r="AO35" s="28">
        <f t="shared" si="32"/>
        <v>-5.4394224125126733E-2</v>
      </c>
      <c r="AP35" s="28">
        <f t="shared" si="32"/>
        <v>-2.3916190892452227E-2</v>
      </c>
    </row>
    <row r="36" spans="1:42" ht="15.75" customHeight="1">
      <c r="A36" s="2"/>
      <c r="B36" s="20" t="s">
        <v>43</v>
      </c>
      <c r="C36" s="20">
        <v>26999</v>
      </c>
      <c r="D36" s="20">
        <v>27377</v>
      </c>
      <c r="E36" s="20">
        <v>27679</v>
      </c>
      <c r="F36" s="20">
        <v>28120</v>
      </c>
      <c r="G36" s="20">
        <v>28120</v>
      </c>
      <c r="H36" s="20">
        <v>21479</v>
      </c>
      <c r="I36" s="20">
        <v>21654</v>
      </c>
      <c r="J36" s="20">
        <v>21859</v>
      </c>
      <c r="K36" s="20">
        <v>0</v>
      </c>
      <c r="L36" s="20">
        <v>0</v>
      </c>
      <c r="M36" s="20">
        <v>0</v>
      </c>
      <c r="N36" s="20">
        <v>0</v>
      </c>
      <c r="O36" s="20"/>
      <c r="Q36" s="28">
        <f t="shared" si="33"/>
        <v>5.6181259942630563E-3</v>
      </c>
      <c r="R36" s="28">
        <f t="shared" si="21"/>
        <v>5.9034000453261747E-3</v>
      </c>
      <c r="S36" s="28">
        <f t="shared" si="21"/>
        <v>5.3412667904773814E-3</v>
      </c>
      <c r="T36" s="28">
        <f t="shared" si="21"/>
        <v>5.2719793920350368E-3</v>
      </c>
      <c r="U36" s="28">
        <f t="shared" si="21"/>
        <v>5.2220339376494347E-3</v>
      </c>
      <c r="V36" s="28">
        <f t="shared" si="21"/>
        <v>3.9950338747401851E-3</v>
      </c>
      <c r="W36" s="28">
        <f t="shared" si="21"/>
        <v>3.7208723687852936E-3</v>
      </c>
      <c r="X36" s="28">
        <f t="shared" si="21"/>
        <v>3.7466934260690947E-3</v>
      </c>
      <c r="Y36" s="28">
        <f t="shared" si="21"/>
        <v>0</v>
      </c>
      <c r="Z36" s="28">
        <f t="shared" si="21"/>
        <v>0</v>
      </c>
      <c r="AA36" s="28">
        <f t="shared" si="21"/>
        <v>0</v>
      </c>
      <c r="AB36" s="28">
        <f t="shared" si="21"/>
        <v>0</v>
      </c>
      <c r="AC36" s="28">
        <f t="shared" si="21"/>
        <v>0</v>
      </c>
      <c r="AE36" s="28">
        <f t="shared" si="22"/>
        <v>1.4000518537723661E-2</v>
      </c>
      <c r="AF36" s="28">
        <f t="shared" si="23"/>
        <v>1.1031157541001591E-2</v>
      </c>
      <c r="AG36" s="28">
        <f t="shared" si="24"/>
        <v>1.5932656526608691E-2</v>
      </c>
      <c r="AH36" s="28">
        <f t="shared" si="25"/>
        <v>0</v>
      </c>
      <c r="AI36" s="28">
        <f t="shared" si="26"/>
        <v>-0.23616642958748224</v>
      </c>
      <c r="AJ36" s="28">
        <f t="shared" si="27"/>
        <v>8.1474929000417973E-3</v>
      </c>
      <c r="AK36" s="28">
        <f t="shared" si="28"/>
        <v>9.4670730580954654E-3</v>
      </c>
      <c r="AL36" s="28">
        <f t="shared" si="29"/>
        <v>-1</v>
      </c>
      <c r="AM36" s="28" t="str">
        <f t="shared" si="30"/>
        <v/>
      </c>
      <c r="AN36" s="28" t="str">
        <f t="shared" si="31"/>
        <v/>
      </c>
      <c r="AO36" s="28" t="str">
        <f t="shared" si="32"/>
        <v/>
      </c>
      <c r="AP36" s="28" t="str">
        <f t="shared" si="32"/>
        <v/>
      </c>
    </row>
    <row r="37" spans="1:42" s="116" customFormat="1" ht="15.75" customHeight="1">
      <c r="A37" s="2"/>
      <c r="B37" s="17" t="s">
        <v>44</v>
      </c>
      <c r="C37" s="18">
        <f t="shared" ref="C37:N37" si="35">+SUM(C31:C36)</f>
        <v>2901474</v>
      </c>
      <c r="D37" s="18">
        <f t="shared" si="35"/>
        <v>2880019</v>
      </c>
      <c r="E37" s="18">
        <f t="shared" si="35"/>
        <v>2853645</v>
      </c>
      <c r="F37" s="18">
        <f t="shared" si="35"/>
        <v>2876113</v>
      </c>
      <c r="G37" s="18">
        <f t="shared" si="35"/>
        <v>2827439</v>
      </c>
      <c r="H37" s="18">
        <f t="shared" si="35"/>
        <v>2796433</v>
      </c>
      <c r="I37" s="18">
        <f t="shared" si="35"/>
        <v>2789315</v>
      </c>
      <c r="J37" s="18">
        <f t="shared" si="35"/>
        <v>2848463</v>
      </c>
      <c r="K37" s="18">
        <f t="shared" si="35"/>
        <v>2803261</v>
      </c>
      <c r="L37" s="18">
        <f t="shared" si="35"/>
        <v>2768849</v>
      </c>
      <c r="M37" s="18">
        <f t="shared" si="35"/>
        <v>2734266</v>
      </c>
      <c r="N37" s="18">
        <f t="shared" si="35"/>
        <v>2734818</v>
      </c>
      <c r="O37" s="18">
        <f>+SUM(O31:O36)</f>
        <v>2714779</v>
      </c>
      <c r="Q37" s="117">
        <f t="shared" si="33"/>
        <v>0.60375741698131069</v>
      </c>
      <c r="R37" s="117">
        <f t="shared" ref="R37:AA37" si="36">IFERROR(D37/D$39,"")</f>
        <v>0.62102875753881892</v>
      </c>
      <c r="S37" s="117">
        <f t="shared" si="36"/>
        <v>0.55067304708666598</v>
      </c>
      <c r="T37" s="117">
        <f t="shared" si="36"/>
        <v>0.53921793972845178</v>
      </c>
      <c r="U37" s="117">
        <f t="shared" si="36"/>
        <v>0.52507049838668496</v>
      </c>
      <c r="V37" s="117">
        <f t="shared" si="36"/>
        <v>0.5201287100629135</v>
      </c>
      <c r="W37" s="117">
        <f t="shared" si="36"/>
        <v>0.4792964399805279</v>
      </c>
      <c r="X37" s="117">
        <f t="shared" si="36"/>
        <v>0.48823448449156193</v>
      </c>
      <c r="Y37" s="117">
        <f t="shared" si="36"/>
        <v>0.54096904142765478</v>
      </c>
      <c r="Z37" s="117">
        <f t="shared" si="36"/>
        <v>0.61353593014925756</v>
      </c>
      <c r="AA37" s="117">
        <f t="shared" si="36"/>
        <v>0.55892931499389509</v>
      </c>
      <c r="AB37" s="117">
        <f t="shared" si="21"/>
        <v>0.44375893864620342</v>
      </c>
      <c r="AC37" s="117">
        <f t="shared" si="21"/>
        <v>0.4505306155910887</v>
      </c>
      <c r="AE37" s="117">
        <f t="shared" si="22"/>
        <v>-7.3945174073591913E-3</v>
      </c>
      <c r="AF37" s="117">
        <f t="shared" si="23"/>
        <v>-9.1575784743086475E-3</v>
      </c>
      <c r="AG37" s="117">
        <f t="shared" si="24"/>
        <v>7.8734390577663849E-3</v>
      </c>
      <c r="AH37" s="117">
        <f t="shared" si="25"/>
        <v>-1.6923535340927165E-2</v>
      </c>
      <c r="AI37" s="117">
        <f t="shared" si="26"/>
        <v>-1.0966107491620525E-2</v>
      </c>
      <c r="AJ37" s="117">
        <f t="shared" si="27"/>
        <v>-2.5453854964521128E-3</v>
      </c>
      <c r="AK37" s="117">
        <f t="shared" si="28"/>
        <v>2.1205206296169399E-2</v>
      </c>
      <c r="AL37" s="117">
        <f t="shared" si="29"/>
        <v>-1.5868908951950589E-2</v>
      </c>
      <c r="AM37" s="117">
        <f t="shared" si="30"/>
        <v>-1.2275703189963405E-2</v>
      </c>
      <c r="AN37" s="117">
        <f t="shared" si="31"/>
        <v>-1.2490027444616913E-2</v>
      </c>
      <c r="AO37" s="117">
        <f t="shared" si="32"/>
        <v>2.018823333209685E-4</v>
      </c>
      <c r="AP37" s="117">
        <f t="shared" si="32"/>
        <v>-7.3273614551315758E-3</v>
      </c>
    </row>
    <row r="38" spans="1:42" ht="15.75" customHeight="1">
      <c r="A38" s="2"/>
      <c r="B38" s="2"/>
      <c r="C38" s="9"/>
      <c r="D38" s="9"/>
      <c r="E38" s="9"/>
      <c r="F38" s="9"/>
      <c r="G38" s="2"/>
      <c r="H38" s="2"/>
      <c r="I38" s="2"/>
      <c r="J38" s="2"/>
      <c r="K38" s="2"/>
      <c r="L38" s="2"/>
      <c r="M38" s="2"/>
      <c r="N38" s="2"/>
      <c r="O38" s="2"/>
      <c r="Q38" s="115"/>
      <c r="R38" s="115"/>
      <c r="S38" s="115"/>
      <c r="T38" s="115"/>
      <c r="U38" s="115"/>
      <c r="V38" s="115"/>
      <c r="W38" s="115"/>
      <c r="X38" s="115"/>
      <c r="Y38" s="115"/>
      <c r="Z38" s="115"/>
      <c r="AA38" s="115"/>
      <c r="AB38" s="117"/>
      <c r="AC38" s="117"/>
      <c r="AE38" s="115"/>
      <c r="AF38" s="115"/>
      <c r="AG38" s="115"/>
      <c r="AH38" s="115"/>
      <c r="AI38" s="115"/>
      <c r="AJ38" s="115"/>
      <c r="AK38" s="115"/>
      <c r="AL38" s="115"/>
      <c r="AM38" s="115"/>
      <c r="AN38" s="115"/>
      <c r="AO38" s="115"/>
      <c r="AP38" s="115"/>
    </row>
    <row r="39" spans="1:42" ht="15.75" customHeight="1">
      <c r="A39" s="2"/>
      <c r="B39" s="21" t="s">
        <v>45</v>
      </c>
      <c r="C39" s="22">
        <f t="shared" ref="C39:O39" si="37">C29+C37</f>
        <v>4805695</v>
      </c>
      <c r="D39" s="22">
        <f t="shared" si="37"/>
        <v>4637497</v>
      </c>
      <c r="E39" s="22">
        <f t="shared" si="37"/>
        <v>5182104</v>
      </c>
      <c r="F39" s="22">
        <f t="shared" si="37"/>
        <v>5333860</v>
      </c>
      <c r="G39" s="22">
        <f t="shared" si="37"/>
        <v>5384875</v>
      </c>
      <c r="H39" s="22">
        <f t="shared" si="37"/>
        <v>5376425</v>
      </c>
      <c r="I39" s="22">
        <f t="shared" si="37"/>
        <v>5819603</v>
      </c>
      <c r="J39" s="22">
        <f t="shared" si="37"/>
        <v>5834211</v>
      </c>
      <c r="K39" s="22">
        <f t="shared" si="37"/>
        <v>5181925</v>
      </c>
      <c r="L39" s="22">
        <f t="shared" si="37"/>
        <v>4512937</v>
      </c>
      <c r="M39" s="22">
        <f t="shared" si="37"/>
        <v>4891971</v>
      </c>
      <c r="N39" s="22">
        <f t="shared" si="37"/>
        <v>6162846</v>
      </c>
      <c r="O39" s="22">
        <f t="shared" si="37"/>
        <v>6025737</v>
      </c>
      <c r="Q39" s="114">
        <f t="shared" si="33"/>
        <v>1</v>
      </c>
      <c r="R39" s="114">
        <f t="shared" ref="R39:AC39" si="38">IFERROR(D39/D$39,"")</f>
        <v>1</v>
      </c>
      <c r="S39" s="114">
        <f t="shared" si="38"/>
        <v>1</v>
      </c>
      <c r="T39" s="114">
        <f t="shared" si="38"/>
        <v>1</v>
      </c>
      <c r="U39" s="114">
        <f t="shared" si="38"/>
        <v>1</v>
      </c>
      <c r="V39" s="114">
        <f t="shared" si="38"/>
        <v>1</v>
      </c>
      <c r="W39" s="114">
        <f t="shared" si="38"/>
        <v>1</v>
      </c>
      <c r="X39" s="114">
        <f t="shared" si="38"/>
        <v>1</v>
      </c>
      <c r="Y39" s="114">
        <f t="shared" si="38"/>
        <v>1</v>
      </c>
      <c r="Z39" s="114">
        <f t="shared" si="38"/>
        <v>1</v>
      </c>
      <c r="AA39" s="114">
        <f t="shared" si="38"/>
        <v>1</v>
      </c>
      <c r="AB39" s="114">
        <f t="shared" si="38"/>
        <v>1</v>
      </c>
      <c r="AC39" s="114">
        <f t="shared" si="38"/>
        <v>1</v>
      </c>
      <c r="AE39" s="114">
        <f t="shared" si="22"/>
        <v>-3.4999724285457168E-2</v>
      </c>
      <c r="AF39" s="114">
        <f t="shared" si="23"/>
        <v>0.11743554766720066</v>
      </c>
      <c r="AG39" s="114">
        <f t="shared" si="24"/>
        <v>2.9284630335477679E-2</v>
      </c>
      <c r="AH39" s="114">
        <f t="shared" si="25"/>
        <v>9.5643680186581204E-3</v>
      </c>
      <c r="AI39" s="114">
        <f t="shared" si="26"/>
        <v>-1.5692100559436817E-3</v>
      </c>
      <c r="AJ39" s="114">
        <f t="shared" si="27"/>
        <v>8.2429867430495074E-2</v>
      </c>
      <c r="AK39" s="114">
        <f t="shared" si="28"/>
        <v>2.5101368598510199E-3</v>
      </c>
      <c r="AL39" s="114">
        <f t="shared" si="29"/>
        <v>-0.11180363548730066</v>
      </c>
      <c r="AM39" s="114">
        <f t="shared" si="30"/>
        <v>-0.12910028609059376</v>
      </c>
      <c r="AN39" s="114">
        <f t="shared" si="31"/>
        <v>8.3988320687835794E-2</v>
      </c>
      <c r="AO39" s="114">
        <f t="shared" si="32"/>
        <v>0.25978792597094302</v>
      </c>
      <c r="AP39" s="114">
        <f t="shared" si="32"/>
        <v>-2.2247675830290081E-2</v>
      </c>
    </row>
    <row r="40" spans="1:42" ht="15.75" customHeight="1">
      <c r="A40" s="2"/>
      <c r="B40" s="2"/>
      <c r="C40" s="9"/>
      <c r="D40" s="9"/>
      <c r="E40" s="9"/>
      <c r="F40" s="9"/>
      <c r="G40" s="2"/>
      <c r="H40" s="2"/>
      <c r="I40" s="2"/>
      <c r="J40" s="2"/>
      <c r="K40" s="2"/>
      <c r="L40" s="2"/>
      <c r="M40" s="2"/>
      <c r="N40" s="2"/>
      <c r="O40" s="2"/>
      <c r="Q40" s="115"/>
      <c r="R40" s="115"/>
      <c r="S40" s="115"/>
      <c r="T40" s="115"/>
      <c r="U40" s="115"/>
      <c r="V40" s="115"/>
      <c r="W40" s="115"/>
      <c r="X40" s="115"/>
      <c r="Y40" s="115"/>
      <c r="Z40" s="115"/>
      <c r="AA40" s="115"/>
      <c r="AB40" s="115"/>
      <c r="AC40" s="115"/>
      <c r="AE40" s="115"/>
      <c r="AF40" s="115"/>
      <c r="AG40" s="115"/>
      <c r="AH40" s="115"/>
      <c r="AI40" s="115"/>
      <c r="AJ40" s="115"/>
      <c r="AK40" s="115"/>
      <c r="AL40" s="115"/>
      <c r="AM40" s="115"/>
      <c r="AN40" s="115"/>
      <c r="AO40" s="115"/>
      <c r="AP40" s="115"/>
    </row>
    <row r="41" spans="1:42" ht="15.75" customHeight="1">
      <c r="A41" s="2"/>
      <c r="B41" s="20" t="s">
        <v>46</v>
      </c>
      <c r="C41" s="20">
        <v>25141</v>
      </c>
      <c r="D41" s="20">
        <v>25529</v>
      </c>
      <c r="E41" s="20">
        <v>29690</v>
      </c>
      <c r="F41" s="20">
        <v>23400</v>
      </c>
      <c r="G41" s="20">
        <v>23467</v>
      </c>
      <c r="H41" s="20">
        <v>23809</v>
      </c>
      <c r="I41" s="20">
        <v>23507</v>
      </c>
      <c r="J41" s="20">
        <v>27333</v>
      </c>
      <c r="K41" s="20">
        <v>22788</v>
      </c>
      <c r="L41" s="20">
        <v>18852</v>
      </c>
      <c r="M41" s="20">
        <v>14268</v>
      </c>
      <c r="N41" s="20">
        <v>17846</v>
      </c>
      <c r="O41" s="20">
        <v>13583</v>
      </c>
      <c r="Q41" s="28">
        <f>IFERROR(C41/C$71,"")</f>
        <v>5.231501374931201E-3</v>
      </c>
      <c r="R41" s="28">
        <f t="shared" ref="R41:AC56" si="39">IFERROR(D41/D$71,"")</f>
        <v>5.5049092215046173E-3</v>
      </c>
      <c r="S41" s="28">
        <f t="shared" si="39"/>
        <v>5.7293331048547079E-3</v>
      </c>
      <c r="T41" s="28">
        <f t="shared" si="39"/>
        <v>4.3870667771557558E-3</v>
      </c>
      <c r="U41" s="28">
        <f t="shared" si="39"/>
        <v>4.3579470275540285E-3</v>
      </c>
      <c r="V41" s="28">
        <f t="shared" si="39"/>
        <v>4.428407352469345E-3</v>
      </c>
      <c r="W41" s="28">
        <f t="shared" si="39"/>
        <v>4.0392789679983328E-3</v>
      </c>
      <c r="X41" s="28">
        <f t="shared" si="39"/>
        <v>4.6849522583259327E-3</v>
      </c>
      <c r="Y41" s="28">
        <f t="shared" si="39"/>
        <v>4.3975935583784017E-3</v>
      </c>
      <c r="Z41" s="28">
        <f t="shared" si="39"/>
        <v>4.1773239910063006E-3</v>
      </c>
      <c r="AA41" s="28">
        <f t="shared" si="39"/>
        <v>2.9166158180414397E-3</v>
      </c>
      <c r="AB41" s="28">
        <f t="shared" si="39"/>
        <v>2.8957400525666224E-3</v>
      </c>
      <c r="AC41" s="28">
        <f t="shared" si="39"/>
        <v>2.2541640964416467E-3</v>
      </c>
      <c r="AE41" s="28">
        <f t="shared" si="22"/>
        <v>1.5432958116224471E-2</v>
      </c>
      <c r="AF41" s="28">
        <f t="shared" si="23"/>
        <v>0.16299110815151407</v>
      </c>
      <c r="AG41" s="28">
        <f t="shared" si="24"/>
        <v>-0.2118558437184237</v>
      </c>
      <c r="AH41" s="28">
        <f t="shared" si="25"/>
        <v>2.8632478632477643E-3</v>
      </c>
      <c r="AI41" s="28">
        <f t="shared" si="26"/>
        <v>1.457365662419563E-2</v>
      </c>
      <c r="AJ41" s="28">
        <f t="shared" si="27"/>
        <v>-1.2684279054139158E-2</v>
      </c>
      <c r="AK41" s="28">
        <f t="shared" si="28"/>
        <v>0.16276002892755348</v>
      </c>
      <c r="AL41" s="28">
        <f t="shared" si="29"/>
        <v>-0.16628251564043461</v>
      </c>
      <c r="AM41" s="28">
        <f t="shared" si="30"/>
        <v>-0.17272248551869407</v>
      </c>
      <c r="AN41" s="28">
        <f t="shared" si="31"/>
        <v>-0.24315722469764478</v>
      </c>
      <c r="AO41" s="28">
        <f t="shared" si="32"/>
        <v>0.25077095598542187</v>
      </c>
      <c r="AP41" s="28">
        <f t="shared" si="32"/>
        <v>-0.23887705928499381</v>
      </c>
    </row>
    <row r="42" spans="1:42" ht="15.75" customHeight="1">
      <c r="A42" s="2"/>
      <c r="B42" s="20" t="s">
        <v>47</v>
      </c>
      <c r="C42" s="20">
        <v>651127</v>
      </c>
      <c r="D42" s="20">
        <v>549244</v>
      </c>
      <c r="E42" s="20">
        <v>564672</v>
      </c>
      <c r="F42" s="20">
        <v>1014222</v>
      </c>
      <c r="G42" s="20">
        <v>652781</v>
      </c>
      <c r="H42" s="20">
        <v>731188</v>
      </c>
      <c r="I42" s="20">
        <v>677507</v>
      </c>
      <c r="J42" s="20">
        <v>1263698</v>
      </c>
      <c r="K42" s="20">
        <v>665994</v>
      </c>
      <c r="L42" s="20">
        <v>431275</v>
      </c>
      <c r="M42" s="20">
        <v>438975</v>
      </c>
      <c r="N42" s="20">
        <v>1328398</v>
      </c>
      <c r="O42" s="20">
        <v>744630</v>
      </c>
      <c r="Q42" s="28">
        <f t="shared" ref="Q42:Q71" si="40">IFERROR(C42/C$71,"")</f>
        <v>0.13549070425817702</v>
      </c>
      <c r="R42" s="28">
        <f t="shared" si="39"/>
        <v>0.11843544049731999</v>
      </c>
      <c r="S42" s="28">
        <f t="shared" si="39"/>
        <v>0.1089657791507079</v>
      </c>
      <c r="T42" s="28">
        <f t="shared" si="39"/>
        <v>0.19014784790001987</v>
      </c>
      <c r="U42" s="28">
        <f t="shared" si="39"/>
        <v>0.12122491237029644</v>
      </c>
      <c r="V42" s="28">
        <f t="shared" si="39"/>
        <v>0.13599892121623569</v>
      </c>
      <c r="W42" s="28">
        <f t="shared" si="39"/>
        <v>0.11641807869024742</v>
      </c>
      <c r="X42" s="28">
        <f t="shared" si="39"/>
        <v>0.21660135363633573</v>
      </c>
      <c r="Y42" s="28">
        <f t="shared" si="39"/>
        <v>0.12852250852723651</v>
      </c>
      <c r="Z42" s="28">
        <f t="shared" si="39"/>
        <v>9.556415256849364E-2</v>
      </c>
      <c r="AA42" s="28">
        <f t="shared" si="39"/>
        <v>8.9733769885389753E-2</v>
      </c>
      <c r="AB42" s="28">
        <f t="shared" si="39"/>
        <v>0.21554943933371043</v>
      </c>
      <c r="AC42" s="28">
        <f t="shared" si="39"/>
        <v>0.12357492535767824</v>
      </c>
      <c r="AE42" s="28">
        <f t="shared" si="22"/>
        <v>-0.15647177893099196</v>
      </c>
      <c r="AF42" s="28">
        <f t="shared" si="23"/>
        <v>2.8089519412137331E-2</v>
      </c>
      <c r="AG42" s="28">
        <f t="shared" si="24"/>
        <v>0.79612589255355326</v>
      </c>
      <c r="AH42" s="28">
        <f t="shared" si="25"/>
        <v>-0.35637266791688604</v>
      </c>
      <c r="AI42" s="28">
        <f t="shared" si="26"/>
        <v>0.12011225816927884</v>
      </c>
      <c r="AJ42" s="28">
        <f t="shared" si="27"/>
        <v>-7.3416139214538489E-2</v>
      </c>
      <c r="AK42" s="28">
        <f t="shared" si="28"/>
        <v>0.86521762874774732</v>
      </c>
      <c r="AL42" s="28">
        <f t="shared" si="29"/>
        <v>-0.47298009492774384</v>
      </c>
      <c r="AM42" s="28">
        <f t="shared" si="30"/>
        <v>-0.3524341060129671</v>
      </c>
      <c r="AN42" s="28">
        <f t="shared" si="31"/>
        <v>1.7854037447104565E-2</v>
      </c>
      <c r="AO42" s="28">
        <f t="shared" si="32"/>
        <v>2.0261358847314765</v>
      </c>
      <c r="AP42" s="28">
        <f t="shared" si="32"/>
        <v>-0.43945263392447143</v>
      </c>
    </row>
    <row r="43" spans="1:42" ht="15.75" customHeight="1">
      <c r="A43" s="2"/>
      <c r="B43" s="20" t="s">
        <v>48</v>
      </c>
      <c r="C43" s="20">
        <v>477345</v>
      </c>
      <c r="D43" s="20">
        <v>105955</v>
      </c>
      <c r="E43" s="20">
        <v>973018</v>
      </c>
      <c r="F43" s="20">
        <v>207039</v>
      </c>
      <c r="G43" s="20">
        <v>618083</v>
      </c>
      <c r="H43" s="20">
        <v>733524</v>
      </c>
      <c r="I43" s="20">
        <v>1162590</v>
      </c>
      <c r="J43" s="20">
        <v>228283</v>
      </c>
      <c r="K43" s="20">
        <v>80195</v>
      </c>
      <c r="L43" s="20">
        <v>81397</v>
      </c>
      <c r="M43" s="20">
        <v>527692</v>
      </c>
      <c r="N43" s="20">
        <v>134670</v>
      </c>
      <c r="O43" s="20">
        <v>1307743</v>
      </c>
      <c r="Q43" s="28">
        <f t="shared" si="40"/>
        <v>9.9329025250249961E-2</v>
      </c>
      <c r="R43" s="28">
        <f t="shared" si="39"/>
        <v>2.2847454133123966E-2</v>
      </c>
      <c r="S43" s="28">
        <f t="shared" si="39"/>
        <v>0.18776504678408615</v>
      </c>
      <c r="T43" s="28">
        <f t="shared" si="39"/>
        <v>3.8815979422032076E-2</v>
      </c>
      <c r="U43" s="28">
        <f t="shared" si="39"/>
        <v>0.11478130875832772</v>
      </c>
      <c r="V43" s="28">
        <f t="shared" si="39"/>
        <v>0.1364334106771693</v>
      </c>
      <c r="W43" s="28">
        <f t="shared" si="39"/>
        <v>0.19977135897414308</v>
      </c>
      <c r="X43" s="28">
        <f t="shared" si="39"/>
        <v>3.9128341432971829E-2</v>
      </c>
      <c r="Y43" s="28">
        <f t="shared" si="39"/>
        <v>1.5475909049243283E-2</v>
      </c>
      <c r="Z43" s="28">
        <f t="shared" si="39"/>
        <v>1.8036369663480788E-2</v>
      </c>
      <c r="AA43" s="28">
        <f t="shared" si="39"/>
        <v>0.10786899595275605</v>
      </c>
      <c r="AB43" s="28">
        <f t="shared" si="39"/>
        <v>2.1851917117513563E-2</v>
      </c>
      <c r="AC43" s="28">
        <f t="shared" si="39"/>
        <v>0.21702623264174989</v>
      </c>
      <c r="AE43" s="28">
        <f t="shared" si="22"/>
        <v>-0.77803265981627545</v>
      </c>
      <c r="AF43" s="28">
        <f t="shared" si="23"/>
        <v>8.1833136708980234</v>
      </c>
      <c r="AG43" s="28">
        <f t="shared" si="24"/>
        <v>-0.78721976366315938</v>
      </c>
      <c r="AH43" s="28">
        <f t="shared" si="25"/>
        <v>1.9853457561135825</v>
      </c>
      <c r="AI43" s="28">
        <f t="shared" si="26"/>
        <v>0.1867726502751248</v>
      </c>
      <c r="AJ43" s="28">
        <f t="shared" si="27"/>
        <v>0.58493791614180313</v>
      </c>
      <c r="AK43" s="28">
        <f t="shared" si="28"/>
        <v>-0.80364272873497966</v>
      </c>
      <c r="AL43" s="28">
        <f t="shared" si="29"/>
        <v>-0.64870358283358809</v>
      </c>
      <c r="AM43" s="28">
        <f t="shared" si="30"/>
        <v>1.4988465615063173E-2</v>
      </c>
      <c r="AN43" s="28">
        <f t="shared" si="31"/>
        <v>5.4829416317554704</v>
      </c>
      <c r="AO43" s="28">
        <f t="shared" si="32"/>
        <v>-0.74479431183341793</v>
      </c>
      <c r="AP43" s="28">
        <f t="shared" si="32"/>
        <v>8.7107225068686418</v>
      </c>
    </row>
    <row r="44" spans="1:42" ht="15.75" customHeight="1">
      <c r="A44" s="2"/>
      <c r="B44" s="20" t="s">
        <v>49</v>
      </c>
      <c r="C44" s="20">
        <v>695474</v>
      </c>
      <c r="D44" s="20">
        <v>503119</v>
      </c>
      <c r="E44" s="20">
        <v>585638</v>
      </c>
      <c r="F44" s="20">
        <v>652832</v>
      </c>
      <c r="G44" s="20">
        <v>677654</v>
      </c>
      <c r="H44" s="20">
        <v>879890</v>
      </c>
      <c r="I44" s="20">
        <v>762953</v>
      </c>
      <c r="J44" s="20">
        <v>664219</v>
      </c>
      <c r="K44" s="20">
        <v>239847</v>
      </c>
      <c r="L44" s="20">
        <v>356977</v>
      </c>
      <c r="M44" s="20">
        <v>394113</v>
      </c>
      <c r="N44" s="20">
        <v>537870</v>
      </c>
      <c r="O44" s="20">
        <v>527784</v>
      </c>
      <c r="Q44" s="28">
        <f t="shared" si="40"/>
        <v>0.14471871394252028</v>
      </c>
      <c r="R44" s="28">
        <f t="shared" si="39"/>
        <v>0.10848934241898162</v>
      </c>
      <c r="S44" s="28">
        <f t="shared" si="39"/>
        <v>0.11301162616574272</v>
      </c>
      <c r="T44" s="28">
        <f t="shared" si="39"/>
        <v>0.1223939136010319</v>
      </c>
      <c r="U44" s="28">
        <f t="shared" si="39"/>
        <v>0.12584396109473292</v>
      </c>
      <c r="V44" s="28">
        <f t="shared" si="39"/>
        <v>0.16365707696099174</v>
      </c>
      <c r="W44" s="28">
        <f t="shared" si="39"/>
        <v>0.13110052352368365</v>
      </c>
      <c r="X44" s="28">
        <f t="shared" si="39"/>
        <v>0.11384898489273014</v>
      </c>
      <c r="Y44" s="28">
        <f t="shared" si="39"/>
        <v>4.6285309030910327E-2</v>
      </c>
      <c r="Z44" s="28">
        <f t="shared" si="39"/>
        <v>7.9100816164728208E-2</v>
      </c>
      <c r="AA44" s="28">
        <f t="shared" si="39"/>
        <v>8.0563233101749787E-2</v>
      </c>
      <c r="AB44" s="28">
        <f t="shared" si="39"/>
        <v>8.7276235687213349E-2</v>
      </c>
      <c r="AC44" s="28">
        <f t="shared" si="39"/>
        <v>8.7588290029916666E-2</v>
      </c>
      <c r="AE44" s="28">
        <f t="shared" si="22"/>
        <v>-0.27658115184751697</v>
      </c>
      <c r="AF44" s="28">
        <f t="shared" si="23"/>
        <v>0.1640148752084496</v>
      </c>
      <c r="AG44" s="28">
        <f t="shared" si="24"/>
        <v>0.11473640713205091</v>
      </c>
      <c r="AH44" s="28">
        <f t="shared" si="25"/>
        <v>3.8022033233664931E-2</v>
      </c>
      <c r="AI44" s="28">
        <f t="shared" si="26"/>
        <v>0.29843548477541626</v>
      </c>
      <c r="AJ44" s="28">
        <f t="shared" si="27"/>
        <v>-0.13289956699132843</v>
      </c>
      <c r="AK44" s="28">
        <f t="shared" si="28"/>
        <v>-0.12941033064946339</v>
      </c>
      <c r="AL44" s="28">
        <f t="shared" si="29"/>
        <v>-0.63890373506328491</v>
      </c>
      <c r="AM44" s="28">
        <f t="shared" si="30"/>
        <v>0.48835299169887469</v>
      </c>
      <c r="AN44" s="28">
        <f t="shared" si="31"/>
        <v>0.10402911111920377</v>
      </c>
      <c r="AO44" s="28">
        <f t="shared" si="32"/>
        <v>0.36476086807590713</v>
      </c>
      <c r="AP44" s="28">
        <f t="shared" si="32"/>
        <v>-1.8751742986223396E-2</v>
      </c>
    </row>
    <row r="45" spans="1:42" ht="15.75" customHeight="1">
      <c r="A45" s="2"/>
      <c r="B45" s="20" t="s">
        <v>50</v>
      </c>
      <c r="C45" s="20">
        <v>3657</v>
      </c>
      <c r="D45" s="20">
        <v>3687</v>
      </c>
      <c r="E45" s="20">
        <v>3972</v>
      </c>
      <c r="F45" s="20">
        <v>3772</v>
      </c>
      <c r="G45" s="20">
        <v>3919</v>
      </c>
      <c r="H45" s="20">
        <v>4276</v>
      </c>
      <c r="I45" s="20">
        <v>4480</v>
      </c>
      <c r="J45" s="20">
        <v>4458</v>
      </c>
      <c r="K45" s="20">
        <v>3797</v>
      </c>
      <c r="L45" s="20">
        <v>4581</v>
      </c>
      <c r="M45" s="20">
        <v>4903</v>
      </c>
      <c r="N45" s="20">
        <v>5259</v>
      </c>
      <c r="O45" s="20">
        <v>1003</v>
      </c>
      <c r="Q45" s="28">
        <f t="shared" si="40"/>
        <v>7.6097213826512087E-4</v>
      </c>
      <c r="R45" s="28">
        <f t="shared" si="39"/>
        <v>7.9504094557904833E-4</v>
      </c>
      <c r="S45" s="28">
        <f t="shared" si="39"/>
        <v>7.6648403814358031E-4</v>
      </c>
      <c r="T45" s="28">
        <f t="shared" si="39"/>
        <v>7.0718016595861161E-4</v>
      </c>
      <c r="U45" s="28">
        <f t="shared" si="39"/>
        <v>7.2777919636017553E-4</v>
      </c>
      <c r="V45" s="28">
        <f t="shared" si="39"/>
        <v>7.9532403037334287E-4</v>
      </c>
      <c r="W45" s="28">
        <f t="shared" si="39"/>
        <v>7.6981196140011611E-4</v>
      </c>
      <c r="X45" s="28">
        <f t="shared" si="39"/>
        <v>7.6411360507873296E-4</v>
      </c>
      <c r="Y45" s="28">
        <f t="shared" si="39"/>
        <v>7.327392812516584E-4</v>
      </c>
      <c r="Z45" s="28">
        <f t="shared" si="39"/>
        <v>1.0150817527477117E-3</v>
      </c>
      <c r="AA45" s="28">
        <f t="shared" si="39"/>
        <v>1.0022545105030263E-3</v>
      </c>
      <c r="AB45" s="28">
        <f t="shared" si="39"/>
        <v>8.5333951229675379E-4</v>
      </c>
      <c r="AC45" s="28">
        <f t="shared" si="39"/>
        <v>1.6645266794750583E-4</v>
      </c>
      <c r="AE45" s="28">
        <f t="shared" si="22"/>
        <v>8.2034454470878426E-3</v>
      </c>
      <c r="AF45" s="28">
        <f t="shared" si="23"/>
        <v>7.7298616761594774E-2</v>
      </c>
      <c r="AG45" s="28">
        <f t="shared" si="24"/>
        <v>-5.0352467270896262E-2</v>
      </c>
      <c r="AH45" s="28">
        <f t="shared" si="25"/>
        <v>3.8971367974549365E-2</v>
      </c>
      <c r="AI45" s="28">
        <f t="shared" si="26"/>
        <v>9.1094667006889507E-2</v>
      </c>
      <c r="AJ45" s="28">
        <f t="shared" si="27"/>
        <v>4.7708138447146942E-2</v>
      </c>
      <c r="AK45" s="28">
        <f t="shared" si="28"/>
        <v>-4.9107142857143238E-3</v>
      </c>
      <c r="AL45" s="28">
        <f t="shared" si="29"/>
        <v>-0.14827276805742484</v>
      </c>
      <c r="AM45" s="28">
        <f t="shared" si="30"/>
        <v>0.20647879905188304</v>
      </c>
      <c r="AN45" s="28">
        <f t="shared" si="31"/>
        <v>7.0290329622353154E-2</v>
      </c>
      <c r="AO45" s="28">
        <f t="shared" si="32"/>
        <v>7.2608606975321122E-2</v>
      </c>
      <c r="AP45" s="28">
        <f t="shared" si="32"/>
        <v>-0.80927933067123026</v>
      </c>
    </row>
    <row r="46" spans="1:42" ht="15.75" customHeight="1">
      <c r="A46" s="2"/>
      <c r="B46" s="20" t="s">
        <v>51</v>
      </c>
      <c r="C46" s="20">
        <v>247736</v>
      </c>
      <c r="D46" s="20">
        <v>247728</v>
      </c>
      <c r="E46" s="20">
        <v>247688</v>
      </c>
      <c r="F46" s="20">
        <v>247399</v>
      </c>
      <c r="G46" s="20">
        <v>247164</v>
      </c>
      <c r="H46" s="20">
        <v>247164</v>
      </c>
      <c r="I46" s="20">
        <v>246701</v>
      </c>
      <c r="J46" s="20">
        <v>24361</v>
      </c>
      <c r="K46" s="20">
        <v>167765</v>
      </c>
      <c r="L46" s="20">
        <v>167765</v>
      </c>
      <c r="M46" s="20">
        <v>157371</v>
      </c>
      <c r="N46" s="20">
        <v>172900</v>
      </c>
      <c r="O46" s="20">
        <v>166818</v>
      </c>
      <c r="Q46" s="28">
        <f t="shared" si="40"/>
        <v>5.1550504141440523E-2</v>
      </c>
      <c r="R46" s="28">
        <f t="shared" si="39"/>
        <v>5.3418471214105367E-2</v>
      </c>
      <c r="S46" s="28">
        <f t="shared" si="39"/>
        <v>4.7796802225505315E-2</v>
      </c>
      <c r="T46" s="28">
        <f t="shared" si="39"/>
        <v>4.6382732205194739E-2</v>
      </c>
      <c r="U46" s="28">
        <f t="shared" si="39"/>
        <v>4.5899672694352238E-2</v>
      </c>
      <c r="V46" s="28">
        <f t="shared" si="39"/>
        <v>4.5971812124227532E-2</v>
      </c>
      <c r="W46" s="28">
        <f t="shared" si="39"/>
        <v>4.2391379618162958E-2</v>
      </c>
      <c r="X46" s="28">
        <f t="shared" si="39"/>
        <v>4.175543188273444E-3</v>
      </c>
      <c r="Y46" s="28">
        <f t="shared" si="39"/>
        <v>3.2375034374291407E-2</v>
      </c>
      <c r="Z46" s="28">
        <f t="shared" si="39"/>
        <v>3.7174239303584343E-2</v>
      </c>
      <c r="AA46" s="28">
        <f t="shared" si="39"/>
        <v>3.2169242213414592E-2</v>
      </c>
      <c r="AB46" s="28">
        <f t="shared" si="39"/>
        <v>2.805521994221501E-2</v>
      </c>
      <c r="AC46" s="28">
        <f t="shared" si="39"/>
        <v>2.7684248416417777E-2</v>
      </c>
      <c r="AE46" s="28">
        <f t="shared" si="22"/>
        <v>-3.2292440339753981E-5</v>
      </c>
      <c r="AF46" s="28">
        <f t="shared" si="23"/>
        <v>-1.6146741587552693E-4</v>
      </c>
      <c r="AG46" s="28">
        <f t="shared" si="24"/>
        <v>-1.1667904783436711E-3</v>
      </c>
      <c r="AH46" s="28">
        <f t="shared" si="25"/>
        <v>-9.4988257834505152E-4</v>
      </c>
      <c r="AI46" s="28">
        <f t="shared" si="26"/>
        <v>0</v>
      </c>
      <c r="AJ46" s="28">
        <f t="shared" si="27"/>
        <v>-1.8732501496981913E-3</v>
      </c>
      <c r="AK46" s="28">
        <f t="shared" si="28"/>
        <v>-0.90125293371328041</v>
      </c>
      <c r="AL46" s="28">
        <f t="shared" si="29"/>
        <v>5.8866220598497598</v>
      </c>
      <c r="AM46" s="28">
        <f t="shared" si="30"/>
        <v>0</v>
      </c>
      <c r="AN46" s="28">
        <f t="shared" si="31"/>
        <v>-6.1955711858850182E-2</v>
      </c>
      <c r="AO46" s="28">
        <f t="shared" si="32"/>
        <v>9.8677647088726728E-2</v>
      </c>
      <c r="AP46" s="28">
        <f t="shared" si="32"/>
        <v>-3.5176402544823571E-2</v>
      </c>
    </row>
    <row r="47" spans="1:42" ht="15.75" customHeight="1">
      <c r="A47" s="2"/>
      <c r="B47" s="20" t="s">
        <v>52</v>
      </c>
      <c r="C47" s="20">
        <v>89800</v>
      </c>
      <c r="D47" s="20">
        <v>196922</v>
      </c>
      <c r="E47" s="20">
        <v>291935</v>
      </c>
      <c r="F47" s="20">
        <v>466221</v>
      </c>
      <c r="G47" s="20">
        <v>673267</v>
      </c>
      <c r="H47" s="20">
        <v>323764</v>
      </c>
      <c r="I47" s="20">
        <v>458245</v>
      </c>
      <c r="J47" s="20">
        <v>768650</v>
      </c>
      <c r="K47" s="20">
        <v>795501</v>
      </c>
      <c r="L47" s="20">
        <v>108327</v>
      </c>
      <c r="M47" s="20">
        <v>247398</v>
      </c>
      <c r="N47" s="20">
        <v>478028</v>
      </c>
      <c r="O47" s="20">
        <v>570112</v>
      </c>
      <c r="Q47" s="28">
        <f t="shared" si="40"/>
        <v>1.8686162979548223E-2</v>
      </c>
      <c r="R47" s="28">
        <f t="shared" si="39"/>
        <v>4.2462992428889984E-2</v>
      </c>
      <c r="S47" s="28">
        <f t="shared" si="39"/>
        <v>5.63352260008676E-2</v>
      </c>
      <c r="T47" s="28">
        <f t="shared" si="39"/>
        <v>8.7407805979159564E-2</v>
      </c>
      <c r="U47" s="28">
        <f t="shared" si="39"/>
        <v>0.12502927180296664</v>
      </c>
      <c r="V47" s="28">
        <f t="shared" si="39"/>
        <v>6.0219197701074596E-2</v>
      </c>
      <c r="W47" s="28">
        <f t="shared" si="39"/>
        <v>7.8741625502633084E-2</v>
      </c>
      <c r="X47" s="28">
        <f t="shared" si="39"/>
        <v>0.1317487488882387</v>
      </c>
      <c r="Y47" s="28">
        <f t="shared" si="39"/>
        <v>0.15351457228732565</v>
      </c>
      <c r="Z47" s="28">
        <f t="shared" si="39"/>
        <v>2.4003658814647756E-2</v>
      </c>
      <c r="AA47" s="28">
        <f t="shared" si="39"/>
        <v>5.0572254005594064E-2</v>
      </c>
      <c r="AB47" s="28">
        <f t="shared" si="39"/>
        <v>7.756611150108246E-2</v>
      </c>
      <c r="AC47" s="28">
        <f t="shared" si="39"/>
        <v>9.461282495402637E-2</v>
      </c>
      <c r="AE47" s="28">
        <f t="shared" si="22"/>
        <v>1.1928953229398664</v>
      </c>
      <c r="AF47" s="28">
        <f t="shared" si="23"/>
        <v>0.48249052924508185</v>
      </c>
      <c r="AG47" s="28">
        <f t="shared" si="24"/>
        <v>0.59700275746313403</v>
      </c>
      <c r="AH47" s="28">
        <f t="shared" si="25"/>
        <v>0.44409410987493048</v>
      </c>
      <c r="AI47" s="28">
        <f t="shared" si="26"/>
        <v>-0.51911500192345683</v>
      </c>
      <c r="AJ47" s="28">
        <f t="shared" si="27"/>
        <v>0.41536736635326976</v>
      </c>
      <c r="AK47" s="28">
        <f t="shared" si="28"/>
        <v>0.67737782190749485</v>
      </c>
      <c r="AL47" s="28">
        <f t="shared" si="29"/>
        <v>3.4932674168997702E-2</v>
      </c>
      <c r="AM47" s="28">
        <f t="shared" si="30"/>
        <v>-0.86382543830868852</v>
      </c>
      <c r="AN47" s="28">
        <f t="shared" si="31"/>
        <v>1.2838073610457226</v>
      </c>
      <c r="AO47" s="28">
        <f t="shared" si="32"/>
        <v>0.93222257253494378</v>
      </c>
      <c r="AP47" s="28">
        <f t="shared" si="32"/>
        <v>0.19263306751905751</v>
      </c>
    </row>
    <row r="48" spans="1:42" ht="15.75" customHeight="1">
      <c r="A48" s="2"/>
      <c r="B48" s="20" t="s">
        <v>53</v>
      </c>
      <c r="C48" s="20">
        <v>7385</v>
      </c>
      <c r="D48" s="20">
        <v>9730</v>
      </c>
      <c r="E48" s="20">
        <v>685</v>
      </c>
      <c r="F48" s="20">
        <v>0</v>
      </c>
      <c r="G48" s="20">
        <v>29241</v>
      </c>
      <c r="H48" s="20">
        <v>4965</v>
      </c>
      <c r="I48" s="20">
        <v>2152</v>
      </c>
      <c r="J48" s="20">
        <v>15918</v>
      </c>
      <c r="K48" s="20">
        <v>6432</v>
      </c>
      <c r="L48" s="20">
        <v>0</v>
      </c>
      <c r="M48" s="20">
        <v>0</v>
      </c>
      <c r="N48" s="20">
        <v>0</v>
      </c>
      <c r="O48" s="20"/>
      <c r="Q48" s="28">
        <f t="shared" si="40"/>
        <v>1.5367184142980361E-3</v>
      </c>
      <c r="R48" s="28">
        <f t="shared" si="39"/>
        <v>2.0981145648180472E-3</v>
      </c>
      <c r="S48" s="28">
        <f t="shared" si="39"/>
        <v>1.3218569137168996E-4</v>
      </c>
      <c r="T48" s="28">
        <f t="shared" si="39"/>
        <v>0</v>
      </c>
      <c r="U48" s="28">
        <f t="shared" si="39"/>
        <v>5.4302096148935676E-3</v>
      </c>
      <c r="V48" s="28">
        <f t="shared" si="39"/>
        <v>9.234761016846697E-4</v>
      </c>
      <c r="W48" s="28">
        <f t="shared" si="39"/>
        <v>3.6978467431541292E-4</v>
      </c>
      <c r="X48" s="28">
        <f t="shared" si="39"/>
        <v>2.7283894943120842E-3</v>
      </c>
      <c r="Y48" s="28">
        <f t="shared" si="39"/>
        <v>1.2412375709798965E-3</v>
      </c>
      <c r="Z48" s="28">
        <f t="shared" si="39"/>
        <v>0</v>
      </c>
      <c r="AA48" s="28">
        <f t="shared" si="39"/>
        <v>0</v>
      </c>
      <c r="AB48" s="28">
        <f t="shared" si="39"/>
        <v>0</v>
      </c>
      <c r="AC48" s="28">
        <f t="shared" si="39"/>
        <v>0</v>
      </c>
      <c r="AE48" s="28">
        <f t="shared" si="22"/>
        <v>0.31753554502369674</v>
      </c>
      <c r="AF48" s="28">
        <f t="shared" si="23"/>
        <v>-0.92959917780061663</v>
      </c>
      <c r="AG48" s="28">
        <f t="shared" si="24"/>
        <v>-1</v>
      </c>
      <c r="AH48" s="28" t="str">
        <f t="shared" si="25"/>
        <v/>
      </c>
      <c r="AI48" s="28">
        <f t="shared" si="26"/>
        <v>-0.83020416538422082</v>
      </c>
      <c r="AJ48" s="28">
        <f t="shared" si="27"/>
        <v>-0.56656596173212481</v>
      </c>
      <c r="AK48" s="28">
        <f t="shared" si="28"/>
        <v>6.3968401486988844</v>
      </c>
      <c r="AL48" s="28">
        <f t="shared" si="29"/>
        <v>-0.5959291368262345</v>
      </c>
      <c r="AM48" s="28">
        <f t="shared" si="30"/>
        <v>-1</v>
      </c>
      <c r="AN48" s="28" t="str">
        <f t="shared" si="31"/>
        <v/>
      </c>
      <c r="AO48" s="28" t="str">
        <f t="shared" si="32"/>
        <v/>
      </c>
      <c r="AP48" s="28" t="str">
        <f t="shared" si="32"/>
        <v/>
      </c>
    </row>
    <row r="49" spans="1:42" s="116" customFormat="1" ht="15.75" customHeight="1">
      <c r="A49" s="2"/>
      <c r="B49" s="17" t="s">
        <v>54</v>
      </c>
      <c r="C49" s="18">
        <f t="shared" ref="C49:N49" si="41">+SUM(C41:C48)</f>
        <v>2197665</v>
      </c>
      <c r="D49" s="18">
        <f t="shared" si="41"/>
        <v>1641914</v>
      </c>
      <c r="E49" s="18">
        <f t="shared" si="41"/>
        <v>2697298</v>
      </c>
      <c r="F49" s="18">
        <f t="shared" si="41"/>
        <v>2614885</v>
      </c>
      <c r="G49" s="18">
        <f t="shared" si="41"/>
        <v>2925576</v>
      </c>
      <c r="H49" s="18">
        <f t="shared" si="41"/>
        <v>2948580</v>
      </c>
      <c r="I49" s="18">
        <f t="shared" si="41"/>
        <v>3338135</v>
      </c>
      <c r="J49" s="18">
        <f t="shared" si="41"/>
        <v>2996920</v>
      </c>
      <c r="K49" s="18">
        <f t="shared" si="41"/>
        <v>1982319</v>
      </c>
      <c r="L49" s="18">
        <f t="shared" si="41"/>
        <v>1169174</v>
      </c>
      <c r="M49" s="18">
        <f t="shared" si="41"/>
        <v>1784720</v>
      </c>
      <c r="N49" s="18">
        <f t="shared" si="41"/>
        <v>2674971</v>
      </c>
      <c r="O49" s="18">
        <f>+SUM(O41:O48)</f>
        <v>3331673</v>
      </c>
      <c r="Q49" s="117">
        <f t="shared" si="40"/>
        <v>0.45730430249943038</v>
      </c>
      <c r="R49" s="117">
        <f t="shared" si="39"/>
        <v>0.35405176542432265</v>
      </c>
      <c r="S49" s="117">
        <f t="shared" si="39"/>
        <v>0.52050248316127967</v>
      </c>
      <c r="T49" s="117">
        <f t="shared" si="39"/>
        <v>0.49024252605055252</v>
      </c>
      <c r="U49" s="117">
        <f t="shared" si="39"/>
        <v>0.54329506255948379</v>
      </c>
      <c r="V49" s="117">
        <f t="shared" si="39"/>
        <v>0.54842762616422625</v>
      </c>
      <c r="W49" s="117">
        <f t="shared" si="39"/>
        <v>0.57360184191258412</v>
      </c>
      <c r="X49" s="117">
        <f t="shared" si="39"/>
        <v>0.51368042739626663</v>
      </c>
      <c r="Y49" s="117">
        <f t="shared" si="39"/>
        <v>0.38254490367961713</v>
      </c>
      <c r="Z49" s="117">
        <f t="shared" si="39"/>
        <v>0.25907164225868873</v>
      </c>
      <c r="AA49" s="117">
        <f t="shared" si="39"/>
        <v>0.36482636548744873</v>
      </c>
      <c r="AB49" s="117">
        <f t="shared" si="39"/>
        <v>0.43404800314659819</v>
      </c>
      <c r="AC49" s="117">
        <f t="shared" si="39"/>
        <v>0.55290713816417814</v>
      </c>
      <c r="AE49" s="117">
        <f t="shared" si="22"/>
        <v>-0.25288249118951256</v>
      </c>
      <c r="AF49" s="117">
        <f t="shared" si="23"/>
        <v>0.64277666187145011</v>
      </c>
      <c r="AG49" s="117">
        <f t="shared" si="24"/>
        <v>-3.0553909875734919E-2</v>
      </c>
      <c r="AH49" s="117">
        <f t="shared" si="25"/>
        <v>0.1188163150578323</v>
      </c>
      <c r="AI49" s="117">
        <f t="shared" si="26"/>
        <v>7.8630669652746121E-3</v>
      </c>
      <c r="AJ49" s="117">
        <f t="shared" si="27"/>
        <v>0.13211613725929094</v>
      </c>
      <c r="AK49" s="117">
        <f t="shared" si="28"/>
        <v>-0.10221725604267051</v>
      </c>
      <c r="AL49" s="117">
        <f t="shared" si="29"/>
        <v>-0.33854790918676503</v>
      </c>
      <c r="AM49" s="117">
        <f t="shared" si="30"/>
        <v>-0.41019886304878272</v>
      </c>
      <c r="AN49" s="117">
        <f t="shared" si="31"/>
        <v>0.52647937774873532</v>
      </c>
      <c r="AO49" s="117">
        <f t="shared" si="32"/>
        <v>0.49881830203057054</v>
      </c>
      <c r="AP49" s="117">
        <f t="shared" si="32"/>
        <v>0.24549873624798169</v>
      </c>
    </row>
    <row r="50" spans="1:42" ht="15.75" customHeight="1">
      <c r="A50" s="2"/>
      <c r="B50" s="2"/>
      <c r="C50" s="9"/>
      <c r="D50" s="9"/>
      <c r="E50" s="9"/>
      <c r="F50" s="9"/>
      <c r="G50" s="2"/>
      <c r="H50" s="2"/>
      <c r="I50" s="2"/>
      <c r="J50" s="2"/>
      <c r="K50" s="2"/>
      <c r="L50" s="2"/>
      <c r="M50" s="2"/>
      <c r="N50" s="2"/>
      <c r="O50" s="2"/>
      <c r="Q50" s="115"/>
      <c r="R50" s="115"/>
      <c r="S50" s="115"/>
      <c r="T50" s="115"/>
      <c r="U50" s="115"/>
      <c r="V50" s="115"/>
      <c r="W50" s="115"/>
      <c r="X50" s="115"/>
      <c r="Y50" s="115"/>
      <c r="Z50" s="115"/>
      <c r="AA50" s="115"/>
      <c r="AB50" s="115"/>
      <c r="AC50" s="115"/>
      <c r="AE50" s="115"/>
      <c r="AF50" s="115"/>
      <c r="AG50" s="115"/>
      <c r="AH50" s="115"/>
      <c r="AI50" s="115"/>
      <c r="AJ50" s="115"/>
      <c r="AK50" s="115"/>
      <c r="AL50" s="115"/>
      <c r="AM50" s="115"/>
      <c r="AN50" s="115"/>
      <c r="AO50" s="115"/>
      <c r="AP50" s="115"/>
    </row>
    <row r="51" spans="1:42" ht="15.75" customHeight="1">
      <c r="A51" s="2"/>
      <c r="B51" s="20" t="s">
        <v>46</v>
      </c>
      <c r="C51" s="20">
        <v>88841</v>
      </c>
      <c r="D51" s="20">
        <v>82145</v>
      </c>
      <c r="E51" s="20">
        <v>71161</v>
      </c>
      <c r="F51" s="20">
        <v>70990</v>
      </c>
      <c r="G51" s="20">
        <v>64915</v>
      </c>
      <c r="H51" s="20">
        <v>68616</v>
      </c>
      <c r="I51" s="20">
        <v>66406</v>
      </c>
      <c r="J51" s="20">
        <v>63369</v>
      </c>
      <c r="K51" s="20">
        <v>64612</v>
      </c>
      <c r="L51" s="20">
        <v>60797</v>
      </c>
      <c r="M51" s="20">
        <v>55957</v>
      </c>
      <c r="N51" s="20">
        <v>52641</v>
      </c>
      <c r="O51" s="20">
        <v>58016</v>
      </c>
      <c r="Q51" s="28">
        <f t="shared" si="40"/>
        <v>1.8486608076459285E-2</v>
      </c>
      <c r="R51" s="28">
        <f t="shared" si="39"/>
        <v>1.771321900585596E-2</v>
      </c>
      <c r="S51" s="28">
        <f t="shared" si="39"/>
        <v>1.3732067129490261E-2</v>
      </c>
      <c r="T51" s="28">
        <f t="shared" si="39"/>
        <v>1.3309310705567826E-2</v>
      </c>
      <c r="U51" s="28">
        <f t="shared" si="39"/>
        <v>1.2055061630957079E-2</v>
      </c>
      <c r="V51" s="28">
        <f t="shared" si="39"/>
        <v>1.2762383926121912E-2</v>
      </c>
      <c r="W51" s="28">
        <f t="shared" si="39"/>
        <v>1.1410743997485739E-2</v>
      </c>
      <c r="X51" s="28">
        <f t="shared" si="39"/>
        <v>1.0861622934103686E-2</v>
      </c>
      <c r="Y51" s="28">
        <f t="shared" si="39"/>
        <v>1.2468725425396933E-2</v>
      </c>
      <c r="Z51" s="28">
        <f t="shared" si="39"/>
        <v>1.3471714761362722E-2</v>
      </c>
      <c r="AA51" s="28">
        <f t="shared" si="39"/>
        <v>1.1438538781198826E-2</v>
      </c>
      <c r="AB51" s="28">
        <f t="shared" si="39"/>
        <v>8.5416705204056694E-3</v>
      </c>
      <c r="AC51" s="28">
        <f t="shared" si="39"/>
        <v>9.6280338819965099E-3</v>
      </c>
      <c r="AE51" s="28">
        <f t="shared" si="22"/>
        <v>-7.5370605913936184E-2</v>
      </c>
      <c r="AF51" s="28">
        <f t="shared" si="23"/>
        <v>-0.13371477265810461</v>
      </c>
      <c r="AG51" s="28">
        <f t="shared" si="24"/>
        <v>-2.4030016441590751E-3</v>
      </c>
      <c r="AH51" s="28">
        <f t="shared" si="25"/>
        <v>-8.5575433159599923E-2</v>
      </c>
      <c r="AI51" s="28">
        <f t="shared" si="26"/>
        <v>5.7013017022259804E-2</v>
      </c>
      <c r="AJ51" s="28">
        <f t="shared" si="27"/>
        <v>-3.2208231316311009E-2</v>
      </c>
      <c r="AK51" s="28">
        <f t="shared" si="28"/>
        <v>-4.5733819233201856E-2</v>
      </c>
      <c r="AL51" s="28">
        <f t="shared" si="29"/>
        <v>1.9615269295712334E-2</v>
      </c>
      <c r="AM51" s="28">
        <f t="shared" si="30"/>
        <v>-5.9044759487401732E-2</v>
      </c>
      <c r="AN51" s="28">
        <f t="shared" si="31"/>
        <v>-7.960919124298893E-2</v>
      </c>
      <c r="AO51" s="28">
        <f t="shared" si="32"/>
        <v>-5.9259788766374166E-2</v>
      </c>
      <c r="AP51" s="28">
        <f t="shared" si="32"/>
        <v>0.1021067228966015</v>
      </c>
    </row>
    <row r="52" spans="1:42" ht="15.75" customHeight="1">
      <c r="A52" s="2"/>
      <c r="B52" s="20" t="s">
        <v>49</v>
      </c>
      <c r="C52" s="20">
        <v>170269</v>
      </c>
      <c r="D52" s="20">
        <v>185013</v>
      </c>
      <c r="E52" s="20">
        <v>184651</v>
      </c>
      <c r="F52" s="20">
        <v>180606</v>
      </c>
      <c r="G52" s="20">
        <v>25192</v>
      </c>
      <c r="H52" s="20">
        <v>27455</v>
      </c>
      <c r="I52" s="20">
        <v>206645</v>
      </c>
      <c r="J52" s="20">
        <v>223954</v>
      </c>
      <c r="K52" s="20">
        <v>237907</v>
      </c>
      <c r="L52" s="20">
        <v>238416</v>
      </c>
      <c r="M52" s="20">
        <v>219691</v>
      </c>
      <c r="N52" s="20">
        <v>225766</v>
      </c>
      <c r="O52" s="20">
        <v>236469</v>
      </c>
      <c r="Q52" s="28">
        <f t="shared" si="40"/>
        <v>3.543067131809239E-2</v>
      </c>
      <c r="R52" s="28">
        <f t="shared" si="39"/>
        <v>3.9895012331005279E-2</v>
      </c>
      <c r="S52" s="28">
        <f t="shared" si="39"/>
        <v>3.5632438098502077E-2</v>
      </c>
      <c r="T52" s="28">
        <f t="shared" si="39"/>
        <v>3.3860281297221899E-2</v>
      </c>
      <c r="U52" s="28">
        <f t="shared" si="39"/>
        <v>4.6782887253650268E-3</v>
      </c>
      <c r="V52" s="28">
        <f t="shared" si="39"/>
        <v>5.106553146375147E-3</v>
      </c>
      <c r="W52" s="28">
        <f t="shared" si="39"/>
        <v>3.5508435884715847E-2</v>
      </c>
      <c r="X52" s="28">
        <f t="shared" si="39"/>
        <v>3.838633878685567E-2</v>
      </c>
      <c r="Y52" s="28">
        <f t="shared" si="39"/>
        <v>4.5910930783444374E-2</v>
      </c>
      <c r="Z52" s="28">
        <f t="shared" si="39"/>
        <v>5.2829454521523343E-2</v>
      </c>
      <c r="AA52" s="28">
        <f t="shared" si="39"/>
        <v>4.4908483717503639E-2</v>
      </c>
      <c r="AB52" s="28">
        <f t="shared" si="39"/>
        <v>3.6633399568965379E-2</v>
      </c>
      <c r="AC52" s="28">
        <f t="shared" si="39"/>
        <v>3.9243166437566063E-2</v>
      </c>
      <c r="AE52" s="28">
        <f t="shared" si="22"/>
        <v>8.6592392038480348E-2</v>
      </c>
      <c r="AF52" s="28">
        <f t="shared" si="23"/>
        <v>-1.9566192645922298E-3</v>
      </c>
      <c r="AG52" s="28">
        <f t="shared" si="24"/>
        <v>-2.190619059739729E-2</v>
      </c>
      <c r="AH52" s="28">
        <f t="shared" si="25"/>
        <v>-0.86051404715236479</v>
      </c>
      <c r="AI52" s="28">
        <f t="shared" si="26"/>
        <v>8.983010479517306E-2</v>
      </c>
      <c r="AJ52" s="28">
        <f t="shared" si="27"/>
        <v>6.5266800218539425</v>
      </c>
      <c r="AK52" s="28">
        <f t="shared" si="28"/>
        <v>8.3762007307217612E-2</v>
      </c>
      <c r="AL52" s="28">
        <f t="shared" si="29"/>
        <v>6.2302972931941314E-2</v>
      </c>
      <c r="AM52" s="28">
        <f t="shared" si="30"/>
        <v>2.139491481965683E-3</v>
      </c>
      <c r="AN52" s="28">
        <f t="shared" si="31"/>
        <v>-7.8539192000536828E-2</v>
      </c>
      <c r="AO52" s="28">
        <f t="shared" si="32"/>
        <v>2.7652475522438325E-2</v>
      </c>
      <c r="AP52" s="28">
        <f t="shared" si="32"/>
        <v>4.740749271369471E-2</v>
      </c>
    </row>
    <row r="53" spans="1:42" ht="15.75" customHeight="1">
      <c r="A53" s="2"/>
      <c r="B53" s="20" t="s">
        <v>55</v>
      </c>
      <c r="C53" s="20">
        <v>-48</v>
      </c>
      <c r="D53" s="20">
        <v>0</v>
      </c>
      <c r="E53" s="20">
        <v>0</v>
      </c>
      <c r="F53" s="20">
        <v>0</v>
      </c>
      <c r="G53" s="20">
        <v>0</v>
      </c>
      <c r="H53" s="20">
        <v>0</v>
      </c>
      <c r="I53" s="20">
        <v>0</v>
      </c>
      <c r="J53" s="20">
        <v>0</v>
      </c>
      <c r="K53" s="20">
        <v>0</v>
      </c>
      <c r="L53" s="20">
        <v>0</v>
      </c>
      <c r="M53" s="20">
        <v>0</v>
      </c>
      <c r="N53" s="20">
        <v>0</v>
      </c>
      <c r="O53" s="20"/>
      <c r="Q53" s="28">
        <f t="shared" si="40"/>
        <v>-9.9881494768186502E-6</v>
      </c>
      <c r="R53" s="28">
        <f t="shared" si="39"/>
        <v>0</v>
      </c>
      <c r="S53" s="28">
        <f t="shared" si="39"/>
        <v>0</v>
      </c>
      <c r="T53" s="28">
        <f t="shared" si="39"/>
        <v>0</v>
      </c>
      <c r="U53" s="28">
        <f t="shared" si="39"/>
        <v>0</v>
      </c>
      <c r="V53" s="28">
        <f t="shared" si="39"/>
        <v>0</v>
      </c>
      <c r="W53" s="28">
        <f t="shared" si="39"/>
        <v>0</v>
      </c>
      <c r="X53" s="28">
        <f t="shared" si="39"/>
        <v>0</v>
      </c>
      <c r="Y53" s="28">
        <f t="shared" si="39"/>
        <v>0</v>
      </c>
      <c r="Z53" s="28">
        <f t="shared" si="39"/>
        <v>0</v>
      </c>
      <c r="AA53" s="28">
        <f t="shared" si="39"/>
        <v>0</v>
      </c>
      <c r="AB53" s="28">
        <f t="shared" si="39"/>
        <v>0</v>
      </c>
      <c r="AC53" s="28">
        <f t="shared" si="39"/>
        <v>0</v>
      </c>
      <c r="AE53" s="28">
        <f t="shared" si="22"/>
        <v>-1</v>
      </c>
      <c r="AF53" s="28" t="str">
        <f t="shared" si="23"/>
        <v/>
      </c>
      <c r="AG53" s="28" t="str">
        <f t="shared" si="24"/>
        <v/>
      </c>
      <c r="AH53" s="28" t="str">
        <f t="shared" si="25"/>
        <v/>
      </c>
      <c r="AI53" s="28" t="str">
        <f t="shared" si="26"/>
        <v/>
      </c>
      <c r="AJ53" s="28" t="str">
        <f t="shared" si="27"/>
        <v/>
      </c>
      <c r="AK53" s="28" t="str">
        <f t="shared" si="28"/>
        <v/>
      </c>
      <c r="AL53" s="28" t="str">
        <f t="shared" si="29"/>
        <v/>
      </c>
      <c r="AM53" s="28" t="str">
        <f t="shared" si="30"/>
        <v/>
      </c>
      <c r="AN53" s="28" t="str">
        <f t="shared" si="31"/>
        <v/>
      </c>
      <c r="AO53" s="28" t="str">
        <f t="shared" si="32"/>
        <v/>
      </c>
      <c r="AP53" s="28" t="str">
        <f t="shared" si="32"/>
        <v/>
      </c>
    </row>
    <row r="54" spans="1:42" ht="15.75" customHeight="1">
      <c r="A54" s="2"/>
      <c r="B54" s="20" t="s">
        <v>50</v>
      </c>
      <c r="C54" s="20">
        <v>31359</v>
      </c>
      <c r="D54" s="20">
        <v>31359</v>
      </c>
      <c r="E54" s="20">
        <v>31359</v>
      </c>
      <c r="F54" s="20">
        <v>30672</v>
      </c>
      <c r="G54" s="20">
        <v>30672</v>
      </c>
      <c r="H54" s="20">
        <v>30672</v>
      </c>
      <c r="I54" s="20">
        <v>30672</v>
      </c>
      <c r="J54" s="20">
        <v>35423</v>
      </c>
      <c r="K54" s="20">
        <v>35423</v>
      </c>
      <c r="L54" s="20">
        <v>35423</v>
      </c>
      <c r="M54" s="20">
        <v>35423</v>
      </c>
      <c r="N54" s="20">
        <v>36699</v>
      </c>
      <c r="O54" s="20">
        <v>32294</v>
      </c>
      <c r="Q54" s="28">
        <f t="shared" si="40"/>
        <v>6.525382905074084E-3</v>
      </c>
      <c r="R54" s="28">
        <f t="shared" si="39"/>
        <v>6.7620528918940544E-3</v>
      </c>
      <c r="S54" s="28">
        <f t="shared" si="39"/>
        <v>6.0514030594522993E-3</v>
      </c>
      <c r="T54" s="28">
        <f t="shared" si="39"/>
        <v>5.7504321448256981E-3</v>
      </c>
      <c r="U54" s="28">
        <f t="shared" si="39"/>
        <v>5.6959539450776482E-3</v>
      </c>
      <c r="V54" s="28">
        <f t="shared" si="39"/>
        <v>5.7049061411625756E-3</v>
      </c>
      <c r="W54" s="28">
        <f t="shared" si="39"/>
        <v>5.2704626071572239E-3</v>
      </c>
      <c r="X54" s="28">
        <f t="shared" si="39"/>
        <v>6.0716007700098605E-3</v>
      </c>
      <c r="Y54" s="28">
        <f t="shared" si="39"/>
        <v>6.8358766288589669E-3</v>
      </c>
      <c r="Z54" s="28">
        <f t="shared" si="39"/>
        <v>7.8492121649382657E-3</v>
      </c>
      <c r="AA54" s="28">
        <f t="shared" si="39"/>
        <v>7.2410486488983681E-3</v>
      </c>
      <c r="AB54" s="28">
        <f t="shared" si="39"/>
        <v>5.9548786388626297E-3</v>
      </c>
      <c r="AC54" s="28">
        <f t="shared" si="39"/>
        <v>5.3593444254204925E-3</v>
      </c>
      <c r="AE54" s="28">
        <f t="shared" si="22"/>
        <v>0</v>
      </c>
      <c r="AF54" s="28">
        <f t="shared" si="23"/>
        <v>0</v>
      </c>
      <c r="AG54" s="28">
        <f t="shared" si="24"/>
        <v>-2.1907586338850038E-2</v>
      </c>
      <c r="AH54" s="28">
        <f t="shared" si="25"/>
        <v>0</v>
      </c>
      <c r="AI54" s="28">
        <f t="shared" si="26"/>
        <v>0</v>
      </c>
      <c r="AJ54" s="28">
        <f t="shared" si="27"/>
        <v>0</v>
      </c>
      <c r="AK54" s="28">
        <f t="shared" si="28"/>
        <v>0.1548969744392279</v>
      </c>
      <c r="AL54" s="28">
        <f t="shared" si="29"/>
        <v>0</v>
      </c>
      <c r="AM54" s="28">
        <f t="shared" si="30"/>
        <v>0</v>
      </c>
      <c r="AN54" s="28">
        <f t="shared" si="31"/>
        <v>0</v>
      </c>
      <c r="AO54" s="28">
        <f t="shared" si="32"/>
        <v>3.6021793749823505E-2</v>
      </c>
      <c r="AP54" s="28">
        <f t="shared" si="32"/>
        <v>-0.12003051854273961</v>
      </c>
    </row>
    <row r="55" spans="1:42" ht="15.75" customHeight="1">
      <c r="A55" s="2"/>
      <c r="B55" s="20" t="s">
        <v>51</v>
      </c>
      <c r="C55" s="20">
        <v>0</v>
      </c>
      <c r="D55" s="20">
        <v>0</v>
      </c>
      <c r="E55" s="20">
        <v>0</v>
      </c>
      <c r="F55" s="20">
        <v>0</v>
      </c>
      <c r="G55" s="20">
        <v>0</v>
      </c>
      <c r="H55" s="20">
        <v>0</v>
      </c>
      <c r="I55" s="20">
        <v>0</v>
      </c>
      <c r="J55" s="20">
        <v>231654</v>
      </c>
      <c r="K55" s="20">
        <v>79206</v>
      </c>
      <c r="L55" s="20">
        <v>79206</v>
      </c>
      <c r="M55" s="20">
        <v>88867</v>
      </c>
      <c r="N55" s="20">
        <v>75283</v>
      </c>
      <c r="O55" s="20">
        <v>75283</v>
      </c>
      <c r="Q55" s="28">
        <f t="shared" si="40"/>
        <v>0</v>
      </c>
      <c r="R55" s="28">
        <f t="shared" si="39"/>
        <v>0</v>
      </c>
      <c r="S55" s="28">
        <f t="shared" si="39"/>
        <v>0</v>
      </c>
      <c r="T55" s="28">
        <f t="shared" si="39"/>
        <v>0</v>
      </c>
      <c r="U55" s="28">
        <f t="shared" si="39"/>
        <v>0</v>
      </c>
      <c r="V55" s="28">
        <f t="shared" si="39"/>
        <v>0</v>
      </c>
      <c r="W55" s="28">
        <f t="shared" si="39"/>
        <v>0</v>
      </c>
      <c r="X55" s="28">
        <f t="shared" si="39"/>
        <v>3.970614021330391E-2</v>
      </c>
      <c r="Y55" s="28">
        <f t="shared" si="39"/>
        <v>1.5285053334426878E-2</v>
      </c>
      <c r="Z55" s="28">
        <f t="shared" si="39"/>
        <v>1.7550876513454543E-2</v>
      </c>
      <c r="AA55" s="28">
        <f t="shared" si="39"/>
        <v>1.8165888554940331E-2</v>
      </c>
      <c r="AB55" s="28">
        <f t="shared" si="39"/>
        <v>1.2215622457546399E-2</v>
      </c>
      <c r="AC55" s="28">
        <f t="shared" si="39"/>
        <v>1.2493575474668077E-2</v>
      </c>
      <c r="AE55" s="28" t="str">
        <f t="shared" si="22"/>
        <v/>
      </c>
      <c r="AF55" s="28" t="str">
        <f t="shared" si="23"/>
        <v/>
      </c>
      <c r="AG55" s="28" t="str">
        <f t="shared" si="24"/>
        <v/>
      </c>
      <c r="AH55" s="28" t="str">
        <f t="shared" si="25"/>
        <v/>
      </c>
      <c r="AI55" s="28" t="str">
        <f t="shared" si="26"/>
        <v/>
      </c>
      <c r="AJ55" s="28" t="str">
        <f t="shared" si="27"/>
        <v/>
      </c>
      <c r="AK55" s="28" t="str">
        <f t="shared" si="28"/>
        <v/>
      </c>
      <c r="AL55" s="28">
        <f t="shared" si="29"/>
        <v>-0.65808490248387685</v>
      </c>
      <c r="AM55" s="28">
        <f t="shared" si="30"/>
        <v>0</v>
      </c>
      <c r="AN55" s="28">
        <f t="shared" si="31"/>
        <v>0.12197308284725894</v>
      </c>
      <c r="AO55" s="28">
        <f t="shared" si="32"/>
        <v>-0.15285764119414402</v>
      </c>
      <c r="AP55" s="28">
        <f t="shared" si="32"/>
        <v>0</v>
      </c>
    </row>
    <row r="56" spans="1:42" ht="15.75" customHeight="1">
      <c r="A56" s="2"/>
      <c r="B56" s="20" t="s">
        <v>56</v>
      </c>
      <c r="C56" s="20">
        <v>217827</v>
      </c>
      <c r="D56" s="20">
        <v>167140</v>
      </c>
      <c r="E56" s="20">
        <v>147983</v>
      </c>
      <c r="F56" s="20">
        <v>211561</v>
      </c>
      <c r="G56" s="20">
        <v>169327</v>
      </c>
      <c r="H56" s="20">
        <v>152086</v>
      </c>
      <c r="I56" s="20">
        <v>131743</v>
      </c>
      <c r="J56" s="20">
        <v>190488</v>
      </c>
      <c r="K56" s="20">
        <v>196928</v>
      </c>
      <c r="L56" s="20">
        <v>194998</v>
      </c>
      <c r="M56" s="20">
        <v>203784</v>
      </c>
      <c r="N56" s="20">
        <v>190415</v>
      </c>
      <c r="O56" s="20">
        <v>202050</v>
      </c>
      <c r="Q56" s="28">
        <f t="shared" si="40"/>
        <v>4.5326846585145332E-2</v>
      </c>
      <c r="R56" s="28">
        <f t="shared" si="39"/>
        <v>3.6040993665332831E-2</v>
      </c>
      <c r="S56" s="28">
        <f t="shared" si="39"/>
        <v>2.8556547687966123E-2</v>
      </c>
      <c r="T56" s="28">
        <f t="shared" si="39"/>
        <v>3.9663770702643111E-2</v>
      </c>
      <c r="U56" s="28">
        <f t="shared" si="39"/>
        <v>3.144492676245967E-2</v>
      </c>
      <c r="V56" s="28">
        <f t="shared" si="39"/>
        <v>2.8287570272067405E-2</v>
      </c>
      <c r="W56" s="28">
        <f t="shared" si="39"/>
        <v>2.263779848900346E-2</v>
      </c>
      <c r="X56" s="28">
        <f t="shared" si="39"/>
        <v>3.265017326250285E-2</v>
      </c>
      <c r="Y56" s="28">
        <f t="shared" si="39"/>
        <v>3.8002865730399418E-2</v>
      </c>
      <c r="Z56" s="28">
        <f t="shared" si="39"/>
        <v>4.3208668767146539E-2</v>
      </c>
      <c r="AA56" s="28">
        <f t="shared" si="39"/>
        <v>4.165682911857E-2</v>
      </c>
      <c r="AB56" s="28">
        <f t="shared" si="39"/>
        <v>3.089725104278121E-2</v>
      </c>
      <c r="AC56" s="28">
        <f t="shared" si="39"/>
        <v>3.3531168054629669E-2</v>
      </c>
      <c r="AE56" s="28">
        <f t="shared" si="22"/>
        <v>-0.23269383501586116</v>
      </c>
      <c r="AF56" s="28">
        <f t="shared" si="23"/>
        <v>-0.11461648917075506</v>
      </c>
      <c r="AG56" s="28">
        <f t="shared" si="24"/>
        <v>0.42963043052242478</v>
      </c>
      <c r="AH56" s="28">
        <f t="shared" si="25"/>
        <v>-0.19963036665547995</v>
      </c>
      <c r="AI56" s="28">
        <f t="shared" si="26"/>
        <v>-0.10182073738978425</v>
      </c>
      <c r="AJ56" s="28">
        <f t="shared" si="27"/>
        <v>-0.13375984640269323</v>
      </c>
      <c r="AK56" s="28">
        <f t="shared" si="28"/>
        <v>0.44590604434391201</v>
      </c>
      <c r="AL56" s="28">
        <f t="shared" si="29"/>
        <v>3.3807903909957693E-2</v>
      </c>
      <c r="AM56" s="28">
        <f t="shared" si="30"/>
        <v>-9.8005362365940485E-3</v>
      </c>
      <c r="AN56" s="28">
        <f t="shared" si="31"/>
        <v>4.5056872378178348E-2</v>
      </c>
      <c r="AO56" s="28">
        <f t="shared" si="32"/>
        <v>-6.5603776547717207E-2</v>
      </c>
      <c r="AP56" s="28">
        <f t="shared" si="32"/>
        <v>6.1103379460651697E-2</v>
      </c>
    </row>
    <row r="57" spans="1:42" s="116" customFormat="1" ht="15.75" customHeight="1">
      <c r="A57" s="2"/>
      <c r="B57" s="17" t="s">
        <v>57</v>
      </c>
      <c r="C57" s="18">
        <f t="shared" ref="C57:N57" si="42">+SUM(C51:C56)</f>
        <v>508248</v>
      </c>
      <c r="D57" s="18">
        <f t="shared" si="42"/>
        <v>465657</v>
      </c>
      <c r="E57" s="18">
        <f t="shared" si="42"/>
        <v>435154</v>
      </c>
      <c r="F57" s="18">
        <f t="shared" si="42"/>
        <v>493829</v>
      </c>
      <c r="G57" s="18">
        <f t="shared" si="42"/>
        <v>290106</v>
      </c>
      <c r="H57" s="18">
        <f t="shared" si="42"/>
        <v>278829</v>
      </c>
      <c r="I57" s="18">
        <f t="shared" si="42"/>
        <v>435466</v>
      </c>
      <c r="J57" s="18">
        <f t="shared" si="42"/>
        <v>744888</v>
      </c>
      <c r="K57" s="18">
        <f t="shared" si="42"/>
        <v>614076</v>
      </c>
      <c r="L57" s="18">
        <f t="shared" si="42"/>
        <v>608840</v>
      </c>
      <c r="M57" s="18">
        <f t="shared" si="42"/>
        <v>603722</v>
      </c>
      <c r="N57" s="18">
        <f t="shared" si="42"/>
        <v>580804</v>
      </c>
      <c r="O57" s="18">
        <f>+SUM(O51:O56)</f>
        <v>604112</v>
      </c>
      <c r="Q57" s="117">
        <f t="shared" si="40"/>
        <v>0.10575952073529427</v>
      </c>
      <c r="R57" s="117">
        <f t="shared" ref="R57:R71" si="43">IFERROR(D57/D$71,"")</f>
        <v>0.10041127789408813</v>
      </c>
      <c r="S57" s="117">
        <f t="shared" ref="S57:S71" si="44">IFERROR(E57/E$71,"")</f>
        <v>8.3972455975410754E-2</v>
      </c>
      <c r="T57" s="117">
        <f t="shared" ref="T57:T71" si="45">IFERROR(F57/F$71,"")</f>
        <v>9.2583794850258541E-2</v>
      </c>
      <c r="U57" s="117">
        <f t="shared" ref="U57:U71" si="46">IFERROR(G57/G$71,"")</f>
        <v>5.3874231063859419E-2</v>
      </c>
      <c r="V57" s="117">
        <f t="shared" ref="V57:V71" si="47">IFERROR(H57/H$71,"")</f>
        <v>5.1861413485727037E-2</v>
      </c>
      <c r="W57" s="117">
        <f t="shared" ref="W57:W71" si="48">IFERROR(I57/I$71,"")</f>
        <v>7.4827440978362275E-2</v>
      </c>
      <c r="X57" s="117">
        <f t="shared" ref="X57:X71" si="49">IFERROR(J57/J$71,"")</f>
        <v>0.12767587596677596</v>
      </c>
      <c r="Y57" s="117">
        <f t="shared" ref="Y57:Y71" si="50">IFERROR(K57/K$71,"")</f>
        <v>0.11850345190252658</v>
      </c>
      <c r="Z57" s="117">
        <f t="shared" ref="Z57:Z71" si="51">IFERROR(L57/L$71,"")</f>
        <v>0.13490992672842542</v>
      </c>
      <c r="AA57" s="117">
        <f t="shared" ref="AA57:AA71" si="52">IFERROR(M57/M$71,"")</f>
        <v>0.12341078882111116</v>
      </c>
      <c r="AB57" s="117">
        <f t="shared" ref="AB57:AC71" si="53">IFERROR(N57/N$71,"")</f>
        <v>9.4242822228561285E-2</v>
      </c>
      <c r="AC57" s="117">
        <f t="shared" si="53"/>
        <v>0.1002552882742808</v>
      </c>
      <c r="AE57" s="117">
        <f t="shared" si="22"/>
        <v>-8.379964112008309E-2</v>
      </c>
      <c r="AF57" s="117">
        <f t="shared" si="23"/>
        <v>-6.5505296817185199E-2</v>
      </c>
      <c r="AG57" s="117">
        <f t="shared" si="24"/>
        <v>0.1348373219595822</v>
      </c>
      <c r="AH57" s="117">
        <f t="shared" si="25"/>
        <v>-0.41253753829766981</v>
      </c>
      <c r="AI57" s="117">
        <f t="shared" si="26"/>
        <v>-3.8871998510889072E-2</v>
      </c>
      <c r="AJ57" s="117">
        <f t="shared" si="27"/>
        <v>0.5617672480265683</v>
      </c>
      <c r="AK57" s="117">
        <f t="shared" si="28"/>
        <v>0.71055375161321432</v>
      </c>
      <c r="AL57" s="117">
        <f t="shared" si="29"/>
        <v>-0.17561297805844633</v>
      </c>
      <c r="AM57" s="117">
        <f t="shared" si="30"/>
        <v>-8.5266318826985321E-3</v>
      </c>
      <c r="AN57" s="117">
        <f t="shared" si="31"/>
        <v>-8.4061493988568659E-3</v>
      </c>
      <c r="AO57" s="117">
        <f t="shared" si="32"/>
        <v>-3.7961180808385286E-2</v>
      </c>
      <c r="AP57" s="117">
        <f t="shared" si="32"/>
        <v>4.0130577613101792E-2</v>
      </c>
    </row>
    <row r="58" spans="1:42" ht="15.75" customHeight="1">
      <c r="A58" s="2"/>
      <c r="B58" s="2"/>
      <c r="C58" s="9"/>
      <c r="D58" s="9"/>
      <c r="E58" s="9"/>
      <c r="F58" s="9"/>
      <c r="G58" s="2"/>
      <c r="H58" s="2"/>
      <c r="I58" s="2"/>
      <c r="J58" s="2"/>
      <c r="K58" s="2"/>
      <c r="L58" s="2"/>
      <c r="M58" s="2"/>
      <c r="N58" s="2"/>
      <c r="O58" s="2"/>
      <c r="Q58" s="115"/>
      <c r="R58" s="115"/>
      <c r="S58" s="115"/>
      <c r="T58" s="115"/>
      <c r="U58" s="115"/>
      <c r="V58" s="115"/>
      <c r="W58" s="115"/>
      <c r="X58" s="115"/>
      <c r="Y58" s="115"/>
      <c r="Z58" s="115"/>
      <c r="AA58" s="115"/>
      <c r="AB58" s="115"/>
      <c r="AC58" s="115"/>
      <c r="AE58" s="115"/>
      <c r="AF58" s="115"/>
      <c r="AG58" s="115"/>
      <c r="AH58" s="115"/>
      <c r="AI58" s="115"/>
      <c r="AJ58" s="115"/>
      <c r="AK58" s="115"/>
      <c r="AL58" s="115"/>
      <c r="AM58" s="115"/>
      <c r="AN58" s="115"/>
      <c r="AO58" s="115"/>
      <c r="AP58" s="115"/>
    </row>
    <row r="59" spans="1:42" ht="15.75" customHeight="1">
      <c r="A59" s="2"/>
      <c r="B59" s="21" t="s">
        <v>58</v>
      </c>
      <c r="C59" s="22">
        <f t="shared" ref="C59:O59" si="54">+C49+C57</f>
        <v>2705913</v>
      </c>
      <c r="D59" s="22">
        <f t="shared" si="54"/>
        <v>2107571</v>
      </c>
      <c r="E59" s="22">
        <f t="shared" si="54"/>
        <v>3132452</v>
      </c>
      <c r="F59" s="22">
        <f t="shared" si="54"/>
        <v>3108714</v>
      </c>
      <c r="G59" s="22">
        <f t="shared" si="54"/>
        <v>3215682</v>
      </c>
      <c r="H59" s="22">
        <f t="shared" si="54"/>
        <v>3227409</v>
      </c>
      <c r="I59" s="22">
        <f t="shared" si="54"/>
        <v>3773601</v>
      </c>
      <c r="J59" s="22">
        <f t="shared" si="54"/>
        <v>3741808</v>
      </c>
      <c r="K59" s="22">
        <f t="shared" si="54"/>
        <v>2596395</v>
      </c>
      <c r="L59" s="22">
        <f t="shared" si="54"/>
        <v>1778014</v>
      </c>
      <c r="M59" s="22">
        <f t="shared" si="54"/>
        <v>2388442</v>
      </c>
      <c r="N59" s="22">
        <f t="shared" si="54"/>
        <v>3255775</v>
      </c>
      <c r="O59" s="22">
        <f t="shared" si="54"/>
        <v>3935785</v>
      </c>
      <c r="Q59" s="114">
        <f t="shared" si="40"/>
        <v>0.56306382323472459</v>
      </c>
      <c r="R59" s="114">
        <f t="shared" si="43"/>
        <v>0.45446304331841075</v>
      </c>
      <c r="S59" s="114">
        <f t="shared" si="44"/>
        <v>0.60447493913669037</v>
      </c>
      <c r="T59" s="114">
        <f t="shared" si="45"/>
        <v>0.58282632090081099</v>
      </c>
      <c r="U59" s="114">
        <f t="shared" si="46"/>
        <v>0.59716929362334314</v>
      </c>
      <c r="V59" s="114">
        <f t="shared" si="47"/>
        <v>0.60028903964995328</v>
      </c>
      <c r="W59" s="114">
        <f t="shared" si="48"/>
        <v>0.64842928289094637</v>
      </c>
      <c r="X59" s="114">
        <f t="shared" si="49"/>
        <v>0.64135630336304261</v>
      </c>
      <c r="Y59" s="114">
        <f t="shared" si="50"/>
        <v>0.50104835558214367</v>
      </c>
      <c r="Z59" s="114">
        <f t="shared" si="51"/>
        <v>0.39398156898711417</v>
      </c>
      <c r="AA59" s="114">
        <f t="shared" si="52"/>
        <v>0.48823715430855991</v>
      </c>
      <c r="AB59" s="114">
        <f t="shared" si="53"/>
        <v>0.52829082537515948</v>
      </c>
      <c r="AC59" s="114">
        <f t="shared" si="53"/>
        <v>0.6531624264384589</v>
      </c>
      <c r="AE59" s="114">
        <f t="shared" si="22"/>
        <v>-0.22112388683597739</v>
      </c>
      <c r="AF59" s="114">
        <f t="shared" si="23"/>
        <v>0.48628539679090288</v>
      </c>
      <c r="AG59" s="114">
        <f t="shared" si="24"/>
        <v>-7.5780889858807488E-3</v>
      </c>
      <c r="AH59" s="114">
        <f t="shared" si="25"/>
        <v>3.4409083627506387E-2</v>
      </c>
      <c r="AI59" s="114">
        <f t="shared" si="26"/>
        <v>3.6468158232063619E-3</v>
      </c>
      <c r="AJ59" s="114">
        <f t="shared" si="27"/>
        <v>0.16923544552301872</v>
      </c>
      <c r="AK59" s="114">
        <f t="shared" si="28"/>
        <v>-8.4251090669098527E-3</v>
      </c>
      <c r="AL59" s="114">
        <f t="shared" si="29"/>
        <v>-0.30611217892526821</v>
      </c>
      <c r="AM59" s="114">
        <f t="shared" si="30"/>
        <v>-0.31519895855599789</v>
      </c>
      <c r="AN59" s="114">
        <f t="shared" si="31"/>
        <v>0.34332013133754846</v>
      </c>
      <c r="AO59" s="114">
        <f t="shared" si="32"/>
        <v>0.36313755996586905</v>
      </c>
      <c r="AP59" s="114">
        <f t="shared" si="32"/>
        <v>0.20886271317888983</v>
      </c>
    </row>
    <row r="60" spans="1:42" ht="15.75" customHeight="1">
      <c r="A60" s="2"/>
      <c r="B60" s="2"/>
      <c r="C60" s="9"/>
      <c r="D60" s="9"/>
      <c r="E60" s="9"/>
      <c r="F60" s="9"/>
      <c r="G60" s="2"/>
      <c r="H60" s="2"/>
      <c r="I60" s="2"/>
      <c r="J60" s="2"/>
      <c r="K60" s="2"/>
      <c r="L60" s="2"/>
      <c r="M60" s="2"/>
      <c r="N60" s="2"/>
      <c r="O60" s="2"/>
      <c r="Q60" s="115"/>
      <c r="R60" s="115"/>
      <c r="S60" s="115"/>
      <c r="T60" s="115"/>
      <c r="U60" s="115"/>
      <c r="V60" s="115"/>
      <c r="W60" s="115"/>
      <c r="X60" s="115"/>
      <c r="Y60" s="115"/>
      <c r="Z60" s="115"/>
      <c r="AA60" s="115"/>
      <c r="AB60" s="115"/>
      <c r="AC60" s="115"/>
      <c r="AE60" s="115"/>
      <c r="AF60" s="115"/>
      <c r="AG60" s="115"/>
      <c r="AH60" s="115"/>
      <c r="AI60" s="115"/>
      <c r="AJ60" s="115"/>
      <c r="AK60" s="115"/>
      <c r="AL60" s="115"/>
      <c r="AM60" s="115"/>
      <c r="AN60" s="115"/>
      <c r="AO60" s="115"/>
      <c r="AP60" s="115"/>
    </row>
    <row r="61" spans="1:42" ht="15.75" customHeight="1">
      <c r="A61" s="2"/>
      <c r="B61" s="20" t="s">
        <v>59</v>
      </c>
      <c r="C61" s="20">
        <v>780722</v>
      </c>
      <c r="D61" s="20">
        <v>780722</v>
      </c>
      <c r="E61" s="20">
        <v>780722</v>
      </c>
      <c r="F61" s="20">
        <v>780722</v>
      </c>
      <c r="G61" s="20">
        <v>780722</v>
      </c>
      <c r="H61" s="20">
        <v>780722</v>
      </c>
      <c r="I61" s="20">
        <v>780722</v>
      </c>
      <c r="J61" s="20">
        <v>780722</v>
      </c>
      <c r="K61" s="20">
        <v>780722</v>
      </c>
      <c r="L61" s="20">
        <v>780722</v>
      </c>
      <c r="M61" s="20">
        <v>780722</v>
      </c>
      <c r="N61" s="20">
        <v>780722</v>
      </c>
      <c r="O61" s="20">
        <v>780722</v>
      </c>
      <c r="Q61" s="28">
        <f t="shared" si="40"/>
        <v>0.16245766741335022</v>
      </c>
      <c r="R61" s="28">
        <f t="shared" si="43"/>
        <v>0.16834986631797283</v>
      </c>
      <c r="S61" s="28">
        <f t="shared" si="44"/>
        <v>0.15065733918115112</v>
      </c>
      <c r="T61" s="28">
        <f t="shared" si="45"/>
        <v>0.14637092087156392</v>
      </c>
      <c r="U61" s="28">
        <f t="shared" si="46"/>
        <v>0.14498423825994103</v>
      </c>
      <c r="V61" s="28">
        <f t="shared" si="47"/>
        <v>0.14521210655779632</v>
      </c>
      <c r="W61" s="28">
        <f t="shared" si="48"/>
        <v>0.1341538245821923</v>
      </c>
      <c r="X61" s="28">
        <f t="shared" si="49"/>
        <v>0.1338179232804573</v>
      </c>
      <c r="Y61" s="28">
        <f t="shared" si="50"/>
        <v>0.1506625433598518</v>
      </c>
      <c r="Z61" s="28">
        <f t="shared" si="51"/>
        <v>0.17299643225686509</v>
      </c>
      <c r="AA61" s="28">
        <f t="shared" si="52"/>
        <v>0.15959252415846292</v>
      </c>
      <c r="AB61" s="28">
        <f t="shared" si="53"/>
        <v>0.12668205566064769</v>
      </c>
      <c r="AC61" s="28">
        <f t="shared" si="53"/>
        <v>0.12956456612693185</v>
      </c>
      <c r="AE61" s="28">
        <f t="shared" si="22"/>
        <v>0</v>
      </c>
      <c r="AF61" s="28">
        <f t="shared" si="23"/>
        <v>0</v>
      </c>
      <c r="AG61" s="28">
        <f t="shared" si="24"/>
        <v>0</v>
      </c>
      <c r="AH61" s="28">
        <f t="shared" si="25"/>
        <v>0</v>
      </c>
      <c r="AI61" s="28">
        <f t="shared" si="26"/>
        <v>0</v>
      </c>
      <c r="AJ61" s="28">
        <f t="shared" si="27"/>
        <v>0</v>
      </c>
      <c r="AK61" s="28">
        <f t="shared" si="28"/>
        <v>0</v>
      </c>
      <c r="AL61" s="28">
        <f t="shared" si="29"/>
        <v>0</v>
      </c>
      <c r="AM61" s="28">
        <f t="shared" si="30"/>
        <v>0</v>
      </c>
      <c r="AN61" s="28">
        <f t="shared" si="31"/>
        <v>0</v>
      </c>
      <c r="AO61" s="28">
        <f t="shared" si="32"/>
        <v>0</v>
      </c>
      <c r="AP61" s="28">
        <f t="shared" si="32"/>
        <v>0</v>
      </c>
    </row>
    <row r="62" spans="1:42" ht="15.75" customHeight="1">
      <c r="A62" s="2"/>
      <c r="B62" s="20" t="s">
        <v>60</v>
      </c>
      <c r="C62" s="20">
        <v>64685</v>
      </c>
      <c r="D62" s="20">
        <v>64685</v>
      </c>
      <c r="E62" s="20">
        <v>64685</v>
      </c>
      <c r="F62" s="20">
        <v>64685</v>
      </c>
      <c r="G62" s="20">
        <v>64685</v>
      </c>
      <c r="H62" s="20">
        <v>64685</v>
      </c>
      <c r="I62" s="20">
        <v>64685</v>
      </c>
      <c r="J62" s="20">
        <v>64685</v>
      </c>
      <c r="K62" s="20">
        <v>64685</v>
      </c>
      <c r="L62" s="20">
        <v>64685</v>
      </c>
      <c r="M62" s="20">
        <v>64685</v>
      </c>
      <c r="N62" s="20">
        <v>64685</v>
      </c>
      <c r="O62" s="20">
        <v>64685</v>
      </c>
      <c r="Q62" s="28">
        <f t="shared" si="40"/>
        <v>1.3460071852250299E-2</v>
      </c>
      <c r="R62" s="28">
        <f t="shared" si="43"/>
        <v>1.3948257001567871E-2</v>
      </c>
      <c r="S62" s="28">
        <f t="shared" si="44"/>
        <v>1.2482381673544181E-2</v>
      </c>
      <c r="T62" s="28">
        <f t="shared" si="45"/>
        <v>1.2127239935056414E-2</v>
      </c>
      <c r="U62" s="28">
        <f t="shared" si="46"/>
        <v>1.2012349404582279E-2</v>
      </c>
      <c r="V62" s="28">
        <f t="shared" si="47"/>
        <v>1.2031228930004604E-2</v>
      </c>
      <c r="W62" s="28">
        <f t="shared" si="48"/>
        <v>1.1115019357849669E-2</v>
      </c>
      <c r="X62" s="28">
        <f t="shared" si="49"/>
        <v>1.1087188996078476E-2</v>
      </c>
      <c r="Y62" s="28">
        <f t="shared" si="50"/>
        <v>1.2482812854296425E-2</v>
      </c>
      <c r="Z62" s="28">
        <f t="shared" si="51"/>
        <v>1.4333237977840151E-2</v>
      </c>
      <c r="AA62" s="28">
        <f t="shared" si="52"/>
        <v>1.3222686724839538E-2</v>
      </c>
      <c r="AB62" s="28">
        <f t="shared" si="53"/>
        <v>1.0495962417363666E-2</v>
      </c>
      <c r="AC62" s="28">
        <f t="shared" si="53"/>
        <v>1.0734786466784062E-2</v>
      </c>
      <c r="AE62" s="28">
        <f t="shared" si="22"/>
        <v>0</v>
      </c>
      <c r="AF62" s="28">
        <f t="shared" si="23"/>
        <v>0</v>
      </c>
      <c r="AG62" s="28">
        <f t="shared" si="24"/>
        <v>0</v>
      </c>
      <c r="AH62" s="28">
        <f t="shared" si="25"/>
        <v>0</v>
      </c>
      <c r="AI62" s="28">
        <f t="shared" si="26"/>
        <v>0</v>
      </c>
      <c r="AJ62" s="28">
        <f t="shared" si="27"/>
        <v>0</v>
      </c>
      <c r="AK62" s="28">
        <f t="shared" si="28"/>
        <v>0</v>
      </c>
      <c r="AL62" s="28">
        <f t="shared" si="29"/>
        <v>0</v>
      </c>
      <c r="AM62" s="28">
        <f t="shared" si="30"/>
        <v>0</v>
      </c>
      <c r="AN62" s="28">
        <f t="shared" si="31"/>
        <v>0</v>
      </c>
      <c r="AO62" s="28">
        <f t="shared" si="32"/>
        <v>0</v>
      </c>
      <c r="AP62" s="28">
        <f t="shared" si="32"/>
        <v>0</v>
      </c>
    </row>
    <row r="63" spans="1:42" ht="15.75" customHeight="1">
      <c r="A63" s="2"/>
      <c r="B63" s="20" t="s">
        <v>61</v>
      </c>
      <c r="C63" s="20">
        <v>569515</v>
      </c>
      <c r="D63" s="20">
        <v>569515</v>
      </c>
      <c r="E63" s="20">
        <v>569515</v>
      </c>
      <c r="F63" s="20">
        <v>569515</v>
      </c>
      <c r="G63" s="20">
        <v>569515</v>
      </c>
      <c r="H63" s="20">
        <v>569515</v>
      </c>
      <c r="I63" s="20">
        <v>569515</v>
      </c>
      <c r="J63" s="20">
        <v>569515</v>
      </c>
      <c r="K63" s="20">
        <v>569515</v>
      </c>
      <c r="L63" s="20">
        <v>569515</v>
      </c>
      <c r="M63" s="20">
        <v>569515</v>
      </c>
      <c r="N63" s="20">
        <v>569515</v>
      </c>
      <c r="O63" s="20">
        <v>569515</v>
      </c>
      <c r="Q63" s="28">
        <f t="shared" si="40"/>
        <v>0.11850835311021611</v>
      </c>
      <c r="R63" s="28">
        <f t="shared" si="43"/>
        <v>0.12280654844628471</v>
      </c>
      <c r="S63" s="28">
        <f t="shared" si="44"/>
        <v>0.10990034163729635</v>
      </c>
      <c r="T63" s="28">
        <f t="shared" si="45"/>
        <v>0.10677351861503677</v>
      </c>
      <c r="U63" s="28">
        <f t="shared" si="46"/>
        <v>0.10576197219062652</v>
      </c>
      <c r="V63" s="28">
        <f t="shared" si="47"/>
        <v>0.1059281957806535</v>
      </c>
      <c r="W63" s="28">
        <f t="shared" si="48"/>
        <v>9.7861486427854277E-2</v>
      </c>
      <c r="X63" s="28">
        <f t="shared" si="49"/>
        <v>9.761645576411275E-2</v>
      </c>
      <c r="Y63" s="28">
        <f t="shared" si="50"/>
        <v>0.10990413794101613</v>
      </c>
      <c r="Z63" s="28">
        <f t="shared" si="51"/>
        <v>0.12619608915435779</v>
      </c>
      <c r="AA63" s="28">
        <f t="shared" si="52"/>
        <v>0.11641831073814624</v>
      </c>
      <c r="AB63" s="28">
        <f t="shared" si="53"/>
        <v>9.2411038666226616E-2</v>
      </c>
      <c r="AC63" s="28">
        <f t="shared" si="53"/>
        <v>9.4513749936314839E-2</v>
      </c>
      <c r="AE63" s="28">
        <f t="shared" si="22"/>
        <v>0</v>
      </c>
      <c r="AF63" s="28">
        <f t="shared" si="23"/>
        <v>0</v>
      </c>
      <c r="AG63" s="28">
        <f t="shared" si="24"/>
        <v>0</v>
      </c>
      <c r="AH63" s="28">
        <f t="shared" si="25"/>
        <v>0</v>
      </c>
      <c r="AI63" s="28">
        <f t="shared" si="26"/>
        <v>0</v>
      </c>
      <c r="AJ63" s="28">
        <f t="shared" si="27"/>
        <v>0</v>
      </c>
      <c r="AK63" s="28">
        <f t="shared" si="28"/>
        <v>0</v>
      </c>
      <c r="AL63" s="28">
        <f t="shared" si="29"/>
        <v>0</v>
      </c>
      <c r="AM63" s="28">
        <f t="shared" si="30"/>
        <v>0</v>
      </c>
      <c r="AN63" s="28">
        <f t="shared" si="31"/>
        <v>0</v>
      </c>
      <c r="AO63" s="28">
        <f t="shared" si="32"/>
        <v>0</v>
      </c>
      <c r="AP63" s="28">
        <f t="shared" si="32"/>
        <v>0</v>
      </c>
    </row>
    <row r="64" spans="1:42" ht="15.75" customHeight="1">
      <c r="A64" s="2"/>
      <c r="B64" s="20" t="s">
        <v>62</v>
      </c>
      <c r="C64" s="20">
        <v>-1737</v>
      </c>
      <c r="D64" s="20">
        <v>-1737</v>
      </c>
      <c r="E64" s="20">
        <v>-1737</v>
      </c>
      <c r="F64" s="20">
        <v>-1737</v>
      </c>
      <c r="G64" s="20">
        <v>-1737</v>
      </c>
      <c r="H64" s="20">
        <v>-1737</v>
      </c>
      <c r="I64" s="20">
        <v>-1737</v>
      </c>
      <c r="J64" s="20">
        <v>-1737</v>
      </c>
      <c r="K64" s="20">
        <v>-1737</v>
      </c>
      <c r="L64" s="20">
        <v>-1737</v>
      </c>
      <c r="M64" s="20">
        <v>-1737</v>
      </c>
      <c r="N64" s="20">
        <v>-1737</v>
      </c>
      <c r="O64" s="20">
        <v>-1737</v>
      </c>
      <c r="Q64" s="28">
        <f t="shared" si="40"/>
        <v>-3.6144615919237485E-4</v>
      </c>
      <c r="R64" s="28">
        <f t="shared" si="43"/>
        <v>-3.7455549836474286E-4</v>
      </c>
      <c r="S64" s="28">
        <f t="shared" si="44"/>
        <v>-3.3519203782865031E-4</v>
      </c>
      <c r="T64" s="28">
        <f t="shared" si="45"/>
        <v>-3.2565534153502341E-4</v>
      </c>
      <c r="U64" s="28">
        <f t="shared" si="46"/>
        <v>-3.2257016179577057E-4</v>
      </c>
      <c r="V64" s="28">
        <f t="shared" si="47"/>
        <v>-3.2307713768907776E-4</v>
      </c>
      <c r="W64" s="28">
        <f t="shared" si="48"/>
        <v>-2.9847396806964322E-4</v>
      </c>
      <c r="X64" s="28">
        <f t="shared" si="49"/>
        <v>-2.9772663347280378E-4</v>
      </c>
      <c r="Y64" s="28">
        <f t="shared" si="50"/>
        <v>-3.3520361641667916E-4</v>
      </c>
      <c r="Z64" s="28">
        <f t="shared" si="51"/>
        <v>-3.8489347402811074E-4</v>
      </c>
      <c r="AA64" s="28">
        <f t="shared" si="52"/>
        <v>-3.5507160610723161E-4</v>
      </c>
      <c r="AB64" s="28">
        <f t="shared" si="53"/>
        <v>-2.8185030098107269E-4</v>
      </c>
      <c r="AC64" s="28">
        <f t="shared" si="53"/>
        <v>-2.882634937435869E-4</v>
      </c>
      <c r="AE64" s="28">
        <f t="shared" si="22"/>
        <v>0</v>
      </c>
      <c r="AF64" s="28">
        <f t="shared" si="23"/>
        <v>0</v>
      </c>
      <c r="AG64" s="28">
        <f t="shared" si="24"/>
        <v>0</v>
      </c>
      <c r="AH64" s="28">
        <f t="shared" si="25"/>
        <v>0</v>
      </c>
      <c r="AI64" s="28">
        <f t="shared" si="26"/>
        <v>0</v>
      </c>
      <c r="AJ64" s="28">
        <f t="shared" si="27"/>
        <v>0</v>
      </c>
      <c r="AK64" s="28">
        <f t="shared" si="28"/>
        <v>0</v>
      </c>
      <c r="AL64" s="28">
        <f t="shared" si="29"/>
        <v>0</v>
      </c>
      <c r="AM64" s="28">
        <f t="shared" si="30"/>
        <v>0</v>
      </c>
      <c r="AN64" s="28">
        <f t="shared" si="31"/>
        <v>0</v>
      </c>
      <c r="AO64" s="28">
        <f t="shared" si="32"/>
        <v>0</v>
      </c>
      <c r="AP64" s="28">
        <f t="shared" si="32"/>
        <v>0</v>
      </c>
    </row>
    <row r="65" spans="1:42" ht="15.75" customHeight="1">
      <c r="A65" s="2"/>
      <c r="B65" s="20" t="s">
        <v>63</v>
      </c>
      <c r="C65" s="20">
        <v>244686</v>
      </c>
      <c r="D65" s="20">
        <v>244686</v>
      </c>
      <c r="E65" s="20">
        <v>244686</v>
      </c>
      <c r="F65" s="20">
        <v>244686</v>
      </c>
      <c r="G65" s="20">
        <v>243781</v>
      </c>
      <c r="H65" s="20">
        <v>243780</v>
      </c>
      <c r="I65" s="20">
        <v>243780</v>
      </c>
      <c r="J65" s="20">
        <v>243782</v>
      </c>
      <c r="K65" s="20">
        <v>243782</v>
      </c>
      <c r="L65" s="20">
        <v>243782</v>
      </c>
      <c r="M65" s="20">
        <v>243782</v>
      </c>
      <c r="N65" s="20">
        <v>243782</v>
      </c>
      <c r="O65" s="20">
        <v>243782</v>
      </c>
      <c r="Q65" s="28">
        <f t="shared" si="40"/>
        <v>5.0915840476767671E-2</v>
      </c>
      <c r="R65" s="28">
        <f t="shared" si="43"/>
        <v>5.2762513916451051E-2</v>
      </c>
      <c r="S65" s="28">
        <f t="shared" si="44"/>
        <v>4.7217500845216538E-2</v>
      </c>
      <c r="T65" s="28">
        <f t="shared" si="45"/>
        <v>4.5874094933125352E-2</v>
      </c>
      <c r="U65" s="28">
        <f t="shared" si="46"/>
        <v>4.5271431555978549E-2</v>
      </c>
      <c r="V65" s="28">
        <f t="shared" si="47"/>
        <v>4.5342397596916169E-2</v>
      </c>
      <c r="W65" s="28">
        <f t="shared" si="48"/>
        <v>4.1889455346008998E-2</v>
      </c>
      <c r="X65" s="28">
        <f t="shared" si="49"/>
        <v>4.178491316135121E-2</v>
      </c>
      <c r="Y65" s="28">
        <f t="shared" si="50"/>
        <v>4.7044679342136367E-2</v>
      </c>
      <c r="Z65" s="28">
        <f t="shared" si="51"/>
        <v>5.4018480647968277E-2</v>
      </c>
      <c r="AA65" s="28">
        <f t="shared" si="52"/>
        <v>4.9833083638476189E-2</v>
      </c>
      <c r="AB65" s="28">
        <f t="shared" si="53"/>
        <v>3.9556724279659103E-2</v>
      </c>
      <c r="AC65" s="28">
        <f t="shared" si="53"/>
        <v>4.0456793915831374E-2</v>
      </c>
      <c r="AE65" s="28">
        <f t="shared" si="22"/>
        <v>0</v>
      </c>
      <c r="AF65" s="28">
        <f t="shared" si="23"/>
        <v>0</v>
      </c>
      <c r="AG65" s="28">
        <f t="shared" si="24"/>
        <v>0</v>
      </c>
      <c r="AH65" s="28">
        <f t="shared" si="25"/>
        <v>-3.6986178203901598E-3</v>
      </c>
      <c r="AI65" s="28">
        <f t="shared" si="26"/>
        <v>-4.1020424068616279E-6</v>
      </c>
      <c r="AJ65" s="28">
        <f t="shared" si="27"/>
        <v>0</v>
      </c>
      <c r="AK65" s="28">
        <f t="shared" si="28"/>
        <v>8.2041184674697121E-6</v>
      </c>
      <c r="AL65" s="28">
        <f t="shared" si="29"/>
        <v>0</v>
      </c>
      <c r="AM65" s="28">
        <f t="shared" si="30"/>
        <v>0</v>
      </c>
      <c r="AN65" s="28">
        <f t="shared" si="31"/>
        <v>0</v>
      </c>
      <c r="AO65" s="28">
        <f t="shared" si="32"/>
        <v>0</v>
      </c>
      <c r="AP65" s="28">
        <f t="shared" si="32"/>
        <v>0</v>
      </c>
    </row>
    <row r="66" spans="1:42" ht="15.75" customHeight="1">
      <c r="A66" s="2"/>
      <c r="B66" s="20" t="s">
        <v>64</v>
      </c>
      <c r="C66" s="20">
        <v>422573</v>
      </c>
      <c r="D66" s="20">
        <v>850515</v>
      </c>
      <c r="E66" s="20">
        <v>364722</v>
      </c>
      <c r="F66" s="20">
        <v>501316</v>
      </c>
      <c r="G66" s="20">
        <v>513069</v>
      </c>
      <c r="H66" s="20">
        <v>468272</v>
      </c>
      <c r="I66" s="20">
        <v>362537</v>
      </c>
      <c r="J66" s="20">
        <v>425358</v>
      </c>
      <c r="K66" s="20">
        <v>905568</v>
      </c>
      <c r="L66" s="20">
        <v>1040614</v>
      </c>
      <c r="M66" s="20">
        <v>800757</v>
      </c>
      <c r="N66" s="20">
        <v>1202396</v>
      </c>
      <c r="O66" s="20">
        <v>358283</v>
      </c>
      <c r="Q66" s="28">
        <f t="shared" si="40"/>
        <v>8.7931714351410145E-2</v>
      </c>
      <c r="R66" s="28">
        <f t="shared" si="43"/>
        <v>0.18339957955767949</v>
      </c>
      <c r="S66" s="28">
        <f t="shared" si="44"/>
        <v>7.0381065297029935E-2</v>
      </c>
      <c r="T66" s="28">
        <f t="shared" si="45"/>
        <v>9.3987468737462179E-2</v>
      </c>
      <c r="U66" s="28">
        <f t="shared" si="46"/>
        <v>9.5279649016922402E-2</v>
      </c>
      <c r="V66" s="28">
        <f t="shared" si="47"/>
        <v>8.7097281185918154E-2</v>
      </c>
      <c r="W66" s="28">
        <f t="shared" si="48"/>
        <v>6.2295830145114708E-2</v>
      </c>
      <c r="X66" s="28">
        <f t="shared" si="49"/>
        <v>7.2907544824827211E-2</v>
      </c>
      <c r="Y66" s="28">
        <f t="shared" si="50"/>
        <v>0.17475513443363228</v>
      </c>
      <c r="Z66" s="28">
        <f t="shared" si="51"/>
        <v>0.23058465030644124</v>
      </c>
      <c r="AA66" s="28">
        <f t="shared" si="52"/>
        <v>0.16368801041543377</v>
      </c>
      <c r="AB66" s="28">
        <f t="shared" si="53"/>
        <v>0.19510401525528953</v>
      </c>
      <c r="AC66" s="28">
        <f t="shared" si="53"/>
        <v>5.9458784875609405E-2</v>
      </c>
      <c r="AE66" s="28">
        <f t="shared" si="22"/>
        <v>1.0127054970383815</v>
      </c>
      <c r="AF66" s="28">
        <f t="shared" si="23"/>
        <v>-0.57117511155006084</v>
      </c>
      <c r="AG66" s="28">
        <f t="shared" si="24"/>
        <v>0.37451538432011233</v>
      </c>
      <c r="AH66" s="28">
        <f t="shared" si="25"/>
        <v>2.3444294616569161E-2</v>
      </c>
      <c r="AI66" s="28">
        <f t="shared" si="26"/>
        <v>-8.7311843046451787E-2</v>
      </c>
      <c r="AJ66" s="28">
        <f t="shared" si="27"/>
        <v>-0.22579825400621856</v>
      </c>
      <c r="AK66" s="28">
        <f t="shared" si="28"/>
        <v>0.17328162366875666</v>
      </c>
      <c r="AL66" s="28">
        <f t="shared" si="29"/>
        <v>1.1289549038692113</v>
      </c>
      <c r="AM66" s="28">
        <f t="shared" si="30"/>
        <v>0.14912850277394951</v>
      </c>
      <c r="AN66" s="28">
        <f t="shared" si="31"/>
        <v>-0.23049564968374436</v>
      </c>
      <c r="AO66" s="28">
        <f t="shared" si="32"/>
        <v>0.50157413547430751</v>
      </c>
      <c r="AP66" s="28">
        <f t="shared" si="32"/>
        <v>-0.70202578850894382</v>
      </c>
    </row>
    <row r="67" spans="1:42" ht="15.75" customHeight="1">
      <c r="A67" s="2"/>
      <c r="B67" s="20" t="s">
        <v>65</v>
      </c>
      <c r="C67" s="20">
        <v>2525</v>
      </c>
      <c r="D67" s="20">
        <v>70</v>
      </c>
      <c r="E67" s="20">
        <v>8820</v>
      </c>
      <c r="F67" s="20">
        <v>44820</v>
      </c>
      <c r="G67" s="20">
        <v>-18820</v>
      </c>
      <c r="H67" s="20">
        <v>5458</v>
      </c>
      <c r="I67" s="20">
        <v>7965</v>
      </c>
      <c r="J67" s="20">
        <v>-10548</v>
      </c>
      <c r="K67" s="20">
        <v>-1063</v>
      </c>
      <c r="L67" s="20">
        <v>10651</v>
      </c>
      <c r="M67" s="20">
        <v>22506</v>
      </c>
      <c r="N67" s="20">
        <v>17735</v>
      </c>
      <c r="O67" s="20">
        <v>55985</v>
      </c>
      <c r="Q67" s="28">
        <f t="shared" si="40"/>
        <v>5.2541827977014774E-4</v>
      </c>
      <c r="R67" s="28">
        <f t="shared" si="43"/>
        <v>1.5094349387180196E-5</v>
      </c>
      <c r="S67" s="28">
        <f t="shared" si="44"/>
        <v>1.7020113837931466E-3</v>
      </c>
      <c r="T67" s="28">
        <f t="shared" si="45"/>
        <v>8.4029202116291009E-3</v>
      </c>
      <c r="U67" s="28">
        <f t="shared" si="46"/>
        <v>-3.4949743494510086E-3</v>
      </c>
      <c r="V67" s="28">
        <f t="shared" si="47"/>
        <v>1.0151727216505392E-3</v>
      </c>
      <c r="W67" s="28">
        <f t="shared" si="48"/>
        <v>1.3686500608374832E-3</v>
      </c>
      <c r="X67" s="28">
        <f t="shared" si="49"/>
        <v>-1.8079565514514302E-3</v>
      </c>
      <c r="Y67" s="28">
        <f t="shared" si="50"/>
        <v>-2.0513612219397233E-4</v>
      </c>
      <c r="Z67" s="28">
        <f t="shared" si="51"/>
        <v>2.360103852546579E-3</v>
      </c>
      <c r="AA67" s="28">
        <f t="shared" si="52"/>
        <v>4.6005996356069979E-3</v>
      </c>
      <c r="AB67" s="28">
        <f t="shared" si="53"/>
        <v>2.8777288934365712E-3</v>
      </c>
      <c r="AC67" s="28">
        <f t="shared" si="53"/>
        <v>9.2909796760130749E-3</v>
      </c>
      <c r="AE67" s="28">
        <f t="shared" si="22"/>
        <v>-0.97227722772277225</v>
      </c>
      <c r="AF67" s="28">
        <f t="shared" si="23"/>
        <v>125</v>
      </c>
      <c r="AG67" s="28">
        <f t="shared" si="24"/>
        <v>4.0816326530612246</v>
      </c>
      <c r="AH67" s="28">
        <f t="shared" si="25"/>
        <v>-1.4199018295403838</v>
      </c>
      <c r="AI67" s="28">
        <f t="shared" si="26"/>
        <v>-1.2900106269925611</v>
      </c>
      <c r="AJ67" s="28">
        <f t="shared" si="27"/>
        <v>0.4593257603517773</v>
      </c>
      <c r="AK67" s="28">
        <f t="shared" si="28"/>
        <v>-2.3242937853107346</v>
      </c>
      <c r="AL67" s="28">
        <f t="shared" si="29"/>
        <v>-0.8992226014410315</v>
      </c>
      <c r="AM67" s="28">
        <f t="shared" si="30"/>
        <v>-11.019755409219192</v>
      </c>
      <c r="AN67" s="28">
        <f t="shared" si="31"/>
        <v>1.1130410290113604</v>
      </c>
      <c r="AO67" s="28">
        <f t="shared" si="32"/>
        <v>-0.21198791433395536</v>
      </c>
      <c r="AP67" s="28">
        <f t="shared" si="32"/>
        <v>2.1567521849450237</v>
      </c>
    </row>
    <row r="68" spans="1:42" ht="15.75" customHeight="1">
      <c r="A68" s="2"/>
      <c r="B68" s="20" t="s">
        <v>66</v>
      </c>
      <c r="C68" s="20">
        <v>16813</v>
      </c>
      <c r="D68" s="20">
        <v>21470</v>
      </c>
      <c r="E68" s="20">
        <v>18239</v>
      </c>
      <c r="F68" s="20">
        <v>21139</v>
      </c>
      <c r="G68" s="20">
        <v>17978</v>
      </c>
      <c r="H68" s="20">
        <v>18321</v>
      </c>
      <c r="I68" s="20">
        <v>18535</v>
      </c>
      <c r="J68" s="20">
        <v>20626</v>
      </c>
      <c r="K68" s="20">
        <v>24058</v>
      </c>
      <c r="L68" s="20">
        <v>26691</v>
      </c>
      <c r="M68" s="20">
        <v>23299</v>
      </c>
      <c r="N68" s="20">
        <v>29973</v>
      </c>
      <c r="O68" s="20">
        <v>18717</v>
      </c>
      <c r="Q68" s="28">
        <f t="shared" si="40"/>
        <v>3.4985574407031656E-3</v>
      </c>
      <c r="R68" s="28">
        <f t="shared" si="43"/>
        <v>4.6296525906108403E-3</v>
      </c>
      <c r="S68" s="28">
        <f t="shared" si="44"/>
        <v>3.5196128831069388E-3</v>
      </c>
      <c r="T68" s="28">
        <f t="shared" si="45"/>
        <v>3.9631711368502357E-3</v>
      </c>
      <c r="U68" s="28">
        <f t="shared" si="46"/>
        <v>3.3386104598528287E-3</v>
      </c>
      <c r="V68" s="28">
        <f t="shared" si="47"/>
        <v>3.4076547147965422E-3</v>
      </c>
      <c r="W68" s="28">
        <f t="shared" si="48"/>
        <v>3.1849251572658821E-3</v>
      </c>
      <c r="X68" s="28">
        <f t="shared" si="49"/>
        <v>3.535353795054721E-3</v>
      </c>
      <c r="Y68" s="28">
        <f t="shared" si="50"/>
        <v>4.6426762255339475E-3</v>
      </c>
      <c r="Z68" s="28">
        <f t="shared" si="51"/>
        <v>5.914330290894821E-3</v>
      </c>
      <c r="AA68" s="28">
        <f t="shared" si="52"/>
        <v>4.7627019865816864E-3</v>
      </c>
      <c r="AB68" s="28">
        <f t="shared" si="53"/>
        <v>4.8634997531984414E-3</v>
      </c>
      <c r="AC68" s="28">
        <f t="shared" si="53"/>
        <v>3.1061760578000668E-3</v>
      </c>
      <c r="AE68" s="28">
        <f t="shared" si="22"/>
        <v>0.27698804496520557</v>
      </c>
      <c r="AF68" s="28">
        <f t="shared" si="23"/>
        <v>-0.15048905449464367</v>
      </c>
      <c r="AG68" s="28">
        <f t="shared" si="24"/>
        <v>0.15899994517243266</v>
      </c>
      <c r="AH68" s="28">
        <f t="shared" si="25"/>
        <v>-0.14953403661478781</v>
      </c>
      <c r="AI68" s="28">
        <f t="shared" si="26"/>
        <v>1.9078874179552896E-2</v>
      </c>
      <c r="AJ68" s="28">
        <f t="shared" si="27"/>
        <v>1.1680585120899423E-2</v>
      </c>
      <c r="AK68" s="28">
        <f t="shared" si="28"/>
        <v>0.11281359589964923</v>
      </c>
      <c r="AL68" s="28">
        <f t="shared" si="29"/>
        <v>0.16639193251236306</v>
      </c>
      <c r="AM68" s="28">
        <f t="shared" si="30"/>
        <v>0.10944384404356144</v>
      </c>
      <c r="AN68" s="28">
        <f t="shared" si="31"/>
        <v>-0.12708403581731675</v>
      </c>
      <c r="AO68" s="28">
        <f t="shared" si="32"/>
        <v>0.28645006223443059</v>
      </c>
      <c r="AP68" s="28">
        <f t="shared" si="32"/>
        <v>-0.37553798418576723</v>
      </c>
    </row>
    <row r="69" spans="1:42" ht="15.75" customHeight="1">
      <c r="A69" s="2"/>
      <c r="B69" s="21" t="s">
        <v>67</v>
      </c>
      <c r="C69" s="22">
        <f t="shared" ref="C69:N69" si="55">SUM(C61:C68)</f>
        <v>2099782</v>
      </c>
      <c r="D69" s="22">
        <f t="shared" si="55"/>
        <v>2529926</v>
      </c>
      <c r="E69" s="22">
        <f t="shared" si="55"/>
        <v>2049652</v>
      </c>
      <c r="F69" s="22">
        <f t="shared" si="55"/>
        <v>2225146</v>
      </c>
      <c r="G69" s="22">
        <f t="shared" si="55"/>
        <v>2169193</v>
      </c>
      <c r="H69" s="22">
        <f t="shared" si="55"/>
        <v>2149016</v>
      </c>
      <c r="I69" s="22">
        <f t="shared" si="55"/>
        <v>2046002</v>
      </c>
      <c r="J69" s="22">
        <f t="shared" si="55"/>
        <v>2092403</v>
      </c>
      <c r="K69" s="22">
        <f t="shared" si="55"/>
        <v>2585530</v>
      </c>
      <c r="L69" s="22">
        <f t="shared" si="55"/>
        <v>2734923</v>
      </c>
      <c r="M69" s="22">
        <f t="shared" si="55"/>
        <v>2503529</v>
      </c>
      <c r="N69" s="22">
        <f t="shared" si="55"/>
        <v>2907071</v>
      </c>
      <c r="O69" s="22">
        <f>SUM(O61:O68)</f>
        <v>2089952</v>
      </c>
      <c r="Q69" s="114">
        <f t="shared" si="40"/>
        <v>0.43693617676527535</v>
      </c>
      <c r="R69" s="114">
        <f t="shared" si="43"/>
        <v>0.54553695668158919</v>
      </c>
      <c r="S69" s="114">
        <f t="shared" si="44"/>
        <v>0.39552506086330957</v>
      </c>
      <c r="T69" s="114">
        <f t="shared" si="45"/>
        <v>0.41717367909918895</v>
      </c>
      <c r="U69" s="114">
        <f t="shared" si="46"/>
        <v>0.40283070637665686</v>
      </c>
      <c r="V69" s="114">
        <f t="shared" si="47"/>
        <v>0.39971096035004672</v>
      </c>
      <c r="W69" s="114">
        <f t="shared" si="48"/>
        <v>0.35157071710905363</v>
      </c>
      <c r="X69" s="114">
        <f t="shared" si="49"/>
        <v>0.35864369663695744</v>
      </c>
      <c r="Y69" s="114">
        <f t="shared" si="50"/>
        <v>0.49895164441785628</v>
      </c>
      <c r="Z69" s="114">
        <f t="shared" si="51"/>
        <v>0.60601843101288588</v>
      </c>
      <c r="AA69" s="114">
        <f t="shared" si="52"/>
        <v>0.51176284569144015</v>
      </c>
      <c r="AB69" s="114">
        <f t="shared" si="53"/>
        <v>0.47170917462484052</v>
      </c>
      <c r="AC69" s="114">
        <f t="shared" si="53"/>
        <v>0.3468375735615411</v>
      </c>
      <c r="AE69" s="114">
        <f t="shared" si="22"/>
        <v>0.20485174175223908</v>
      </c>
      <c r="AF69" s="114">
        <f t="shared" si="23"/>
        <v>-0.18983717310308679</v>
      </c>
      <c r="AG69" s="114">
        <f t="shared" si="24"/>
        <v>8.5621364016916113E-2</v>
      </c>
      <c r="AH69" s="114">
        <f t="shared" si="25"/>
        <v>-2.514576571604743E-2</v>
      </c>
      <c r="AI69" s="114">
        <f t="shared" si="26"/>
        <v>-9.3016158543753891E-3</v>
      </c>
      <c r="AJ69" s="114">
        <f t="shared" si="27"/>
        <v>-4.7935427190863189E-2</v>
      </c>
      <c r="AK69" s="114">
        <f t="shared" si="28"/>
        <v>2.2678863461521592E-2</v>
      </c>
      <c r="AL69" s="114">
        <f t="shared" si="29"/>
        <v>0.23567496318825776</v>
      </c>
      <c r="AM69" s="114">
        <f t="shared" si="30"/>
        <v>5.7780416394317635E-2</v>
      </c>
      <c r="AN69" s="114">
        <f t="shared" si="31"/>
        <v>-8.4607135191740346E-2</v>
      </c>
      <c r="AO69" s="114">
        <f t="shared" si="32"/>
        <v>0.16118926523319677</v>
      </c>
      <c r="AP69" s="114">
        <f t="shared" si="32"/>
        <v>-0.28107982226784278</v>
      </c>
    </row>
    <row r="70" spans="1:42" ht="15.75" customHeight="1">
      <c r="A70" s="2"/>
      <c r="B70" s="2"/>
      <c r="C70" s="9"/>
      <c r="D70" s="9"/>
      <c r="E70" s="9"/>
      <c r="F70" s="9"/>
      <c r="G70" s="2"/>
      <c r="H70" s="2"/>
      <c r="I70" s="2"/>
      <c r="J70" s="2"/>
      <c r="K70" s="2"/>
      <c r="L70" s="2"/>
      <c r="M70" s="2"/>
      <c r="N70" s="2"/>
      <c r="O70" s="2"/>
      <c r="Q70" s="115"/>
      <c r="R70" s="115"/>
      <c r="S70" s="115"/>
      <c r="T70" s="115"/>
      <c r="U70" s="115"/>
      <c r="V70" s="115"/>
      <c r="W70" s="115"/>
      <c r="X70" s="115"/>
      <c r="Y70" s="115"/>
      <c r="Z70" s="115"/>
      <c r="AA70" s="115"/>
      <c r="AB70" s="115"/>
      <c r="AC70" s="115"/>
      <c r="AE70" s="115"/>
      <c r="AF70" s="115"/>
      <c r="AG70" s="115"/>
      <c r="AH70" s="115"/>
      <c r="AI70" s="115"/>
      <c r="AJ70" s="115"/>
      <c r="AK70" s="115"/>
      <c r="AL70" s="115"/>
      <c r="AM70" s="115"/>
      <c r="AN70" s="115"/>
      <c r="AO70" s="115"/>
      <c r="AP70" s="115"/>
    </row>
    <row r="71" spans="1:42" ht="15.75" customHeight="1">
      <c r="A71" s="2"/>
      <c r="B71" s="21" t="s">
        <v>68</v>
      </c>
      <c r="C71" s="22">
        <f t="shared" ref="C71:O71" si="56">+C69+C59</f>
        <v>4805695</v>
      </c>
      <c r="D71" s="22">
        <f t="shared" si="56"/>
        <v>4637497</v>
      </c>
      <c r="E71" s="22">
        <f t="shared" si="56"/>
        <v>5182104</v>
      </c>
      <c r="F71" s="22">
        <f t="shared" si="56"/>
        <v>5333860</v>
      </c>
      <c r="G71" s="22">
        <f t="shared" si="56"/>
        <v>5384875</v>
      </c>
      <c r="H71" s="22">
        <f t="shared" si="56"/>
        <v>5376425</v>
      </c>
      <c r="I71" s="22">
        <f t="shared" si="56"/>
        <v>5819603</v>
      </c>
      <c r="J71" s="22">
        <f t="shared" si="56"/>
        <v>5834211</v>
      </c>
      <c r="K71" s="22">
        <f t="shared" si="56"/>
        <v>5181925</v>
      </c>
      <c r="L71" s="22">
        <f t="shared" si="56"/>
        <v>4512937</v>
      </c>
      <c r="M71" s="22">
        <f t="shared" si="56"/>
        <v>4891971</v>
      </c>
      <c r="N71" s="22">
        <f t="shared" si="56"/>
        <v>6162846</v>
      </c>
      <c r="O71" s="22">
        <f t="shared" si="56"/>
        <v>6025737</v>
      </c>
      <c r="Q71" s="114">
        <f t="shared" si="40"/>
        <v>1</v>
      </c>
      <c r="R71" s="114">
        <f t="shared" si="43"/>
        <v>1</v>
      </c>
      <c r="S71" s="114">
        <f t="shared" si="44"/>
        <v>1</v>
      </c>
      <c r="T71" s="114">
        <f t="shared" si="45"/>
        <v>1</v>
      </c>
      <c r="U71" s="114">
        <f t="shared" si="46"/>
        <v>1</v>
      </c>
      <c r="V71" s="114">
        <f t="shared" si="47"/>
        <v>1</v>
      </c>
      <c r="W71" s="114">
        <f t="shared" si="48"/>
        <v>1</v>
      </c>
      <c r="X71" s="114">
        <f t="shared" si="49"/>
        <v>1</v>
      </c>
      <c r="Y71" s="114">
        <f t="shared" si="50"/>
        <v>1</v>
      </c>
      <c r="Z71" s="114">
        <f t="shared" si="51"/>
        <v>1</v>
      </c>
      <c r="AA71" s="114">
        <f t="shared" si="52"/>
        <v>1</v>
      </c>
      <c r="AB71" s="114">
        <f t="shared" si="53"/>
        <v>1</v>
      </c>
      <c r="AC71" s="114">
        <f t="shared" si="53"/>
        <v>1</v>
      </c>
      <c r="AE71" s="114">
        <f t="shared" si="22"/>
        <v>-3.4999724285457168E-2</v>
      </c>
      <c r="AF71" s="114">
        <f t="shared" si="23"/>
        <v>0.11743554766720066</v>
      </c>
      <c r="AG71" s="114">
        <f t="shared" si="24"/>
        <v>2.9284630335477679E-2</v>
      </c>
      <c r="AH71" s="114">
        <f t="shared" si="25"/>
        <v>9.5643680186581204E-3</v>
      </c>
      <c r="AI71" s="114">
        <f t="shared" si="26"/>
        <v>-1.5692100559436817E-3</v>
      </c>
      <c r="AJ71" s="114">
        <f t="shared" si="27"/>
        <v>8.2429867430495074E-2</v>
      </c>
      <c r="AK71" s="114">
        <f t="shared" si="28"/>
        <v>2.5101368598510199E-3</v>
      </c>
      <c r="AL71" s="114">
        <f t="shared" si="29"/>
        <v>-0.11180363548730066</v>
      </c>
      <c r="AM71" s="114">
        <f t="shared" si="30"/>
        <v>-0.12910028609059376</v>
      </c>
      <c r="AN71" s="114">
        <f t="shared" si="31"/>
        <v>8.3988320687835794E-2</v>
      </c>
      <c r="AO71" s="114">
        <f t="shared" si="32"/>
        <v>0.25978792597094302</v>
      </c>
      <c r="AP71" s="114">
        <f t="shared" si="32"/>
        <v>-2.2247675830290081E-2</v>
      </c>
    </row>
    <row r="72" spans="1:42" ht="15.75" customHeight="1">
      <c r="A72" s="2"/>
      <c r="B72" s="2"/>
      <c r="C72" s="7"/>
      <c r="D72" s="7"/>
      <c r="E72" s="7"/>
      <c r="F72" s="7"/>
      <c r="G72" s="2"/>
      <c r="H72" s="2"/>
      <c r="I72" s="2"/>
      <c r="J72" s="2"/>
      <c r="K72" s="2"/>
      <c r="L72" s="2"/>
      <c r="M72" s="2"/>
      <c r="N72" s="2"/>
      <c r="O72" s="2"/>
      <c r="Q72" s="115"/>
      <c r="R72" s="115"/>
      <c r="S72" s="115"/>
      <c r="T72" s="115"/>
      <c r="U72" s="115"/>
      <c r="V72" s="115"/>
      <c r="W72" s="115"/>
      <c r="X72" s="115"/>
      <c r="Y72" s="115"/>
      <c r="Z72" s="115"/>
      <c r="AA72" s="115"/>
      <c r="AB72" s="115"/>
      <c r="AC72" s="115"/>
    </row>
    <row r="73" spans="1:42" ht="15.75" customHeight="1">
      <c r="A73" s="2"/>
      <c r="B73" s="12" t="s">
        <v>69</v>
      </c>
      <c r="C73" s="13">
        <f t="shared" ref="C73:O73" si="57">+C71-C39</f>
        <v>0</v>
      </c>
      <c r="D73" s="13">
        <f t="shared" si="57"/>
        <v>0</v>
      </c>
      <c r="E73" s="13">
        <f t="shared" si="57"/>
        <v>0</v>
      </c>
      <c r="F73" s="13">
        <f t="shared" si="57"/>
        <v>0</v>
      </c>
      <c r="G73" s="13">
        <f t="shared" si="57"/>
        <v>0</v>
      </c>
      <c r="H73" s="13">
        <f t="shared" si="57"/>
        <v>0</v>
      </c>
      <c r="I73" s="13">
        <f t="shared" si="57"/>
        <v>0</v>
      </c>
      <c r="J73" s="13">
        <f t="shared" si="57"/>
        <v>0</v>
      </c>
      <c r="K73" s="13">
        <f t="shared" si="57"/>
        <v>0</v>
      </c>
      <c r="L73" s="13">
        <f t="shared" si="57"/>
        <v>0</v>
      </c>
      <c r="M73" s="13">
        <f t="shared" si="57"/>
        <v>0</v>
      </c>
      <c r="N73" s="13">
        <f t="shared" si="57"/>
        <v>0</v>
      </c>
      <c r="O73" s="13">
        <f t="shared" si="57"/>
        <v>0</v>
      </c>
    </row>
    <row r="74" spans="1:42" ht="15.75" customHeight="1">
      <c r="A74" s="2"/>
      <c r="B74" s="4"/>
      <c r="C74" s="11"/>
      <c r="D74" s="11"/>
      <c r="E74" s="11"/>
      <c r="F74" s="11"/>
      <c r="G74" s="2"/>
      <c r="H74" s="2"/>
      <c r="I74" s="2"/>
      <c r="J74" s="2"/>
      <c r="K74" s="2"/>
      <c r="L74" s="2"/>
      <c r="M74" s="2"/>
      <c r="N74" s="2"/>
      <c r="O74" s="2"/>
    </row>
    <row r="75" spans="1:42" ht="15.75" customHeight="1">
      <c r="A75" s="2"/>
      <c r="B75" s="2"/>
      <c r="C75" s="5"/>
      <c r="D75" s="2"/>
      <c r="E75" s="2"/>
      <c r="F75" s="2"/>
      <c r="G75" s="2"/>
      <c r="H75" s="2"/>
      <c r="I75" s="2"/>
      <c r="J75" s="2"/>
      <c r="K75" s="2"/>
      <c r="L75" s="2"/>
      <c r="M75" s="2"/>
      <c r="N75" s="2"/>
      <c r="O75" s="2"/>
    </row>
    <row r="76" spans="1:42" ht="15.75" customHeight="1">
      <c r="A76" s="2"/>
      <c r="B76" s="2"/>
      <c r="C76" s="5"/>
      <c r="D76" s="5"/>
      <c r="E76" s="5"/>
      <c r="F76" s="5"/>
      <c r="G76" s="2"/>
      <c r="H76" s="2"/>
      <c r="I76" s="2"/>
      <c r="J76" s="2"/>
      <c r="K76" s="2"/>
      <c r="L76" s="2"/>
      <c r="M76" s="2"/>
      <c r="N76" s="2"/>
      <c r="O76" s="2"/>
    </row>
    <row r="77" spans="1:42" ht="15.75" customHeight="1">
      <c r="A77" s="2"/>
      <c r="B77" s="2"/>
      <c r="C77" s="2"/>
      <c r="D77" s="2"/>
      <c r="E77" s="2"/>
      <c r="F77" s="2"/>
      <c r="G77" s="2"/>
      <c r="H77" s="2"/>
      <c r="I77" s="2"/>
      <c r="J77" s="2"/>
      <c r="K77" s="2"/>
      <c r="L77" s="2"/>
      <c r="M77" s="2"/>
      <c r="N77" s="2"/>
      <c r="O77" s="2"/>
    </row>
    <row r="78" spans="1:42" ht="15.75" customHeight="1">
      <c r="A78" s="2"/>
      <c r="B78" s="2"/>
      <c r="C78" s="2"/>
      <c r="D78" s="2"/>
      <c r="E78" s="2"/>
      <c r="F78" s="2"/>
      <c r="G78" s="2"/>
      <c r="H78" s="2"/>
      <c r="I78" s="2"/>
      <c r="J78" s="2"/>
      <c r="K78" s="2"/>
      <c r="L78" s="2"/>
      <c r="M78" s="2"/>
      <c r="N78" s="2"/>
      <c r="O78" s="2"/>
    </row>
    <row r="79" spans="1:42" ht="15.75" customHeight="1">
      <c r="A79" s="2"/>
      <c r="B79" s="2"/>
      <c r="C79" s="2"/>
      <c r="D79" s="2"/>
      <c r="E79" s="2"/>
      <c r="F79" s="2"/>
      <c r="G79" s="2"/>
      <c r="H79" s="2"/>
      <c r="I79" s="2"/>
      <c r="J79" s="2"/>
      <c r="K79" s="2"/>
      <c r="L79" s="2"/>
      <c r="M79" s="2"/>
      <c r="N79" s="2"/>
      <c r="O79" s="2"/>
    </row>
    <row r="80" spans="1:42" ht="15.75" customHeight="1">
      <c r="A80" s="2"/>
      <c r="B80" s="2"/>
      <c r="C80" s="2"/>
      <c r="D80" s="2"/>
      <c r="E80" s="2"/>
      <c r="F80" s="2"/>
      <c r="G80" s="2"/>
      <c r="H80" s="2"/>
      <c r="I80" s="2"/>
      <c r="J80" s="2"/>
      <c r="K80" s="2"/>
      <c r="L80" s="2"/>
      <c r="M80" s="2"/>
      <c r="N80" s="2"/>
      <c r="O80" s="2"/>
    </row>
    <row r="81" spans="1:15" ht="15.75" customHeight="1">
      <c r="A81" s="2"/>
      <c r="B81" s="2"/>
      <c r="C81" s="2"/>
      <c r="D81" s="2"/>
      <c r="E81" s="2"/>
      <c r="F81" s="2"/>
      <c r="G81" s="2"/>
      <c r="H81" s="2"/>
      <c r="I81" s="2"/>
      <c r="J81" s="2"/>
      <c r="K81" s="2"/>
      <c r="L81" s="2"/>
      <c r="M81" s="2"/>
      <c r="N81" s="2"/>
      <c r="O81" s="2"/>
    </row>
    <row r="82" spans="1:15" ht="15.75" customHeight="1">
      <c r="A82" s="2"/>
      <c r="B82" s="2"/>
      <c r="C82" s="2"/>
      <c r="D82" s="2"/>
      <c r="E82" s="2"/>
      <c r="F82" s="2"/>
      <c r="G82" s="2"/>
      <c r="H82" s="2"/>
      <c r="I82" s="2"/>
      <c r="J82" s="2"/>
      <c r="K82" s="2"/>
      <c r="L82" s="2"/>
      <c r="M82" s="2"/>
      <c r="N82" s="2"/>
      <c r="O82" s="2"/>
    </row>
    <row r="83" spans="1:15" ht="15.75" customHeight="1">
      <c r="A83" s="2"/>
      <c r="B83" s="2"/>
      <c r="C83" s="2"/>
      <c r="D83" s="2"/>
      <c r="E83" s="2"/>
      <c r="F83" s="2"/>
      <c r="G83" s="2"/>
      <c r="H83" s="2"/>
      <c r="I83" s="2"/>
      <c r="J83" s="2"/>
      <c r="K83" s="2"/>
      <c r="L83" s="2"/>
      <c r="M83" s="2"/>
      <c r="N83" s="2"/>
      <c r="O83" s="2"/>
    </row>
    <row r="84" spans="1:15" ht="15.75" customHeight="1">
      <c r="A84" s="2"/>
      <c r="B84" s="2"/>
      <c r="C84" s="2"/>
      <c r="D84" s="2"/>
      <c r="E84" s="2"/>
      <c r="F84" s="2"/>
      <c r="G84" s="2"/>
      <c r="H84" s="2"/>
      <c r="I84" s="2"/>
      <c r="J84" s="2"/>
      <c r="K84" s="2"/>
      <c r="L84" s="2"/>
      <c r="M84" s="2"/>
      <c r="N84" s="2"/>
      <c r="O84" s="2"/>
    </row>
    <row r="85" spans="1:15" ht="15.75" customHeight="1">
      <c r="A85" s="2"/>
      <c r="B85" s="2"/>
      <c r="C85" s="2"/>
      <c r="D85" s="2"/>
      <c r="E85" s="2"/>
      <c r="F85" s="2"/>
      <c r="G85" s="2"/>
      <c r="H85" s="2"/>
      <c r="I85" s="2"/>
      <c r="J85" s="2"/>
      <c r="K85" s="2"/>
      <c r="L85" s="2"/>
      <c r="M85" s="2"/>
      <c r="N85" s="2"/>
      <c r="O85" s="2"/>
    </row>
    <row r="86" spans="1:15" ht="15.75" customHeight="1">
      <c r="A86" s="2"/>
      <c r="B86" s="2"/>
      <c r="C86" s="2"/>
      <c r="D86" s="2"/>
      <c r="E86" s="2"/>
      <c r="F86" s="2"/>
      <c r="G86" s="2"/>
      <c r="H86" s="2"/>
      <c r="I86" s="2"/>
      <c r="J86" s="2"/>
      <c r="K86" s="2"/>
      <c r="L86" s="2"/>
      <c r="M86" s="2"/>
      <c r="N86" s="2"/>
      <c r="O86" s="2"/>
    </row>
    <row r="87" spans="1:15" ht="15.75" customHeight="1">
      <c r="A87" s="2"/>
      <c r="B87" s="2"/>
      <c r="C87" s="2"/>
      <c r="D87" s="2"/>
      <c r="E87" s="2"/>
      <c r="F87" s="2"/>
      <c r="G87" s="2"/>
      <c r="H87" s="2"/>
      <c r="I87" s="2"/>
      <c r="J87" s="2"/>
      <c r="K87" s="2"/>
      <c r="L87" s="2"/>
      <c r="M87" s="2"/>
      <c r="N87" s="2"/>
      <c r="O87" s="2"/>
    </row>
    <row r="88" spans="1:15" ht="15.75" customHeight="1">
      <c r="A88" s="2"/>
      <c r="B88" s="2"/>
      <c r="C88" s="2"/>
      <c r="D88" s="2"/>
      <c r="E88" s="2"/>
      <c r="F88" s="2"/>
      <c r="G88" s="2"/>
      <c r="H88" s="2"/>
      <c r="I88" s="2"/>
      <c r="J88" s="2"/>
      <c r="K88" s="2"/>
      <c r="L88" s="2"/>
      <c r="M88" s="2"/>
      <c r="N88" s="2"/>
      <c r="O88" s="2"/>
    </row>
    <row r="89" spans="1:15" ht="15.75" customHeight="1">
      <c r="A89" s="2"/>
      <c r="B89" s="2"/>
      <c r="C89" s="2"/>
      <c r="D89" s="2"/>
      <c r="E89" s="2"/>
      <c r="F89" s="2"/>
      <c r="G89" s="2"/>
      <c r="H89" s="2"/>
      <c r="I89" s="2"/>
      <c r="J89" s="2"/>
      <c r="K89" s="2"/>
      <c r="L89" s="2"/>
      <c r="M89" s="2"/>
      <c r="N89" s="2"/>
      <c r="O89" s="2"/>
    </row>
    <row r="90" spans="1:15" ht="15.75" customHeight="1">
      <c r="A90" s="2"/>
      <c r="B90" s="2"/>
      <c r="C90" s="2"/>
      <c r="D90" s="2"/>
      <c r="E90" s="2"/>
      <c r="F90" s="2"/>
      <c r="G90" s="2"/>
      <c r="H90" s="2"/>
      <c r="I90" s="2"/>
      <c r="J90" s="2"/>
      <c r="K90" s="2"/>
      <c r="L90" s="2"/>
      <c r="M90" s="2"/>
      <c r="N90" s="2"/>
      <c r="O90" s="2"/>
    </row>
    <row r="91" spans="1:15" ht="15.75" customHeight="1">
      <c r="A91" s="2"/>
      <c r="B91" s="2"/>
      <c r="C91" s="2"/>
      <c r="D91" s="2"/>
      <c r="E91" s="2"/>
      <c r="F91" s="2"/>
      <c r="G91" s="2"/>
      <c r="H91" s="2"/>
      <c r="I91" s="2"/>
      <c r="J91" s="2"/>
      <c r="K91" s="2"/>
      <c r="L91" s="2"/>
      <c r="M91" s="2"/>
      <c r="N91" s="2"/>
      <c r="O91" s="2"/>
    </row>
    <row r="92" spans="1:15" ht="15.75" customHeight="1">
      <c r="A92" s="2"/>
      <c r="B92" s="2"/>
      <c r="C92" s="2"/>
      <c r="D92" s="2"/>
      <c r="E92" s="2"/>
      <c r="F92" s="2"/>
      <c r="G92" s="2"/>
      <c r="H92" s="2"/>
      <c r="I92" s="2"/>
      <c r="J92" s="2"/>
      <c r="K92" s="2"/>
      <c r="L92" s="2"/>
      <c r="M92" s="2"/>
      <c r="N92" s="2"/>
      <c r="O92" s="2"/>
    </row>
    <row r="93" spans="1:15" ht="15.75" customHeight="1">
      <c r="A93" s="2"/>
      <c r="B93" s="2"/>
      <c r="C93" s="2"/>
      <c r="D93" s="2"/>
      <c r="E93" s="2"/>
      <c r="F93" s="2"/>
      <c r="G93" s="2"/>
      <c r="H93" s="2"/>
      <c r="I93" s="2"/>
      <c r="J93" s="2"/>
      <c r="K93" s="2"/>
      <c r="L93" s="2"/>
      <c r="M93" s="2"/>
      <c r="N93" s="2"/>
      <c r="O93" s="2"/>
    </row>
    <row r="94" spans="1:15" ht="15.75" customHeight="1">
      <c r="A94" s="2"/>
      <c r="B94" s="2"/>
      <c r="C94" s="2"/>
      <c r="D94" s="2"/>
      <c r="E94" s="2"/>
      <c r="F94" s="2"/>
      <c r="G94" s="2"/>
      <c r="H94" s="2"/>
      <c r="I94" s="2"/>
      <c r="J94" s="2"/>
      <c r="K94" s="2"/>
      <c r="L94" s="2"/>
      <c r="M94" s="2"/>
      <c r="N94" s="2"/>
      <c r="O94" s="2"/>
    </row>
    <row r="95" spans="1:15" ht="15.75" customHeight="1">
      <c r="A95" s="2"/>
      <c r="B95" s="2"/>
      <c r="C95" s="2"/>
      <c r="D95" s="2"/>
      <c r="E95" s="2"/>
      <c r="F95" s="2"/>
      <c r="G95" s="2"/>
      <c r="H95" s="2"/>
      <c r="I95" s="2"/>
      <c r="J95" s="2"/>
      <c r="K95" s="2"/>
      <c r="L95" s="2"/>
      <c r="M95" s="2"/>
      <c r="N95" s="2"/>
      <c r="O95" s="2"/>
    </row>
    <row r="96" spans="1:15" ht="15.75" customHeight="1">
      <c r="A96" s="2"/>
      <c r="B96" s="2"/>
      <c r="C96" s="2"/>
      <c r="D96" s="2"/>
      <c r="E96" s="2"/>
      <c r="F96" s="2"/>
      <c r="G96" s="2"/>
      <c r="H96" s="2"/>
      <c r="I96" s="2"/>
      <c r="J96" s="2"/>
      <c r="K96" s="2"/>
      <c r="L96" s="2"/>
      <c r="M96" s="2"/>
      <c r="N96" s="2"/>
      <c r="O96" s="2"/>
    </row>
    <row r="97" spans="1:15" ht="15.75" customHeight="1">
      <c r="A97" s="2"/>
      <c r="B97" s="2"/>
      <c r="C97" s="2"/>
      <c r="D97" s="2"/>
      <c r="E97" s="2"/>
      <c r="F97" s="2"/>
      <c r="G97" s="2"/>
      <c r="H97" s="2"/>
      <c r="I97" s="2"/>
      <c r="J97" s="2"/>
      <c r="K97" s="2"/>
      <c r="L97" s="2"/>
      <c r="M97" s="2"/>
      <c r="N97" s="2"/>
      <c r="O97" s="2"/>
    </row>
    <row r="98" spans="1:15" ht="15.75" customHeight="1">
      <c r="A98" s="2"/>
      <c r="B98" s="2"/>
      <c r="C98" s="2"/>
      <c r="D98" s="2"/>
      <c r="E98" s="2"/>
      <c r="F98" s="2"/>
      <c r="G98" s="2"/>
      <c r="H98" s="2"/>
      <c r="I98" s="2"/>
      <c r="J98" s="2"/>
      <c r="K98" s="2"/>
      <c r="L98" s="2"/>
      <c r="M98" s="2"/>
      <c r="N98" s="2"/>
      <c r="O98" s="2"/>
    </row>
    <row r="99" spans="1:15" ht="15.75" customHeight="1">
      <c r="A99" s="2"/>
      <c r="B99" s="2"/>
      <c r="C99" s="2"/>
      <c r="D99" s="2"/>
      <c r="E99" s="2"/>
      <c r="F99" s="2"/>
      <c r="G99" s="2"/>
      <c r="H99" s="2"/>
      <c r="I99" s="2"/>
      <c r="J99" s="2"/>
      <c r="K99" s="2"/>
      <c r="L99" s="2"/>
      <c r="M99" s="2"/>
      <c r="N99" s="2"/>
      <c r="O99" s="2"/>
    </row>
    <row r="100" spans="1:15" ht="15.75" customHeight="1">
      <c r="A100" s="2"/>
      <c r="B100" s="2"/>
      <c r="C100" s="2"/>
      <c r="D100" s="2"/>
      <c r="E100" s="2"/>
      <c r="F100" s="2"/>
      <c r="G100" s="2"/>
      <c r="H100" s="2"/>
      <c r="I100" s="2"/>
      <c r="J100" s="2"/>
      <c r="K100" s="2"/>
      <c r="L100" s="2"/>
      <c r="M100" s="2"/>
      <c r="N100" s="2"/>
      <c r="O100" s="2"/>
    </row>
    <row r="101" spans="1:15" ht="15.75" customHeight="1">
      <c r="A101" s="2"/>
      <c r="B101" s="2"/>
      <c r="C101" s="2"/>
      <c r="D101" s="2"/>
      <c r="E101" s="2"/>
      <c r="F101" s="2"/>
      <c r="G101" s="2"/>
      <c r="H101" s="2"/>
      <c r="I101" s="2"/>
      <c r="J101" s="2"/>
      <c r="K101" s="2"/>
      <c r="L101" s="2"/>
      <c r="M101" s="2"/>
      <c r="N101" s="2"/>
      <c r="O101" s="2"/>
    </row>
    <row r="102" spans="1:15" ht="15.75" customHeight="1">
      <c r="A102" s="2"/>
      <c r="B102" s="2"/>
      <c r="C102" s="2"/>
      <c r="D102" s="2"/>
      <c r="E102" s="2"/>
      <c r="F102" s="2"/>
      <c r="G102" s="2"/>
      <c r="H102" s="2"/>
      <c r="I102" s="2"/>
      <c r="J102" s="2"/>
      <c r="K102" s="2"/>
      <c r="L102" s="2"/>
      <c r="M102" s="2"/>
      <c r="N102" s="2"/>
      <c r="O102" s="2"/>
    </row>
    <row r="103" spans="1:15" ht="15.75" customHeight="1">
      <c r="A103" s="2"/>
      <c r="B103" s="2"/>
      <c r="C103" s="2"/>
      <c r="D103" s="2"/>
      <c r="E103" s="2"/>
      <c r="F103" s="2"/>
      <c r="G103" s="2"/>
      <c r="H103" s="2"/>
      <c r="I103" s="2"/>
      <c r="J103" s="2"/>
      <c r="K103" s="2"/>
      <c r="L103" s="2"/>
      <c r="M103" s="2"/>
      <c r="N103" s="2"/>
      <c r="O103" s="2"/>
    </row>
    <row r="104" spans="1:15" ht="15.75" customHeight="1">
      <c r="A104" s="2"/>
      <c r="B104" s="2"/>
      <c r="C104" s="2"/>
      <c r="D104" s="2"/>
      <c r="E104" s="2"/>
      <c r="F104" s="2"/>
      <c r="G104" s="2"/>
      <c r="H104" s="2"/>
      <c r="I104" s="2"/>
      <c r="J104" s="2"/>
      <c r="K104" s="2"/>
      <c r="L104" s="2"/>
      <c r="M104" s="2"/>
      <c r="N104" s="2"/>
      <c r="O104" s="2"/>
    </row>
    <row r="105" spans="1:15" ht="15.75" customHeight="1">
      <c r="A105" s="2"/>
      <c r="B105" s="2"/>
      <c r="C105" s="2"/>
      <c r="D105" s="2"/>
      <c r="E105" s="2"/>
      <c r="F105" s="2"/>
      <c r="G105" s="2"/>
      <c r="H105" s="2"/>
      <c r="I105" s="2"/>
      <c r="J105" s="2"/>
      <c r="K105" s="2"/>
      <c r="L105" s="2"/>
      <c r="M105" s="2"/>
      <c r="N105" s="2"/>
      <c r="O105" s="2"/>
    </row>
    <row r="106" spans="1:15" ht="15.75" customHeight="1">
      <c r="A106" s="2"/>
      <c r="B106" s="2"/>
      <c r="C106" s="2"/>
      <c r="D106" s="2"/>
      <c r="E106" s="2"/>
      <c r="F106" s="2"/>
      <c r="G106" s="2"/>
      <c r="H106" s="2"/>
      <c r="I106" s="2"/>
      <c r="J106" s="2"/>
      <c r="K106" s="2"/>
      <c r="L106" s="2"/>
      <c r="M106" s="2"/>
      <c r="N106" s="2"/>
      <c r="O106" s="2"/>
    </row>
    <row r="107" spans="1:15" ht="15.75" customHeight="1">
      <c r="A107" s="2"/>
      <c r="B107" s="2"/>
      <c r="C107" s="2"/>
      <c r="D107" s="2"/>
      <c r="E107" s="2"/>
      <c r="F107" s="2"/>
      <c r="G107" s="2"/>
      <c r="H107" s="2"/>
      <c r="I107" s="2"/>
      <c r="J107" s="2"/>
      <c r="K107" s="2"/>
      <c r="L107" s="2"/>
      <c r="M107" s="2"/>
      <c r="N107" s="2"/>
      <c r="O107" s="2"/>
    </row>
    <row r="108" spans="1:15" ht="15.75" customHeight="1">
      <c r="A108" s="2"/>
      <c r="B108" s="2"/>
      <c r="C108" s="2"/>
      <c r="D108" s="2"/>
      <c r="E108" s="2"/>
      <c r="F108" s="2"/>
      <c r="G108" s="2"/>
      <c r="H108" s="2"/>
      <c r="I108" s="2"/>
      <c r="J108" s="2"/>
      <c r="K108" s="2"/>
      <c r="L108" s="2"/>
      <c r="M108" s="2"/>
      <c r="N108" s="2"/>
      <c r="O108" s="2"/>
    </row>
    <row r="109" spans="1:15" ht="15.75" customHeight="1">
      <c r="A109" s="2"/>
      <c r="B109" s="2"/>
      <c r="C109" s="2"/>
      <c r="D109" s="2"/>
      <c r="E109" s="2"/>
      <c r="F109" s="2"/>
      <c r="G109" s="2"/>
      <c r="H109" s="2"/>
      <c r="I109" s="2"/>
      <c r="J109" s="2"/>
      <c r="K109" s="2"/>
      <c r="L109" s="2"/>
      <c r="M109" s="2"/>
      <c r="N109" s="2"/>
      <c r="O109" s="2"/>
    </row>
    <row r="110" spans="1:15" ht="15.75" customHeight="1">
      <c r="A110" s="2"/>
      <c r="B110" s="2"/>
      <c r="C110" s="2"/>
      <c r="D110" s="2"/>
      <c r="E110" s="2"/>
      <c r="F110" s="2"/>
      <c r="G110" s="2"/>
      <c r="H110" s="2"/>
      <c r="I110" s="2"/>
      <c r="J110" s="2"/>
      <c r="K110" s="2"/>
      <c r="L110" s="2"/>
      <c r="M110" s="2"/>
      <c r="N110" s="2"/>
      <c r="O110" s="2"/>
    </row>
    <row r="111" spans="1:15" ht="15.75" customHeight="1">
      <c r="A111" s="2"/>
      <c r="B111" s="2"/>
      <c r="C111" s="2"/>
      <c r="D111" s="2"/>
      <c r="E111" s="2"/>
      <c r="F111" s="2"/>
      <c r="G111" s="2"/>
      <c r="H111" s="2"/>
      <c r="I111" s="2"/>
      <c r="J111" s="2"/>
      <c r="K111" s="2"/>
      <c r="L111" s="2"/>
      <c r="M111" s="2"/>
      <c r="N111" s="2"/>
      <c r="O111" s="2"/>
    </row>
    <row r="112" spans="1:15" ht="15.75" customHeight="1">
      <c r="A112" s="2"/>
      <c r="B112" s="2"/>
      <c r="C112" s="2"/>
      <c r="D112" s="2"/>
      <c r="E112" s="2"/>
      <c r="F112" s="2"/>
      <c r="G112" s="2"/>
      <c r="H112" s="2"/>
      <c r="I112" s="2"/>
      <c r="J112" s="2"/>
      <c r="K112" s="2"/>
      <c r="L112" s="2"/>
      <c r="M112" s="2"/>
      <c r="N112" s="2"/>
      <c r="O112" s="2"/>
    </row>
    <row r="113" spans="1:15" ht="15.75" customHeight="1">
      <c r="A113" s="2"/>
      <c r="B113" s="2"/>
      <c r="C113" s="2"/>
      <c r="D113" s="2"/>
      <c r="E113" s="2"/>
      <c r="F113" s="2"/>
      <c r="G113" s="2"/>
      <c r="H113" s="2"/>
      <c r="I113" s="2"/>
      <c r="J113" s="2"/>
      <c r="K113" s="2"/>
      <c r="L113" s="2"/>
      <c r="M113" s="2"/>
      <c r="N113" s="2"/>
      <c r="O113" s="2"/>
    </row>
    <row r="114" spans="1:15" ht="15.75" customHeight="1">
      <c r="A114" s="2"/>
      <c r="B114" s="2"/>
      <c r="C114" s="2"/>
      <c r="D114" s="2"/>
      <c r="E114" s="2"/>
      <c r="F114" s="2"/>
      <c r="G114" s="2"/>
      <c r="H114" s="2"/>
      <c r="I114" s="2"/>
      <c r="J114" s="2"/>
      <c r="K114" s="2"/>
      <c r="L114" s="2"/>
      <c r="M114" s="2"/>
      <c r="N114" s="2"/>
      <c r="O114" s="2"/>
    </row>
    <row r="115" spans="1:15" ht="15.75" customHeight="1">
      <c r="A115" s="2"/>
      <c r="B115" s="2"/>
      <c r="C115" s="2"/>
      <c r="D115" s="2"/>
      <c r="E115" s="2"/>
      <c r="F115" s="2"/>
      <c r="G115" s="2"/>
      <c r="H115" s="2"/>
      <c r="I115" s="2"/>
      <c r="J115" s="2"/>
      <c r="K115" s="2"/>
      <c r="L115" s="2"/>
      <c r="M115" s="2"/>
      <c r="N115" s="2"/>
      <c r="O115" s="2"/>
    </row>
    <row r="116" spans="1:15" ht="15.75" customHeight="1">
      <c r="A116" s="2"/>
      <c r="B116" s="2"/>
      <c r="C116" s="2"/>
      <c r="D116" s="2"/>
      <c r="E116" s="2"/>
      <c r="F116" s="2"/>
      <c r="G116" s="2"/>
      <c r="H116" s="2"/>
      <c r="I116" s="2"/>
      <c r="J116" s="2"/>
      <c r="K116" s="2"/>
      <c r="L116" s="2"/>
      <c r="M116" s="2"/>
      <c r="N116" s="2"/>
      <c r="O116" s="2"/>
    </row>
    <row r="117" spans="1:15" ht="15.75" customHeight="1">
      <c r="A117" s="2"/>
      <c r="B117" s="2"/>
      <c r="C117" s="2"/>
      <c r="D117" s="2"/>
      <c r="E117" s="2"/>
      <c r="F117" s="2"/>
      <c r="G117" s="2"/>
      <c r="H117" s="2"/>
      <c r="I117" s="2"/>
      <c r="J117" s="2"/>
      <c r="K117" s="2"/>
      <c r="L117" s="2"/>
      <c r="M117" s="2"/>
      <c r="N117" s="2"/>
      <c r="O117" s="2"/>
    </row>
    <row r="118" spans="1:15" ht="15.75" customHeight="1">
      <c r="A118" s="2"/>
      <c r="B118" s="2"/>
      <c r="C118" s="2"/>
      <c r="D118" s="2"/>
      <c r="E118" s="2"/>
      <c r="F118" s="2"/>
      <c r="G118" s="2"/>
      <c r="H118" s="2"/>
      <c r="I118" s="2"/>
      <c r="J118" s="2"/>
      <c r="K118" s="2"/>
      <c r="L118" s="2"/>
      <c r="M118" s="2"/>
      <c r="N118" s="2"/>
      <c r="O118" s="2"/>
    </row>
    <row r="119" spans="1:15" ht="15.75" customHeight="1">
      <c r="A119" s="2"/>
      <c r="B119" s="2"/>
      <c r="C119" s="2"/>
      <c r="D119" s="2"/>
      <c r="E119" s="2"/>
      <c r="F119" s="2"/>
      <c r="G119" s="2"/>
      <c r="H119" s="2"/>
      <c r="I119" s="2"/>
      <c r="J119" s="2"/>
      <c r="K119" s="2"/>
      <c r="L119" s="2"/>
      <c r="M119" s="2"/>
      <c r="N119" s="2"/>
      <c r="O119" s="2"/>
    </row>
    <row r="120" spans="1:15" ht="15.75" customHeight="1">
      <c r="A120" s="2"/>
      <c r="B120" s="2"/>
      <c r="C120" s="2"/>
      <c r="D120" s="2"/>
      <c r="E120" s="2"/>
      <c r="F120" s="2"/>
      <c r="G120" s="2"/>
      <c r="H120" s="2"/>
      <c r="I120" s="2"/>
      <c r="J120" s="2"/>
      <c r="K120" s="2"/>
      <c r="L120" s="2"/>
      <c r="M120" s="2"/>
      <c r="N120" s="2"/>
      <c r="O120" s="2"/>
    </row>
    <row r="121" spans="1:15" ht="15.75" customHeight="1">
      <c r="A121" s="2"/>
      <c r="B121" s="2"/>
      <c r="C121" s="2"/>
      <c r="D121" s="2"/>
      <c r="E121" s="2"/>
      <c r="F121" s="2"/>
      <c r="G121" s="2"/>
      <c r="H121" s="2"/>
      <c r="I121" s="2"/>
      <c r="J121" s="2"/>
      <c r="K121" s="2"/>
      <c r="L121" s="2"/>
      <c r="M121" s="2"/>
      <c r="N121" s="2"/>
      <c r="O121" s="2"/>
    </row>
    <row r="122" spans="1:15" ht="15.75" customHeight="1">
      <c r="A122" s="2"/>
      <c r="B122" s="2"/>
      <c r="C122" s="2"/>
      <c r="D122" s="2"/>
      <c r="E122" s="2"/>
      <c r="F122" s="2"/>
      <c r="G122" s="2"/>
      <c r="H122" s="2"/>
      <c r="I122" s="2"/>
      <c r="J122" s="2"/>
      <c r="K122" s="2"/>
      <c r="L122" s="2"/>
      <c r="M122" s="2"/>
      <c r="N122" s="2"/>
      <c r="O122" s="2"/>
    </row>
    <row r="123" spans="1:15" ht="15.75" customHeight="1">
      <c r="A123" s="2"/>
      <c r="B123" s="2"/>
      <c r="C123" s="2"/>
      <c r="D123" s="2"/>
      <c r="E123" s="2"/>
      <c r="F123" s="2"/>
      <c r="G123" s="2"/>
      <c r="H123" s="2"/>
      <c r="I123" s="2"/>
      <c r="J123" s="2"/>
      <c r="K123" s="2"/>
      <c r="L123" s="2"/>
      <c r="M123" s="2"/>
      <c r="N123" s="2"/>
      <c r="O123" s="2"/>
    </row>
    <row r="124" spans="1:15" ht="15.75" customHeight="1">
      <c r="A124" s="2"/>
      <c r="B124" s="2"/>
      <c r="C124" s="2"/>
      <c r="D124" s="2"/>
      <c r="E124" s="2"/>
      <c r="F124" s="2"/>
      <c r="G124" s="2"/>
      <c r="H124" s="2"/>
      <c r="I124" s="2"/>
      <c r="J124" s="2"/>
      <c r="K124" s="2"/>
      <c r="L124" s="2"/>
      <c r="M124" s="2"/>
      <c r="N124" s="2"/>
      <c r="O124" s="2"/>
    </row>
    <row r="125" spans="1:15" ht="15.75" customHeight="1">
      <c r="A125" s="2"/>
      <c r="B125" s="2"/>
      <c r="C125" s="2"/>
      <c r="D125" s="2"/>
      <c r="E125" s="2"/>
      <c r="F125" s="2"/>
      <c r="G125" s="2"/>
      <c r="H125" s="2"/>
      <c r="I125" s="2"/>
      <c r="J125" s="2"/>
      <c r="K125" s="2"/>
      <c r="L125" s="2"/>
      <c r="M125" s="2"/>
      <c r="N125" s="2"/>
      <c r="O125" s="2"/>
    </row>
    <row r="126" spans="1:15" ht="15.75" customHeight="1">
      <c r="A126" s="2"/>
      <c r="B126" s="2"/>
      <c r="C126" s="2"/>
      <c r="D126" s="2"/>
      <c r="E126" s="2"/>
      <c r="F126" s="2"/>
      <c r="G126" s="2"/>
      <c r="H126" s="2"/>
      <c r="I126" s="2"/>
      <c r="J126" s="2"/>
      <c r="K126" s="2"/>
      <c r="L126" s="2"/>
      <c r="M126" s="2"/>
      <c r="N126" s="2"/>
      <c r="O126" s="2"/>
    </row>
    <row r="127" spans="1:15" ht="15.75" customHeight="1">
      <c r="A127" s="2"/>
      <c r="B127" s="2"/>
      <c r="C127" s="2"/>
      <c r="D127" s="2"/>
      <c r="E127" s="2"/>
      <c r="F127" s="2"/>
      <c r="G127" s="2"/>
      <c r="H127" s="2"/>
      <c r="I127" s="2"/>
      <c r="J127" s="2"/>
      <c r="K127" s="2"/>
      <c r="L127" s="2"/>
      <c r="M127" s="2"/>
      <c r="N127" s="2"/>
      <c r="O127" s="2"/>
    </row>
    <row r="128" spans="1:15" ht="15.75" customHeight="1">
      <c r="A128" s="2"/>
      <c r="B128" s="2"/>
      <c r="C128" s="2"/>
      <c r="D128" s="2"/>
      <c r="E128" s="2"/>
      <c r="F128" s="2"/>
      <c r="G128" s="2"/>
      <c r="H128" s="2"/>
      <c r="I128" s="2"/>
      <c r="J128" s="2"/>
      <c r="K128" s="2"/>
      <c r="L128" s="2"/>
      <c r="M128" s="2"/>
      <c r="N128" s="2"/>
      <c r="O128" s="2"/>
    </row>
    <row r="129" spans="1:15" ht="15.75" customHeight="1">
      <c r="A129" s="2"/>
      <c r="B129" s="2"/>
      <c r="C129" s="2"/>
      <c r="D129" s="2"/>
      <c r="E129" s="2"/>
      <c r="F129" s="2"/>
      <c r="G129" s="2"/>
      <c r="H129" s="2"/>
      <c r="I129" s="2"/>
      <c r="J129" s="2"/>
      <c r="K129" s="2"/>
      <c r="L129" s="2"/>
      <c r="M129" s="2"/>
      <c r="N129" s="2"/>
      <c r="O129" s="2"/>
    </row>
    <row r="130" spans="1:15" ht="15.75" customHeight="1">
      <c r="A130" s="2"/>
      <c r="B130" s="2"/>
      <c r="C130" s="2"/>
      <c r="D130" s="2"/>
      <c r="E130" s="2"/>
      <c r="F130" s="2"/>
      <c r="G130" s="2"/>
      <c r="H130" s="2"/>
      <c r="I130" s="2"/>
      <c r="J130" s="2"/>
      <c r="K130" s="2"/>
      <c r="L130" s="2"/>
      <c r="M130" s="2"/>
      <c r="N130" s="2"/>
      <c r="O130" s="2"/>
    </row>
    <row r="131" spans="1:15" ht="15.75" customHeight="1">
      <c r="A131" s="2"/>
      <c r="B131" s="2"/>
      <c r="C131" s="2"/>
      <c r="D131" s="2"/>
      <c r="E131" s="2"/>
      <c r="F131" s="2"/>
      <c r="G131" s="2"/>
      <c r="H131" s="2"/>
      <c r="I131" s="2"/>
      <c r="J131" s="2"/>
      <c r="K131" s="2"/>
      <c r="L131" s="2"/>
      <c r="M131" s="2"/>
      <c r="N131" s="2"/>
      <c r="O131" s="2"/>
    </row>
    <row r="132" spans="1:15" ht="15.75" customHeight="1">
      <c r="A132" s="2"/>
      <c r="B132" s="2"/>
      <c r="C132" s="2"/>
      <c r="D132" s="2"/>
      <c r="E132" s="2"/>
      <c r="F132" s="2"/>
      <c r="G132" s="2"/>
      <c r="H132" s="2"/>
      <c r="I132" s="2"/>
      <c r="J132" s="2"/>
      <c r="K132" s="2"/>
      <c r="L132" s="2"/>
      <c r="M132" s="2"/>
      <c r="N132" s="2"/>
      <c r="O132" s="2"/>
    </row>
    <row r="133" spans="1:15" ht="15.75" customHeight="1">
      <c r="A133" s="2"/>
      <c r="B133" s="2"/>
      <c r="C133" s="2"/>
      <c r="D133" s="2"/>
      <c r="E133" s="2"/>
      <c r="F133" s="2"/>
      <c r="G133" s="2"/>
      <c r="H133" s="2"/>
      <c r="I133" s="2"/>
      <c r="J133" s="2"/>
      <c r="K133" s="2"/>
      <c r="L133" s="2"/>
      <c r="M133" s="2"/>
      <c r="N133" s="2"/>
      <c r="O133" s="2"/>
    </row>
    <row r="134" spans="1:15" ht="15.75" customHeight="1">
      <c r="A134" s="2"/>
      <c r="B134" s="2"/>
      <c r="C134" s="2"/>
      <c r="D134" s="2"/>
      <c r="E134" s="2"/>
      <c r="F134" s="2"/>
      <c r="G134" s="2"/>
      <c r="H134" s="2"/>
      <c r="I134" s="2"/>
      <c r="J134" s="2"/>
      <c r="K134" s="2"/>
      <c r="L134" s="2"/>
      <c r="M134" s="2"/>
      <c r="N134" s="2"/>
      <c r="O134" s="2"/>
    </row>
    <row r="135" spans="1:15" ht="15.75" customHeight="1">
      <c r="A135" s="2"/>
      <c r="B135" s="2"/>
      <c r="C135" s="2"/>
      <c r="D135" s="2"/>
      <c r="E135" s="2"/>
      <c r="F135" s="2"/>
      <c r="G135" s="2"/>
      <c r="H135" s="2"/>
      <c r="I135" s="2"/>
      <c r="J135" s="2"/>
      <c r="K135" s="2"/>
      <c r="L135" s="2"/>
      <c r="M135" s="2"/>
      <c r="N135" s="2"/>
      <c r="O135" s="2"/>
    </row>
    <row r="136" spans="1:15" ht="15.75" customHeight="1">
      <c r="A136" s="2"/>
      <c r="B136" s="2"/>
      <c r="C136" s="2"/>
      <c r="D136" s="2"/>
      <c r="E136" s="2"/>
      <c r="F136" s="2"/>
      <c r="G136" s="2"/>
      <c r="H136" s="2"/>
      <c r="I136" s="2"/>
      <c r="J136" s="2"/>
      <c r="K136" s="2"/>
      <c r="L136" s="2"/>
      <c r="M136" s="2"/>
      <c r="N136" s="2"/>
      <c r="O136" s="2"/>
    </row>
    <row r="137" spans="1:15" ht="15.75" customHeight="1">
      <c r="A137" s="2"/>
      <c r="B137" s="2"/>
      <c r="C137" s="2"/>
      <c r="D137" s="2"/>
      <c r="E137" s="2"/>
      <c r="F137" s="2"/>
      <c r="G137" s="2"/>
      <c r="H137" s="2"/>
      <c r="I137" s="2"/>
      <c r="J137" s="2"/>
      <c r="K137" s="2"/>
      <c r="L137" s="2"/>
      <c r="M137" s="2"/>
      <c r="N137" s="2"/>
      <c r="O137" s="2"/>
    </row>
    <row r="138" spans="1:15" ht="15.75" customHeight="1">
      <c r="A138" s="2"/>
      <c r="B138" s="2"/>
      <c r="C138" s="2"/>
      <c r="D138" s="2"/>
      <c r="E138" s="2"/>
      <c r="F138" s="2"/>
      <c r="G138" s="2"/>
      <c r="H138" s="2"/>
      <c r="I138" s="2"/>
      <c r="J138" s="2"/>
      <c r="K138" s="2"/>
      <c r="L138" s="2"/>
      <c r="M138" s="2"/>
      <c r="N138" s="2"/>
      <c r="O138" s="2"/>
    </row>
    <row r="139" spans="1:15" ht="15.75" customHeight="1">
      <c r="A139" s="2"/>
      <c r="B139" s="2"/>
      <c r="C139" s="2"/>
      <c r="D139" s="2"/>
      <c r="E139" s="2"/>
      <c r="F139" s="2"/>
      <c r="G139" s="2"/>
      <c r="H139" s="2"/>
      <c r="I139" s="2"/>
      <c r="J139" s="2"/>
      <c r="K139" s="2"/>
      <c r="L139" s="2"/>
      <c r="M139" s="2"/>
      <c r="N139" s="2"/>
      <c r="O139" s="2"/>
    </row>
    <row r="140" spans="1:15" ht="15.75" customHeight="1">
      <c r="A140" s="2"/>
      <c r="B140" s="2"/>
      <c r="C140" s="2"/>
      <c r="D140" s="2"/>
      <c r="E140" s="2"/>
      <c r="F140" s="2"/>
      <c r="G140" s="2"/>
      <c r="H140" s="2"/>
      <c r="I140" s="2"/>
      <c r="J140" s="2"/>
      <c r="K140" s="2"/>
      <c r="L140" s="2"/>
      <c r="M140" s="2"/>
      <c r="N140" s="2"/>
      <c r="O140" s="2"/>
    </row>
    <row r="141" spans="1:15" ht="15.75" customHeight="1">
      <c r="A141" s="2"/>
      <c r="B141" s="2"/>
      <c r="C141" s="2"/>
      <c r="D141" s="2"/>
      <c r="E141" s="2"/>
      <c r="F141" s="2"/>
      <c r="G141" s="2"/>
      <c r="H141" s="2"/>
      <c r="I141" s="2"/>
      <c r="J141" s="2"/>
      <c r="K141" s="2"/>
      <c r="L141" s="2"/>
      <c r="M141" s="2"/>
      <c r="N141" s="2"/>
      <c r="O141" s="2"/>
    </row>
    <row r="142" spans="1:15" ht="15.75" customHeight="1">
      <c r="A142" s="2"/>
      <c r="B142" s="2"/>
      <c r="C142" s="2"/>
      <c r="D142" s="2"/>
      <c r="E142" s="2"/>
      <c r="F142" s="2"/>
      <c r="G142" s="2"/>
      <c r="H142" s="2"/>
      <c r="I142" s="2"/>
      <c r="J142" s="2"/>
      <c r="K142" s="2"/>
      <c r="L142" s="2"/>
      <c r="M142" s="2"/>
      <c r="N142" s="2"/>
      <c r="O142" s="2"/>
    </row>
    <row r="143" spans="1:15" ht="15.75" customHeight="1">
      <c r="A143" s="2"/>
      <c r="B143" s="2"/>
      <c r="C143" s="2"/>
      <c r="D143" s="2"/>
      <c r="E143" s="2"/>
      <c r="F143" s="2"/>
      <c r="G143" s="2"/>
      <c r="H143" s="2"/>
      <c r="I143" s="2"/>
      <c r="J143" s="2"/>
      <c r="K143" s="2"/>
      <c r="L143" s="2"/>
      <c r="M143" s="2"/>
      <c r="N143" s="2"/>
      <c r="O143" s="2"/>
    </row>
    <row r="144" spans="1:15" ht="15.75" customHeight="1">
      <c r="A144" s="2"/>
      <c r="B144" s="2"/>
      <c r="C144" s="2"/>
      <c r="D144" s="2"/>
      <c r="E144" s="2"/>
      <c r="F144" s="2"/>
      <c r="G144" s="2"/>
      <c r="H144" s="2"/>
      <c r="I144" s="2"/>
      <c r="J144" s="2"/>
      <c r="K144" s="2"/>
      <c r="L144" s="2"/>
      <c r="M144" s="2"/>
      <c r="N144" s="2"/>
      <c r="O144" s="2"/>
    </row>
    <row r="145" spans="1:15" ht="15.75" customHeight="1">
      <c r="A145" s="2"/>
      <c r="B145" s="2"/>
      <c r="C145" s="2"/>
      <c r="D145" s="2"/>
      <c r="E145" s="2"/>
      <c r="F145" s="2"/>
      <c r="G145" s="2"/>
      <c r="H145" s="2"/>
      <c r="I145" s="2"/>
      <c r="J145" s="2"/>
      <c r="K145" s="2"/>
      <c r="L145" s="2"/>
      <c r="M145" s="2"/>
      <c r="N145" s="2"/>
      <c r="O145" s="2"/>
    </row>
    <row r="146" spans="1:15" ht="15.75" customHeight="1">
      <c r="A146" s="2"/>
      <c r="B146" s="2"/>
      <c r="C146" s="2"/>
      <c r="D146" s="2"/>
      <c r="E146" s="2"/>
      <c r="F146" s="2"/>
      <c r="G146" s="2"/>
      <c r="H146" s="2"/>
      <c r="I146" s="2"/>
      <c r="J146" s="2"/>
      <c r="K146" s="2"/>
      <c r="L146" s="2"/>
      <c r="M146" s="2"/>
      <c r="N146" s="2"/>
      <c r="O146" s="2"/>
    </row>
    <row r="147" spans="1:15" ht="15.75" customHeight="1">
      <c r="A147" s="2"/>
      <c r="B147" s="2"/>
      <c r="C147" s="2"/>
      <c r="D147" s="2"/>
      <c r="E147" s="2"/>
      <c r="F147" s="2"/>
      <c r="G147" s="2"/>
      <c r="H147" s="2"/>
      <c r="I147" s="2"/>
      <c r="J147" s="2"/>
      <c r="K147" s="2"/>
      <c r="L147" s="2"/>
      <c r="M147" s="2"/>
      <c r="N147" s="2"/>
      <c r="O147" s="2"/>
    </row>
    <row r="148" spans="1:15" ht="15.75" customHeight="1">
      <c r="A148" s="2"/>
      <c r="B148" s="2"/>
      <c r="C148" s="2"/>
      <c r="D148" s="2"/>
      <c r="E148" s="2"/>
      <c r="F148" s="2"/>
      <c r="G148" s="2"/>
      <c r="H148" s="2"/>
      <c r="I148" s="2"/>
      <c r="J148" s="2"/>
      <c r="K148" s="2"/>
      <c r="L148" s="2"/>
      <c r="M148" s="2"/>
      <c r="N148" s="2"/>
      <c r="O148" s="2"/>
    </row>
    <row r="149" spans="1:15" ht="15.75" customHeight="1">
      <c r="A149" s="2"/>
      <c r="B149" s="2"/>
      <c r="C149" s="2"/>
      <c r="D149" s="2"/>
      <c r="E149" s="2"/>
      <c r="F149" s="2"/>
      <c r="G149" s="2"/>
      <c r="H149" s="2"/>
      <c r="I149" s="2"/>
      <c r="J149" s="2"/>
      <c r="K149" s="2"/>
      <c r="L149" s="2"/>
      <c r="M149" s="2"/>
      <c r="N149" s="2"/>
      <c r="O149" s="2"/>
    </row>
    <row r="150" spans="1:15" ht="15.75" customHeight="1">
      <c r="A150" s="2"/>
      <c r="B150" s="2"/>
      <c r="C150" s="2"/>
      <c r="D150" s="2"/>
      <c r="E150" s="2"/>
      <c r="F150" s="2"/>
      <c r="G150" s="2"/>
      <c r="H150" s="2"/>
      <c r="I150" s="2"/>
      <c r="J150" s="2"/>
      <c r="K150" s="2"/>
      <c r="L150" s="2"/>
      <c r="M150" s="2"/>
      <c r="N150" s="2"/>
      <c r="O150" s="2"/>
    </row>
    <row r="151" spans="1:15" ht="15.75" customHeight="1">
      <c r="A151" s="2"/>
      <c r="B151" s="2"/>
      <c r="C151" s="2"/>
      <c r="D151" s="2"/>
      <c r="E151" s="2"/>
      <c r="F151" s="2"/>
      <c r="G151" s="2"/>
      <c r="H151" s="2"/>
      <c r="I151" s="2"/>
      <c r="J151" s="2"/>
      <c r="K151" s="2"/>
      <c r="L151" s="2"/>
      <c r="M151" s="2"/>
      <c r="N151" s="2"/>
      <c r="O151" s="2"/>
    </row>
    <row r="152" spans="1:15" ht="15.75" customHeight="1">
      <c r="A152" s="2"/>
      <c r="B152" s="2"/>
      <c r="C152" s="2"/>
      <c r="D152" s="2"/>
      <c r="E152" s="2"/>
      <c r="F152" s="2"/>
      <c r="G152" s="2"/>
      <c r="H152" s="2"/>
      <c r="I152" s="2"/>
      <c r="J152" s="2"/>
      <c r="K152" s="2"/>
      <c r="L152" s="2"/>
      <c r="M152" s="2"/>
      <c r="N152" s="2"/>
      <c r="O152" s="2"/>
    </row>
    <row r="153" spans="1:15" ht="15.75" customHeight="1">
      <c r="A153" s="2"/>
      <c r="B153" s="2"/>
      <c r="C153" s="2"/>
      <c r="D153" s="2"/>
      <c r="E153" s="2"/>
      <c r="F153" s="2"/>
      <c r="G153" s="2"/>
      <c r="H153" s="2"/>
      <c r="I153" s="2"/>
      <c r="J153" s="2"/>
      <c r="K153" s="2"/>
      <c r="L153" s="2"/>
      <c r="M153" s="2"/>
      <c r="N153" s="2"/>
      <c r="O153" s="2"/>
    </row>
    <row r="154" spans="1:15" ht="15.75" customHeight="1">
      <c r="A154" s="2"/>
      <c r="B154" s="2"/>
      <c r="C154" s="2"/>
      <c r="D154" s="2"/>
      <c r="E154" s="2"/>
      <c r="F154" s="2"/>
      <c r="G154" s="2"/>
      <c r="H154" s="2"/>
      <c r="I154" s="2"/>
      <c r="J154" s="2"/>
      <c r="K154" s="2"/>
      <c r="L154" s="2"/>
      <c r="M154" s="2"/>
      <c r="N154" s="2"/>
      <c r="O154" s="2"/>
    </row>
    <row r="155" spans="1:15" ht="15.75" customHeight="1">
      <c r="A155" s="2"/>
      <c r="B155" s="2"/>
      <c r="C155" s="2"/>
      <c r="D155" s="2"/>
      <c r="E155" s="2"/>
      <c r="F155" s="2"/>
      <c r="G155" s="2"/>
      <c r="H155" s="2"/>
      <c r="I155" s="2"/>
      <c r="J155" s="2"/>
      <c r="K155" s="2"/>
      <c r="L155" s="2"/>
      <c r="M155" s="2"/>
      <c r="N155" s="2"/>
      <c r="O155" s="2"/>
    </row>
    <row r="156" spans="1:15" ht="15.75" customHeight="1">
      <c r="A156" s="2"/>
      <c r="B156" s="2"/>
      <c r="C156" s="2"/>
      <c r="D156" s="2"/>
      <c r="E156" s="2"/>
      <c r="F156" s="2"/>
      <c r="G156" s="2"/>
      <c r="H156" s="2"/>
      <c r="I156" s="2"/>
      <c r="J156" s="2"/>
      <c r="K156" s="2"/>
      <c r="L156" s="2"/>
      <c r="M156" s="2"/>
      <c r="N156" s="2"/>
      <c r="O156" s="2"/>
    </row>
    <row r="157" spans="1:15" ht="15.75" customHeight="1">
      <c r="A157" s="2"/>
      <c r="B157" s="2"/>
      <c r="C157" s="2"/>
      <c r="D157" s="2"/>
      <c r="E157" s="2"/>
      <c r="F157" s="2"/>
      <c r="G157" s="2"/>
      <c r="H157" s="2"/>
      <c r="I157" s="2"/>
      <c r="J157" s="2"/>
      <c r="K157" s="2"/>
      <c r="L157" s="2"/>
      <c r="M157" s="2"/>
      <c r="N157" s="2"/>
      <c r="O157" s="2"/>
    </row>
    <row r="158" spans="1:15" ht="15.75" customHeight="1">
      <c r="A158" s="2"/>
      <c r="B158" s="2"/>
      <c r="C158" s="2"/>
      <c r="D158" s="2"/>
      <c r="E158" s="2"/>
      <c r="F158" s="2"/>
      <c r="G158" s="2"/>
      <c r="H158" s="2"/>
      <c r="I158" s="2"/>
      <c r="J158" s="2"/>
      <c r="K158" s="2"/>
      <c r="L158" s="2"/>
      <c r="M158" s="2"/>
      <c r="N158" s="2"/>
      <c r="O158" s="2"/>
    </row>
    <row r="159" spans="1:15" ht="15.75" customHeight="1">
      <c r="A159" s="2"/>
      <c r="B159" s="2"/>
      <c r="C159" s="2"/>
      <c r="D159" s="2"/>
      <c r="E159" s="2"/>
      <c r="F159" s="2"/>
      <c r="G159" s="2"/>
      <c r="H159" s="2"/>
      <c r="I159" s="2"/>
      <c r="J159" s="2"/>
      <c r="K159" s="2"/>
      <c r="L159" s="2"/>
      <c r="M159" s="2"/>
      <c r="N159" s="2"/>
      <c r="O159" s="2"/>
    </row>
    <row r="160" spans="1:15" ht="15.75" customHeight="1">
      <c r="A160" s="2"/>
      <c r="B160" s="2"/>
      <c r="C160" s="2"/>
      <c r="D160" s="2"/>
      <c r="E160" s="2"/>
      <c r="F160" s="2"/>
      <c r="G160" s="2"/>
      <c r="H160" s="2"/>
      <c r="I160" s="2"/>
      <c r="J160" s="2"/>
      <c r="K160" s="2"/>
      <c r="L160" s="2"/>
      <c r="M160" s="2"/>
      <c r="N160" s="2"/>
      <c r="O160" s="2"/>
    </row>
    <row r="161" spans="1:15" ht="15.75" customHeight="1">
      <c r="A161" s="2"/>
      <c r="B161" s="2"/>
      <c r="C161" s="2"/>
      <c r="D161" s="2"/>
      <c r="E161" s="2"/>
      <c r="F161" s="2"/>
      <c r="G161" s="2"/>
      <c r="H161" s="2"/>
      <c r="I161" s="2"/>
      <c r="J161" s="2"/>
      <c r="K161" s="2"/>
      <c r="L161" s="2"/>
      <c r="M161" s="2"/>
      <c r="N161" s="2"/>
      <c r="O161" s="2"/>
    </row>
    <row r="162" spans="1:15" ht="15.75" customHeight="1">
      <c r="A162" s="2"/>
      <c r="B162" s="2"/>
      <c r="C162" s="2"/>
      <c r="D162" s="2"/>
      <c r="E162" s="2"/>
      <c r="F162" s="2"/>
      <c r="G162" s="2"/>
      <c r="H162" s="2"/>
      <c r="I162" s="2"/>
      <c r="J162" s="2"/>
      <c r="K162" s="2"/>
      <c r="L162" s="2"/>
      <c r="M162" s="2"/>
      <c r="N162" s="2"/>
      <c r="O162" s="2"/>
    </row>
    <row r="163" spans="1:15" ht="15.75" customHeight="1">
      <c r="A163" s="2"/>
      <c r="B163" s="2"/>
      <c r="C163" s="2"/>
      <c r="D163" s="2"/>
      <c r="E163" s="2"/>
      <c r="F163" s="2"/>
      <c r="G163" s="2"/>
      <c r="H163" s="2"/>
      <c r="I163" s="2"/>
      <c r="J163" s="2"/>
      <c r="K163" s="2"/>
      <c r="L163" s="2"/>
      <c r="M163" s="2"/>
      <c r="N163" s="2"/>
      <c r="O163" s="2"/>
    </row>
    <row r="164" spans="1:15" ht="15.75" customHeight="1">
      <c r="A164" s="2"/>
      <c r="B164" s="2"/>
      <c r="C164" s="2"/>
      <c r="D164" s="2"/>
      <c r="E164" s="2"/>
      <c r="F164" s="2"/>
      <c r="G164" s="2"/>
      <c r="H164" s="2"/>
      <c r="I164" s="2"/>
      <c r="J164" s="2"/>
      <c r="K164" s="2"/>
      <c r="L164" s="2"/>
      <c r="M164" s="2"/>
      <c r="N164" s="2"/>
      <c r="O164" s="2"/>
    </row>
    <row r="165" spans="1:15" ht="15.75" customHeight="1">
      <c r="A165" s="2"/>
      <c r="B165" s="2"/>
      <c r="C165" s="2"/>
      <c r="D165" s="2"/>
      <c r="E165" s="2"/>
      <c r="F165" s="2"/>
      <c r="G165" s="2"/>
      <c r="H165" s="2"/>
      <c r="I165" s="2"/>
      <c r="J165" s="2"/>
      <c r="K165" s="2"/>
      <c r="L165" s="2"/>
      <c r="M165" s="2"/>
      <c r="N165" s="2"/>
      <c r="O165" s="2"/>
    </row>
    <row r="166" spans="1:15" ht="15.75" customHeight="1">
      <c r="A166" s="2"/>
      <c r="B166" s="2"/>
      <c r="C166" s="2"/>
      <c r="D166" s="2"/>
      <c r="E166" s="2"/>
      <c r="F166" s="2"/>
      <c r="G166" s="2"/>
      <c r="H166" s="2"/>
      <c r="I166" s="2"/>
      <c r="J166" s="2"/>
      <c r="K166" s="2"/>
      <c r="L166" s="2"/>
      <c r="M166" s="2"/>
      <c r="N166" s="2"/>
      <c r="O166" s="2"/>
    </row>
    <row r="167" spans="1:15" ht="15.75" customHeight="1">
      <c r="A167" s="2"/>
      <c r="B167" s="2"/>
      <c r="C167" s="2"/>
      <c r="D167" s="2"/>
      <c r="E167" s="2"/>
      <c r="F167" s="2"/>
      <c r="G167" s="2"/>
      <c r="H167" s="2"/>
      <c r="I167" s="2"/>
      <c r="J167" s="2"/>
      <c r="K167" s="2"/>
      <c r="L167" s="2"/>
      <c r="M167" s="2"/>
      <c r="N167" s="2"/>
      <c r="O167" s="2"/>
    </row>
    <row r="168" spans="1:15" ht="15.75" customHeight="1">
      <c r="A168" s="2"/>
      <c r="B168" s="2"/>
      <c r="C168" s="2"/>
      <c r="D168" s="2"/>
      <c r="E168" s="2"/>
      <c r="F168" s="2"/>
      <c r="G168" s="2"/>
      <c r="H168" s="2"/>
      <c r="I168" s="2"/>
      <c r="J168" s="2"/>
      <c r="K168" s="2"/>
      <c r="L168" s="2"/>
      <c r="M168" s="2"/>
      <c r="N168" s="2"/>
      <c r="O168" s="2"/>
    </row>
    <row r="169" spans="1:15" ht="15.75" customHeight="1">
      <c r="A169" s="2"/>
      <c r="B169" s="2"/>
      <c r="C169" s="2"/>
      <c r="D169" s="2"/>
      <c r="E169" s="2"/>
      <c r="F169" s="2"/>
      <c r="G169" s="2"/>
      <c r="H169" s="2"/>
      <c r="I169" s="2"/>
      <c r="J169" s="2"/>
      <c r="K169" s="2"/>
      <c r="L169" s="2"/>
      <c r="M169" s="2"/>
      <c r="N169" s="2"/>
      <c r="O169" s="2"/>
    </row>
    <row r="170" spans="1:15" ht="15.75" customHeight="1">
      <c r="A170" s="2"/>
      <c r="B170" s="2"/>
      <c r="C170" s="2"/>
      <c r="D170" s="2"/>
      <c r="E170" s="2"/>
      <c r="F170" s="2"/>
      <c r="G170" s="2"/>
      <c r="H170" s="2"/>
      <c r="I170" s="2"/>
      <c r="J170" s="2"/>
      <c r="K170" s="2"/>
      <c r="L170" s="2"/>
      <c r="M170" s="2"/>
      <c r="N170" s="2"/>
      <c r="O170" s="2"/>
    </row>
    <row r="171" spans="1:15" ht="15.75" customHeight="1">
      <c r="A171" s="2"/>
      <c r="B171" s="2"/>
      <c r="C171" s="2"/>
      <c r="D171" s="2"/>
      <c r="E171" s="2"/>
      <c r="F171" s="2"/>
      <c r="G171" s="2"/>
      <c r="H171" s="2"/>
      <c r="I171" s="2"/>
      <c r="J171" s="2"/>
      <c r="K171" s="2"/>
      <c r="L171" s="2"/>
      <c r="M171" s="2"/>
      <c r="N171" s="2"/>
      <c r="O171" s="2"/>
    </row>
    <row r="172" spans="1:15" ht="15.75" customHeight="1">
      <c r="A172" s="2"/>
      <c r="B172" s="2"/>
      <c r="C172" s="2"/>
      <c r="D172" s="2"/>
      <c r="E172" s="2"/>
      <c r="F172" s="2"/>
      <c r="G172" s="2"/>
      <c r="H172" s="2"/>
      <c r="I172" s="2"/>
      <c r="J172" s="2"/>
      <c r="K172" s="2"/>
      <c r="L172" s="2"/>
      <c r="M172" s="2"/>
      <c r="N172" s="2"/>
      <c r="O172" s="2"/>
    </row>
    <row r="173" spans="1:15" ht="15.75" customHeight="1">
      <c r="A173" s="2"/>
      <c r="B173" s="2"/>
      <c r="C173" s="2"/>
      <c r="D173" s="2"/>
      <c r="E173" s="2"/>
      <c r="F173" s="2"/>
      <c r="G173" s="2"/>
      <c r="H173" s="2"/>
      <c r="I173" s="2"/>
      <c r="J173" s="2"/>
      <c r="K173" s="2"/>
      <c r="L173" s="2"/>
      <c r="M173" s="2"/>
      <c r="N173" s="2"/>
      <c r="O173" s="2"/>
    </row>
    <row r="174" spans="1:15" ht="15.75" customHeight="1">
      <c r="A174" s="2"/>
      <c r="B174" s="2"/>
      <c r="C174" s="2"/>
      <c r="D174" s="2"/>
      <c r="E174" s="2"/>
      <c r="F174" s="2"/>
      <c r="G174" s="2"/>
      <c r="H174" s="2"/>
      <c r="I174" s="2"/>
      <c r="J174" s="2"/>
      <c r="K174" s="2"/>
      <c r="L174" s="2"/>
      <c r="M174" s="2"/>
      <c r="N174" s="2"/>
      <c r="O174" s="2"/>
    </row>
    <row r="175" spans="1:15" ht="15.75" customHeight="1">
      <c r="A175" s="2"/>
      <c r="B175" s="2"/>
      <c r="C175" s="2"/>
      <c r="D175" s="2"/>
      <c r="E175" s="2"/>
      <c r="F175" s="2"/>
      <c r="G175" s="2"/>
      <c r="H175" s="2"/>
      <c r="I175" s="2"/>
      <c r="J175" s="2"/>
      <c r="K175" s="2"/>
      <c r="L175" s="2"/>
      <c r="M175" s="2"/>
      <c r="N175" s="2"/>
      <c r="O175" s="2"/>
    </row>
    <row r="176" spans="1:15" ht="15.75" customHeight="1">
      <c r="A176" s="2"/>
      <c r="B176" s="2"/>
      <c r="C176" s="2"/>
      <c r="D176" s="2"/>
      <c r="E176" s="2"/>
      <c r="F176" s="2"/>
      <c r="G176" s="2"/>
      <c r="H176" s="2"/>
      <c r="I176" s="2"/>
      <c r="J176" s="2"/>
      <c r="K176" s="2"/>
      <c r="L176" s="2"/>
      <c r="M176" s="2"/>
      <c r="N176" s="2"/>
      <c r="O176" s="2"/>
    </row>
    <row r="177" spans="1:15" ht="15.75" customHeight="1">
      <c r="A177" s="2"/>
      <c r="B177" s="2"/>
      <c r="C177" s="2"/>
      <c r="D177" s="2"/>
      <c r="E177" s="2"/>
      <c r="F177" s="2"/>
      <c r="G177" s="2"/>
      <c r="H177" s="2"/>
      <c r="I177" s="2"/>
      <c r="J177" s="2"/>
      <c r="K177" s="2"/>
      <c r="L177" s="2"/>
      <c r="M177" s="2"/>
      <c r="N177" s="2"/>
      <c r="O177" s="2"/>
    </row>
    <row r="178" spans="1:15" ht="15.75" customHeight="1">
      <c r="A178" s="2"/>
      <c r="B178" s="2"/>
      <c r="C178" s="2"/>
      <c r="D178" s="2"/>
      <c r="E178" s="2"/>
      <c r="F178" s="2"/>
      <c r="G178" s="2"/>
      <c r="H178" s="2"/>
      <c r="I178" s="2"/>
      <c r="J178" s="2"/>
      <c r="K178" s="2"/>
      <c r="L178" s="2"/>
      <c r="M178" s="2"/>
      <c r="N178" s="2"/>
      <c r="O178" s="2"/>
    </row>
    <row r="179" spans="1:15" ht="15.75" customHeight="1">
      <c r="A179" s="2"/>
      <c r="B179" s="2"/>
      <c r="C179" s="2"/>
      <c r="D179" s="2"/>
      <c r="E179" s="2"/>
      <c r="F179" s="2"/>
      <c r="G179" s="2"/>
      <c r="H179" s="2"/>
      <c r="I179" s="2"/>
      <c r="J179" s="2"/>
      <c r="K179" s="2"/>
      <c r="L179" s="2"/>
      <c r="M179" s="2"/>
      <c r="N179" s="2"/>
      <c r="O179" s="2"/>
    </row>
    <row r="180" spans="1:15" ht="15.75" customHeight="1">
      <c r="A180" s="2"/>
      <c r="B180" s="2"/>
      <c r="C180" s="2"/>
      <c r="D180" s="2"/>
      <c r="E180" s="2"/>
      <c r="F180" s="2"/>
      <c r="G180" s="2"/>
      <c r="H180" s="2"/>
      <c r="I180" s="2"/>
      <c r="J180" s="2"/>
      <c r="K180" s="2"/>
      <c r="L180" s="2"/>
      <c r="M180" s="2"/>
      <c r="N180" s="2"/>
      <c r="O180" s="2"/>
    </row>
    <row r="181" spans="1:15" ht="15.75" customHeight="1">
      <c r="A181" s="2"/>
      <c r="B181" s="2"/>
      <c r="C181" s="2"/>
      <c r="D181" s="2"/>
      <c r="E181" s="2"/>
      <c r="F181" s="2"/>
      <c r="G181" s="2"/>
      <c r="H181" s="2"/>
      <c r="I181" s="2"/>
      <c r="J181" s="2"/>
      <c r="K181" s="2"/>
      <c r="L181" s="2"/>
      <c r="M181" s="2"/>
      <c r="N181" s="2"/>
      <c r="O181" s="2"/>
    </row>
    <row r="182" spans="1:15" ht="15.75" customHeight="1">
      <c r="A182" s="2"/>
      <c r="B182" s="2"/>
      <c r="C182" s="2"/>
      <c r="D182" s="2"/>
      <c r="E182" s="2"/>
      <c r="F182" s="2"/>
      <c r="G182" s="2"/>
      <c r="H182" s="2"/>
      <c r="I182" s="2"/>
      <c r="J182" s="2"/>
      <c r="K182" s="2"/>
      <c r="L182" s="2"/>
      <c r="M182" s="2"/>
      <c r="N182" s="2"/>
      <c r="O182" s="2"/>
    </row>
    <row r="183" spans="1:15" ht="15.75" customHeight="1">
      <c r="A183" s="2"/>
      <c r="B183" s="2"/>
      <c r="C183" s="2"/>
      <c r="D183" s="2"/>
      <c r="E183" s="2"/>
      <c r="F183" s="2"/>
      <c r="G183" s="2"/>
      <c r="H183" s="2"/>
      <c r="I183" s="2"/>
      <c r="J183" s="2"/>
      <c r="K183" s="2"/>
      <c r="L183" s="2"/>
      <c r="M183" s="2"/>
      <c r="N183" s="2"/>
      <c r="O183" s="2"/>
    </row>
    <row r="184" spans="1:15" ht="15.75" customHeight="1">
      <c r="A184" s="2"/>
      <c r="B184" s="2"/>
      <c r="C184" s="2"/>
      <c r="D184" s="2"/>
      <c r="E184" s="2"/>
      <c r="F184" s="2"/>
      <c r="G184" s="2"/>
      <c r="H184" s="2"/>
      <c r="I184" s="2"/>
      <c r="J184" s="2"/>
      <c r="K184" s="2"/>
      <c r="L184" s="2"/>
      <c r="M184" s="2"/>
      <c r="N184" s="2"/>
      <c r="O184" s="2"/>
    </row>
    <row r="185" spans="1:15" ht="15.75" customHeight="1">
      <c r="A185" s="2"/>
      <c r="B185" s="2"/>
      <c r="C185" s="2"/>
      <c r="D185" s="2"/>
      <c r="E185" s="2"/>
      <c r="F185" s="2"/>
      <c r="G185" s="2"/>
      <c r="H185" s="2"/>
      <c r="I185" s="2"/>
      <c r="J185" s="2"/>
      <c r="K185" s="2"/>
      <c r="L185" s="2"/>
      <c r="M185" s="2"/>
      <c r="N185" s="2"/>
      <c r="O185" s="2"/>
    </row>
    <row r="186" spans="1:15" ht="15.75" customHeight="1">
      <c r="A186" s="2"/>
      <c r="B186" s="2"/>
      <c r="C186" s="2"/>
      <c r="D186" s="2"/>
      <c r="E186" s="2"/>
      <c r="F186" s="2"/>
      <c r="G186" s="2"/>
      <c r="H186" s="2"/>
      <c r="I186" s="2"/>
      <c r="J186" s="2"/>
      <c r="K186" s="2"/>
      <c r="L186" s="2"/>
      <c r="M186" s="2"/>
      <c r="N186" s="2"/>
      <c r="O186" s="2"/>
    </row>
    <row r="187" spans="1:15" ht="15.75" customHeight="1">
      <c r="A187" s="2"/>
      <c r="B187" s="2"/>
      <c r="C187" s="2"/>
      <c r="D187" s="2"/>
      <c r="E187" s="2"/>
      <c r="F187" s="2"/>
      <c r="G187" s="2"/>
      <c r="H187" s="2"/>
      <c r="I187" s="2"/>
      <c r="J187" s="2"/>
      <c r="K187" s="2"/>
      <c r="L187" s="2"/>
      <c r="M187" s="2"/>
      <c r="N187" s="2"/>
      <c r="O187" s="2"/>
    </row>
    <row r="188" spans="1:15" ht="15.75" customHeight="1">
      <c r="A188" s="2"/>
      <c r="B188" s="2"/>
      <c r="C188" s="2"/>
      <c r="D188" s="2"/>
      <c r="E188" s="2"/>
      <c r="F188" s="2"/>
      <c r="G188" s="2"/>
      <c r="H188" s="2"/>
      <c r="I188" s="2"/>
      <c r="J188" s="2"/>
      <c r="K188" s="2"/>
      <c r="L188" s="2"/>
      <c r="M188" s="2"/>
      <c r="N188" s="2"/>
      <c r="O188" s="2"/>
    </row>
    <row r="189" spans="1:15" ht="15.75" customHeight="1">
      <c r="A189" s="2"/>
      <c r="B189" s="2"/>
      <c r="C189" s="2"/>
      <c r="D189" s="2"/>
      <c r="E189" s="2"/>
      <c r="F189" s="2"/>
      <c r="G189" s="2"/>
      <c r="H189" s="2"/>
      <c r="I189" s="2"/>
      <c r="J189" s="2"/>
      <c r="K189" s="2"/>
      <c r="L189" s="2"/>
      <c r="M189" s="2"/>
      <c r="N189" s="2"/>
      <c r="O189" s="2"/>
    </row>
    <row r="190" spans="1:15" ht="15.75" customHeight="1">
      <c r="A190" s="2"/>
      <c r="B190" s="2"/>
      <c r="C190" s="2"/>
      <c r="D190" s="2"/>
      <c r="E190" s="2"/>
      <c r="F190" s="2"/>
      <c r="G190" s="2"/>
      <c r="H190" s="2"/>
      <c r="I190" s="2"/>
      <c r="J190" s="2"/>
      <c r="K190" s="2"/>
      <c r="L190" s="2"/>
      <c r="M190" s="2"/>
      <c r="N190" s="2"/>
      <c r="O190" s="2"/>
    </row>
    <row r="191" spans="1:15" ht="15.75" customHeight="1">
      <c r="A191" s="2"/>
      <c r="B191" s="2"/>
      <c r="C191" s="2"/>
      <c r="D191" s="2"/>
      <c r="E191" s="2"/>
      <c r="F191" s="2"/>
      <c r="G191" s="2"/>
      <c r="H191" s="2"/>
      <c r="I191" s="2"/>
      <c r="J191" s="2"/>
      <c r="K191" s="2"/>
      <c r="L191" s="2"/>
      <c r="M191" s="2"/>
      <c r="N191" s="2"/>
      <c r="O191" s="2"/>
    </row>
    <row r="192" spans="1:15" ht="15.75" customHeight="1">
      <c r="A192" s="2"/>
      <c r="B192" s="2"/>
      <c r="C192" s="2"/>
      <c r="D192" s="2"/>
      <c r="E192" s="2"/>
      <c r="F192" s="2"/>
      <c r="G192" s="2"/>
      <c r="H192" s="2"/>
      <c r="I192" s="2"/>
      <c r="J192" s="2"/>
      <c r="K192" s="2"/>
      <c r="L192" s="2"/>
      <c r="M192" s="2"/>
      <c r="N192" s="2"/>
      <c r="O192" s="2"/>
    </row>
    <row r="193" spans="1:15" ht="15.75" customHeight="1">
      <c r="A193" s="2"/>
      <c r="B193" s="2"/>
      <c r="C193" s="2"/>
      <c r="D193" s="2"/>
      <c r="E193" s="2"/>
      <c r="F193" s="2"/>
      <c r="G193" s="2"/>
      <c r="H193" s="2"/>
      <c r="I193" s="2"/>
      <c r="J193" s="2"/>
      <c r="K193" s="2"/>
      <c r="L193" s="2"/>
      <c r="M193" s="2"/>
      <c r="N193" s="2"/>
      <c r="O193" s="2"/>
    </row>
    <row r="194" spans="1:15" ht="15.75" customHeight="1">
      <c r="A194" s="2"/>
      <c r="B194" s="2"/>
      <c r="C194" s="2"/>
      <c r="D194" s="2"/>
      <c r="E194" s="2"/>
      <c r="F194" s="2"/>
      <c r="G194" s="2"/>
      <c r="H194" s="2"/>
      <c r="I194" s="2"/>
      <c r="J194" s="2"/>
      <c r="K194" s="2"/>
      <c r="L194" s="2"/>
      <c r="M194" s="2"/>
      <c r="N194" s="2"/>
      <c r="O194" s="2"/>
    </row>
    <row r="195" spans="1:15" ht="15.75" customHeight="1">
      <c r="A195" s="2"/>
      <c r="B195" s="2"/>
      <c r="C195" s="2"/>
      <c r="D195" s="2"/>
      <c r="E195" s="2"/>
      <c r="F195" s="2"/>
      <c r="G195" s="2"/>
      <c r="H195" s="2"/>
      <c r="I195" s="2"/>
      <c r="J195" s="2"/>
      <c r="K195" s="2"/>
      <c r="L195" s="2"/>
      <c r="M195" s="2"/>
      <c r="N195" s="2"/>
      <c r="O195" s="2"/>
    </row>
    <row r="196" spans="1:15" ht="15.75" customHeight="1">
      <c r="A196" s="2"/>
      <c r="B196" s="2"/>
      <c r="C196" s="2"/>
      <c r="D196" s="2"/>
      <c r="E196" s="2"/>
      <c r="F196" s="2"/>
      <c r="G196" s="2"/>
      <c r="H196" s="2"/>
      <c r="I196" s="2"/>
      <c r="J196" s="2"/>
      <c r="K196" s="2"/>
      <c r="L196" s="2"/>
      <c r="M196" s="2"/>
      <c r="N196" s="2"/>
      <c r="O196" s="2"/>
    </row>
    <row r="197" spans="1:15" ht="15.75" customHeight="1">
      <c r="A197" s="2"/>
      <c r="B197" s="2"/>
      <c r="C197" s="2"/>
      <c r="D197" s="2"/>
      <c r="E197" s="2"/>
      <c r="F197" s="2"/>
      <c r="G197" s="2"/>
      <c r="H197" s="2"/>
      <c r="I197" s="2"/>
      <c r="J197" s="2"/>
      <c r="K197" s="2"/>
      <c r="L197" s="2"/>
      <c r="M197" s="2"/>
      <c r="N197" s="2"/>
      <c r="O197" s="2"/>
    </row>
    <row r="198" spans="1:15" ht="15.75" customHeight="1">
      <c r="A198" s="2"/>
      <c r="B198" s="2"/>
      <c r="C198" s="2"/>
      <c r="D198" s="2"/>
      <c r="E198" s="2"/>
      <c r="F198" s="2"/>
      <c r="G198" s="2"/>
      <c r="H198" s="2"/>
      <c r="I198" s="2"/>
      <c r="J198" s="2"/>
      <c r="K198" s="2"/>
      <c r="L198" s="2"/>
      <c r="M198" s="2"/>
      <c r="N198" s="2"/>
      <c r="O198" s="2"/>
    </row>
    <row r="199" spans="1:15" ht="15.75" customHeight="1">
      <c r="A199" s="2"/>
      <c r="B199" s="2"/>
      <c r="C199" s="2"/>
      <c r="D199" s="2"/>
      <c r="E199" s="2"/>
      <c r="F199" s="2"/>
      <c r="G199" s="2"/>
      <c r="H199" s="2"/>
      <c r="I199" s="2"/>
      <c r="J199" s="2"/>
      <c r="K199" s="2"/>
      <c r="L199" s="2"/>
      <c r="M199" s="2"/>
      <c r="N199" s="2"/>
      <c r="O199" s="2"/>
    </row>
    <row r="200" spans="1:15" ht="15.75" customHeight="1">
      <c r="A200" s="2"/>
      <c r="B200" s="2"/>
      <c r="C200" s="2"/>
      <c r="D200" s="2"/>
      <c r="E200" s="2"/>
      <c r="F200" s="2"/>
      <c r="G200" s="2"/>
      <c r="H200" s="2"/>
      <c r="I200" s="2"/>
      <c r="J200" s="2"/>
      <c r="K200" s="2"/>
      <c r="L200" s="2"/>
      <c r="M200" s="2"/>
      <c r="N200" s="2"/>
      <c r="O200" s="2"/>
    </row>
    <row r="201" spans="1:15" ht="15.75" customHeight="1">
      <c r="A201" s="2"/>
      <c r="B201" s="2"/>
      <c r="C201" s="2"/>
      <c r="D201" s="2"/>
      <c r="E201" s="2"/>
      <c r="F201" s="2"/>
      <c r="G201" s="2"/>
      <c r="H201" s="2"/>
      <c r="I201" s="2"/>
      <c r="J201" s="2"/>
      <c r="K201" s="2"/>
      <c r="L201" s="2"/>
      <c r="M201" s="2"/>
      <c r="N201" s="2"/>
      <c r="O201" s="2"/>
    </row>
    <row r="202" spans="1:15" ht="15.75" customHeight="1">
      <c r="A202" s="2"/>
      <c r="B202" s="2"/>
      <c r="C202" s="2"/>
      <c r="D202" s="2"/>
      <c r="E202" s="2"/>
      <c r="F202" s="2"/>
      <c r="G202" s="2"/>
      <c r="H202" s="2"/>
      <c r="I202" s="2"/>
      <c r="J202" s="2"/>
      <c r="K202" s="2"/>
      <c r="L202" s="2"/>
      <c r="M202" s="2"/>
      <c r="N202" s="2"/>
      <c r="O202" s="2"/>
    </row>
    <row r="203" spans="1:15" ht="15.75" customHeight="1">
      <c r="A203" s="2"/>
      <c r="B203" s="2"/>
      <c r="C203" s="2"/>
      <c r="D203" s="2"/>
      <c r="E203" s="2"/>
      <c r="F203" s="2"/>
      <c r="G203" s="2"/>
      <c r="H203" s="2"/>
      <c r="I203" s="2"/>
      <c r="J203" s="2"/>
      <c r="K203" s="2"/>
      <c r="L203" s="2"/>
      <c r="M203" s="2"/>
      <c r="N203" s="2"/>
      <c r="O203" s="2"/>
    </row>
    <row r="204" spans="1:15" ht="15.75" customHeight="1">
      <c r="A204" s="2"/>
      <c r="B204" s="2"/>
      <c r="C204" s="2"/>
      <c r="D204" s="2"/>
      <c r="E204" s="2"/>
      <c r="F204" s="2"/>
      <c r="G204" s="2"/>
      <c r="H204" s="2"/>
      <c r="I204" s="2"/>
      <c r="J204" s="2"/>
      <c r="K204" s="2"/>
      <c r="L204" s="2"/>
      <c r="M204" s="2"/>
      <c r="N204" s="2"/>
      <c r="O204" s="2"/>
    </row>
    <row r="205" spans="1:15" ht="15.75" customHeight="1">
      <c r="A205" s="2"/>
      <c r="B205" s="2"/>
      <c r="C205" s="2"/>
      <c r="D205" s="2"/>
      <c r="E205" s="2"/>
      <c r="F205" s="2"/>
      <c r="G205" s="2"/>
      <c r="H205" s="2"/>
      <c r="I205" s="2"/>
      <c r="J205" s="2"/>
      <c r="K205" s="2"/>
      <c r="L205" s="2"/>
      <c r="M205" s="2"/>
      <c r="N205" s="2"/>
      <c r="O205" s="2"/>
    </row>
    <row r="206" spans="1:15" ht="15.75" customHeight="1">
      <c r="A206" s="2"/>
      <c r="B206" s="2"/>
      <c r="C206" s="2"/>
      <c r="D206" s="2"/>
      <c r="E206" s="2"/>
      <c r="F206" s="2"/>
      <c r="G206" s="2"/>
      <c r="H206" s="2"/>
      <c r="I206" s="2"/>
      <c r="J206" s="2"/>
      <c r="K206" s="2"/>
      <c r="L206" s="2"/>
      <c r="M206" s="2"/>
      <c r="N206" s="2"/>
      <c r="O206" s="2"/>
    </row>
    <row r="207" spans="1:15" ht="15.75" customHeight="1">
      <c r="A207" s="2"/>
      <c r="B207" s="2"/>
      <c r="C207" s="2"/>
      <c r="D207" s="2"/>
      <c r="E207" s="2"/>
      <c r="F207" s="2"/>
      <c r="G207" s="2"/>
      <c r="H207" s="2"/>
      <c r="I207" s="2"/>
      <c r="J207" s="2"/>
      <c r="K207" s="2"/>
      <c r="L207" s="2"/>
      <c r="M207" s="2"/>
      <c r="N207" s="2"/>
      <c r="O207" s="2"/>
    </row>
    <row r="208" spans="1:15" ht="15.75" customHeight="1">
      <c r="A208" s="2"/>
      <c r="B208" s="2"/>
      <c r="C208" s="2"/>
      <c r="D208" s="2"/>
      <c r="E208" s="2"/>
      <c r="F208" s="2"/>
      <c r="G208" s="2"/>
      <c r="H208" s="2"/>
      <c r="I208" s="2"/>
      <c r="J208" s="2"/>
      <c r="K208" s="2"/>
      <c r="L208" s="2"/>
      <c r="M208" s="2"/>
      <c r="N208" s="2"/>
      <c r="O208" s="2"/>
    </row>
    <row r="209" spans="1:15" ht="15.75" customHeight="1">
      <c r="A209" s="2"/>
      <c r="B209" s="2"/>
      <c r="C209" s="2"/>
      <c r="D209" s="2"/>
      <c r="E209" s="2"/>
      <c r="F209" s="2"/>
      <c r="G209" s="2"/>
      <c r="H209" s="2"/>
      <c r="I209" s="2"/>
      <c r="J209" s="2"/>
      <c r="K209" s="2"/>
      <c r="L209" s="2"/>
      <c r="M209" s="2"/>
      <c r="N209" s="2"/>
      <c r="O209" s="2"/>
    </row>
    <row r="210" spans="1:15" ht="15.75" customHeight="1">
      <c r="A210" s="2"/>
      <c r="B210" s="2"/>
      <c r="C210" s="2"/>
      <c r="D210" s="2"/>
      <c r="E210" s="2"/>
      <c r="F210" s="2"/>
      <c r="G210" s="2"/>
      <c r="H210" s="2"/>
      <c r="I210" s="2"/>
      <c r="J210" s="2"/>
      <c r="K210" s="2"/>
      <c r="L210" s="2"/>
      <c r="M210" s="2"/>
      <c r="N210" s="2"/>
      <c r="O210" s="2"/>
    </row>
    <row r="211" spans="1:15" ht="15.75" customHeight="1">
      <c r="A211" s="2"/>
      <c r="B211" s="2"/>
      <c r="C211" s="2"/>
      <c r="D211" s="2"/>
      <c r="E211" s="2"/>
      <c r="F211" s="2"/>
      <c r="G211" s="2"/>
      <c r="H211" s="2"/>
      <c r="I211" s="2"/>
      <c r="J211" s="2"/>
      <c r="K211" s="2"/>
      <c r="L211" s="2"/>
      <c r="M211" s="2"/>
      <c r="N211" s="2"/>
      <c r="O211" s="2"/>
    </row>
    <row r="212" spans="1:15" ht="15.75" customHeight="1">
      <c r="A212" s="2"/>
      <c r="B212" s="2"/>
      <c r="C212" s="2"/>
      <c r="D212" s="2"/>
      <c r="E212" s="2"/>
      <c r="F212" s="2"/>
      <c r="G212" s="2"/>
      <c r="H212" s="2"/>
      <c r="I212" s="2"/>
      <c r="J212" s="2"/>
      <c r="K212" s="2"/>
      <c r="L212" s="2"/>
      <c r="M212" s="2"/>
      <c r="N212" s="2"/>
      <c r="O212" s="2"/>
    </row>
    <row r="213" spans="1:15" ht="15.75" customHeight="1">
      <c r="A213" s="2"/>
      <c r="B213" s="2"/>
      <c r="C213" s="2"/>
      <c r="D213" s="2"/>
      <c r="E213" s="2"/>
      <c r="F213" s="2"/>
      <c r="G213" s="2"/>
      <c r="H213" s="2"/>
      <c r="I213" s="2"/>
      <c r="J213" s="2"/>
      <c r="K213" s="2"/>
      <c r="L213" s="2"/>
      <c r="M213" s="2"/>
      <c r="N213" s="2"/>
      <c r="O213" s="2"/>
    </row>
    <row r="214" spans="1:15" ht="15.75" customHeight="1">
      <c r="A214" s="2"/>
      <c r="B214" s="2"/>
      <c r="C214" s="2"/>
      <c r="D214" s="2"/>
      <c r="E214" s="2"/>
      <c r="F214" s="2"/>
      <c r="G214" s="2"/>
      <c r="H214" s="2"/>
      <c r="I214" s="2"/>
      <c r="J214" s="2"/>
      <c r="K214" s="2"/>
      <c r="L214" s="2"/>
      <c r="M214" s="2"/>
      <c r="N214" s="2"/>
      <c r="O214" s="2"/>
    </row>
    <row r="215" spans="1:15" ht="15.75" customHeight="1">
      <c r="A215" s="2"/>
      <c r="B215" s="2"/>
      <c r="C215" s="2"/>
      <c r="D215" s="2"/>
      <c r="E215" s="2"/>
      <c r="F215" s="2"/>
      <c r="G215" s="2"/>
      <c r="H215" s="2"/>
      <c r="I215" s="2"/>
      <c r="J215" s="2"/>
      <c r="K215" s="2"/>
      <c r="L215" s="2"/>
      <c r="M215" s="2"/>
      <c r="N215" s="2"/>
      <c r="O215" s="2"/>
    </row>
    <row r="216" spans="1:15" ht="15.75" customHeight="1">
      <c r="A216" s="2"/>
      <c r="B216" s="2"/>
      <c r="C216" s="2"/>
      <c r="D216" s="2"/>
      <c r="E216" s="2"/>
      <c r="F216" s="2"/>
      <c r="G216" s="2"/>
      <c r="H216" s="2"/>
      <c r="I216" s="2"/>
      <c r="J216" s="2"/>
      <c r="K216" s="2"/>
      <c r="L216" s="2"/>
      <c r="M216" s="2"/>
      <c r="N216" s="2"/>
      <c r="O216" s="2"/>
    </row>
    <row r="217" spans="1:15" ht="15.75" customHeight="1">
      <c r="A217" s="2"/>
      <c r="B217" s="2"/>
      <c r="C217" s="2"/>
      <c r="D217" s="2"/>
      <c r="E217" s="2"/>
      <c r="F217" s="2"/>
      <c r="G217" s="2"/>
      <c r="H217" s="2"/>
      <c r="I217" s="2"/>
      <c r="J217" s="2"/>
      <c r="K217" s="2"/>
      <c r="L217" s="2"/>
      <c r="M217" s="2"/>
      <c r="N217" s="2"/>
      <c r="O217" s="2"/>
    </row>
    <row r="218" spans="1:15" ht="15.75" customHeight="1">
      <c r="A218" s="2"/>
      <c r="B218" s="2"/>
      <c r="C218" s="2"/>
      <c r="D218" s="2"/>
      <c r="E218" s="2"/>
      <c r="F218" s="2"/>
      <c r="G218" s="2"/>
      <c r="H218" s="2"/>
      <c r="I218" s="2"/>
      <c r="J218" s="2"/>
      <c r="K218" s="2"/>
      <c r="L218" s="2"/>
      <c r="M218" s="2"/>
      <c r="N218" s="2"/>
      <c r="O218" s="2"/>
    </row>
    <row r="219" spans="1:15" ht="15.75" customHeight="1">
      <c r="A219" s="2"/>
      <c r="B219" s="2"/>
      <c r="C219" s="2"/>
      <c r="D219" s="2"/>
      <c r="E219" s="2"/>
      <c r="F219" s="2"/>
      <c r="G219" s="2"/>
      <c r="H219" s="2"/>
      <c r="I219" s="2"/>
      <c r="J219" s="2"/>
      <c r="K219" s="2"/>
      <c r="L219" s="2"/>
      <c r="M219" s="2"/>
      <c r="N219" s="2"/>
      <c r="O219" s="2"/>
    </row>
    <row r="220" spans="1:15" ht="15.75" customHeight="1">
      <c r="A220" s="2"/>
      <c r="B220" s="2"/>
      <c r="C220" s="2"/>
      <c r="D220" s="2"/>
      <c r="E220" s="2"/>
      <c r="F220" s="2"/>
      <c r="G220" s="2"/>
      <c r="H220" s="2"/>
      <c r="I220" s="2"/>
      <c r="J220" s="2"/>
      <c r="K220" s="2"/>
      <c r="L220" s="2"/>
      <c r="M220" s="2"/>
      <c r="N220" s="2"/>
      <c r="O220" s="2"/>
    </row>
    <row r="221" spans="1:15" ht="15.75" customHeight="1">
      <c r="A221" s="2"/>
      <c r="B221" s="2"/>
      <c r="C221" s="2"/>
      <c r="D221" s="2"/>
      <c r="E221" s="2"/>
      <c r="F221" s="2"/>
      <c r="G221" s="2"/>
      <c r="H221" s="2"/>
      <c r="I221" s="2"/>
      <c r="J221" s="2"/>
      <c r="K221" s="2"/>
      <c r="L221" s="2"/>
      <c r="M221" s="2"/>
      <c r="N221" s="2"/>
      <c r="O221" s="2"/>
    </row>
    <row r="222" spans="1:15" ht="15.75" customHeight="1">
      <c r="A222" s="2"/>
      <c r="B222" s="2"/>
      <c r="C222" s="2"/>
      <c r="D222" s="2"/>
      <c r="E222" s="2"/>
      <c r="F222" s="2"/>
      <c r="G222" s="2"/>
      <c r="H222" s="2"/>
      <c r="I222" s="2"/>
      <c r="J222" s="2"/>
      <c r="K222" s="2"/>
      <c r="L222" s="2"/>
      <c r="M222" s="2"/>
      <c r="N222" s="2"/>
      <c r="O222" s="2"/>
    </row>
    <row r="223" spans="1:15" ht="15.75" customHeight="1">
      <c r="A223" s="2"/>
      <c r="B223" s="2"/>
      <c r="C223" s="2"/>
      <c r="D223" s="2"/>
      <c r="E223" s="2"/>
      <c r="F223" s="2"/>
      <c r="G223" s="2"/>
      <c r="H223" s="2"/>
      <c r="I223" s="2"/>
      <c r="J223" s="2"/>
      <c r="K223" s="2"/>
      <c r="L223" s="2"/>
      <c r="M223" s="2"/>
      <c r="N223" s="2"/>
      <c r="O223" s="2"/>
    </row>
    <row r="224" spans="1:15" ht="15.75" customHeight="1">
      <c r="A224" s="2"/>
      <c r="B224" s="2"/>
      <c r="C224" s="2"/>
      <c r="D224" s="2"/>
      <c r="E224" s="2"/>
      <c r="F224" s="2"/>
      <c r="G224" s="2"/>
      <c r="H224" s="2"/>
      <c r="I224" s="2"/>
      <c r="J224" s="2"/>
      <c r="K224" s="2"/>
      <c r="L224" s="2"/>
      <c r="M224" s="2"/>
      <c r="N224" s="2"/>
      <c r="O224" s="2"/>
    </row>
    <row r="225" spans="1:15" ht="15.75" customHeight="1">
      <c r="A225" s="2"/>
      <c r="B225" s="2"/>
      <c r="C225" s="2"/>
      <c r="D225" s="2"/>
      <c r="E225" s="2"/>
      <c r="F225" s="2"/>
      <c r="G225" s="2"/>
      <c r="H225" s="2"/>
      <c r="I225" s="2"/>
      <c r="J225" s="2"/>
      <c r="K225" s="2"/>
      <c r="L225" s="2"/>
      <c r="M225" s="2"/>
      <c r="N225" s="2"/>
      <c r="O225" s="2"/>
    </row>
    <row r="226" spans="1:15" ht="15.75" customHeight="1">
      <c r="A226" s="2"/>
      <c r="B226" s="2"/>
      <c r="C226" s="2"/>
      <c r="D226" s="2"/>
      <c r="E226" s="2"/>
      <c r="F226" s="2"/>
      <c r="G226" s="2"/>
      <c r="H226" s="2"/>
      <c r="I226" s="2"/>
      <c r="J226" s="2"/>
      <c r="K226" s="2"/>
      <c r="L226" s="2"/>
      <c r="M226" s="2"/>
      <c r="N226" s="2"/>
      <c r="O226" s="2"/>
    </row>
    <row r="227" spans="1:15" ht="15.75" customHeight="1">
      <c r="A227" s="2"/>
      <c r="B227" s="2"/>
      <c r="C227" s="2"/>
      <c r="D227" s="2"/>
      <c r="E227" s="2"/>
      <c r="F227" s="2"/>
      <c r="G227" s="2"/>
      <c r="H227" s="2"/>
      <c r="I227" s="2"/>
      <c r="J227" s="2"/>
      <c r="K227" s="2"/>
      <c r="L227" s="2"/>
      <c r="M227" s="2"/>
      <c r="N227" s="2"/>
      <c r="O227" s="2"/>
    </row>
    <row r="228" spans="1:15" ht="15.75" customHeight="1">
      <c r="A228" s="2"/>
      <c r="B228" s="2"/>
      <c r="C228" s="2"/>
      <c r="D228" s="2"/>
      <c r="E228" s="2"/>
      <c r="F228" s="2"/>
      <c r="G228" s="2"/>
      <c r="H228" s="2"/>
      <c r="I228" s="2"/>
      <c r="J228" s="2"/>
      <c r="K228" s="2"/>
      <c r="L228" s="2"/>
      <c r="M228" s="2"/>
      <c r="N228" s="2"/>
      <c r="O228" s="2"/>
    </row>
    <row r="229" spans="1:15" ht="15.75" customHeight="1">
      <c r="A229" s="2"/>
      <c r="B229" s="2"/>
      <c r="C229" s="2"/>
      <c r="D229" s="2"/>
      <c r="E229" s="2"/>
      <c r="F229" s="2"/>
      <c r="G229" s="2"/>
      <c r="H229" s="2"/>
      <c r="I229" s="2"/>
      <c r="J229" s="2"/>
      <c r="K229" s="2"/>
      <c r="L229" s="2"/>
      <c r="M229" s="2"/>
      <c r="N229" s="2"/>
      <c r="O229" s="2"/>
    </row>
    <row r="230" spans="1:15" ht="15.75" customHeight="1">
      <c r="A230" s="2"/>
      <c r="B230" s="2"/>
      <c r="C230" s="2"/>
      <c r="D230" s="2"/>
      <c r="E230" s="2"/>
      <c r="F230" s="2"/>
      <c r="G230" s="2"/>
      <c r="H230" s="2"/>
      <c r="I230" s="2"/>
      <c r="J230" s="2"/>
      <c r="K230" s="2"/>
      <c r="L230" s="2"/>
      <c r="M230" s="2"/>
      <c r="N230" s="2"/>
      <c r="O230" s="2"/>
    </row>
    <row r="231" spans="1:15" ht="15.75" customHeight="1">
      <c r="A231" s="2"/>
      <c r="B231" s="2"/>
      <c r="C231" s="2"/>
      <c r="D231" s="2"/>
      <c r="E231" s="2"/>
      <c r="F231" s="2"/>
      <c r="G231" s="2"/>
      <c r="H231" s="2"/>
      <c r="I231" s="2"/>
      <c r="J231" s="2"/>
      <c r="K231" s="2"/>
      <c r="L231" s="2"/>
      <c r="M231" s="2"/>
      <c r="N231" s="2"/>
      <c r="O231" s="2"/>
    </row>
    <row r="232" spans="1:15" ht="15.75" customHeight="1">
      <c r="A232" s="2"/>
      <c r="B232" s="2"/>
      <c r="C232" s="2"/>
      <c r="D232" s="2"/>
      <c r="E232" s="2"/>
      <c r="F232" s="2"/>
      <c r="G232" s="2"/>
      <c r="H232" s="2"/>
      <c r="I232" s="2"/>
      <c r="J232" s="2"/>
      <c r="K232" s="2"/>
      <c r="L232" s="2"/>
      <c r="M232" s="2"/>
      <c r="N232" s="2"/>
      <c r="O232" s="2"/>
    </row>
    <row r="233" spans="1:15" ht="15.75" customHeight="1">
      <c r="A233" s="2"/>
      <c r="B233" s="2"/>
      <c r="C233" s="2"/>
      <c r="D233" s="2"/>
      <c r="E233" s="2"/>
      <c r="F233" s="2"/>
      <c r="G233" s="2"/>
      <c r="H233" s="2"/>
      <c r="I233" s="2"/>
      <c r="J233" s="2"/>
      <c r="K233" s="2"/>
      <c r="L233" s="2"/>
      <c r="M233" s="2"/>
      <c r="N233" s="2"/>
      <c r="O233" s="2"/>
    </row>
    <row r="234" spans="1:15" ht="15.75" customHeight="1">
      <c r="A234" s="2"/>
      <c r="B234" s="2"/>
      <c r="C234" s="2"/>
      <c r="D234" s="2"/>
      <c r="E234" s="2"/>
      <c r="F234" s="2"/>
      <c r="G234" s="2"/>
      <c r="H234" s="2"/>
      <c r="I234" s="2"/>
      <c r="J234" s="2"/>
      <c r="K234" s="2"/>
      <c r="L234" s="2"/>
      <c r="M234" s="2"/>
      <c r="N234" s="2"/>
      <c r="O234" s="2"/>
    </row>
    <row r="235" spans="1:15" ht="15.75" customHeight="1">
      <c r="A235" s="2"/>
      <c r="B235" s="2"/>
      <c r="C235" s="2"/>
      <c r="D235" s="2"/>
      <c r="E235" s="2"/>
      <c r="F235" s="2"/>
      <c r="G235" s="2"/>
      <c r="H235" s="2"/>
      <c r="I235" s="2"/>
      <c r="J235" s="2"/>
      <c r="K235" s="2"/>
      <c r="L235" s="2"/>
      <c r="M235" s="2"/>
      <c r="N235" s="2"/>
      <c r="O235" s="2"/>
    </row>
    <row r="236" spans="1:15" ht="15.75" customHeight="1">
      <c r="A236" s="2"/>
      <c r="B236" s="2"/>
      <c r="C236" s="2"/>
      <c r="D236" s="2"/>
      <c r="E236" s="2"/>
      <c r="F236" s="2"/>
      <c r="G236" s="2"/>
      <c r="H236" s="2"/>
      <c r="I236" s="2"/>
      <c r="J236" s="2"/>
      <c r="K236" s="2"/>
      <c r="L236" s="2"/>
      <c r="M236" s="2"/>
      <c r="N236" s="2"/>
      <c r="O236" s="2"/>
    </row>
    <row r="237" spans="1:15" ht="15.75" customHeight="1">
      <c r="A237" s="2"/>
      <c r="B237" s="2"/>
      <c r="C237" s="2"/>
      <c r="D237" s="2"/>
      <c r="E237" s="2"/>
      <c r="F237" s="2"/>
      <c r="G237" s="2"/>
      <c r="H237" s="2"/>
      <c r="I237" s="2"/>
      <c r="J237" s="2"/>
      <c r="K237" s="2"/>
      <c r="L237" s="2"/>
      <c r="M237" s="2"/>
      <c r="N237" s="2"/>
      <c r="O237" s="2"/>
    </row>
    <row r="238" spans="1:15" ht="15.75" customHeight="1">
      <c r="A238" s="2"/>
      <c r="B238" s="2"/>
      <c r="C238" s="2"/>
      <c r="D238" s="2"/>
      <c r="E238" s="2"/>
      <c r="F238" s="2"/>
      <c r="G238" s="2"/>
      <c r="H238" s="2"/>
      <c r="I238" s="2"/>
      <c r="J238" s="2"/>
      <c r="K238" s="2"/>
      <c r="L238" s="2"/>
      <c r="M238" s="2"/>
      <c r="N238" s="2"/>
      <c r="O238" s="2"/>
    </row>
    <row r="239" spans="1:15" ht="15.75" customHeight="1">
      <c r="A239" s="2"/>
      <c r="B239" s="2"/>
      <c r="C239" s="2"/>
      <c r="D239" s="2"/>
      <c r="E239" s="2"/>
      <c r="F239" s="2"/>
      <c r="G239" s="2"/>
      <c r="H239" s="2"/>
      <c r="I239" s="2"/>
      <c r="J239" s="2"/>
      <c r="K239" s="2"/>
      <c r="L239" s="2"/>
      <c r="M239" s="2"/>
      <c r="N239" s="2"/>
      <c r="O239" s="2"/>
    </row>
    <row r="240" spans="1:15" ht="15.75" customHeight="1">
      <c r="A240" s="2"/>
      <c r="B240" s="2"/>
      <c r="C240" s="2"/>
      <c r="D240" s="2"/>
      <c r="E240" s="2"/>
      <c r="F240" s="2"/>
      <c r="G240" s="2"/>
      <c r="H240" s="2"/>
      <c r="I240" s="2"/>
      <c r="J240" s="2"/>
      <c r="K240" s="2"/>
      <c r="L240" s="2"/>
      <c r="M240" s="2"/>
      <c r="N240" s="2"/>
      <c r="O240" s="2"/>
    </row>
    <row r="241" spans="1:15" ht="15.75" customHeight="1">
      <c r="A241" s="2"/>
      <c r="B241" s="2"/>
      <c r="C241" s="2"/>
      <c r="D241" s="2"/>
      <c r="E241" s="2"/>
      <c r="F241" s="2"/>
      <c r="G241" s="2"/>
      <c r="H241" s="2"/>
      <c r="I241" s="2"/>
      <c r="J241" s="2"/>
      <c r="K241" s="2"/>
      <c r="L241" s="2"/>
      <c r="M241" s="2"/>
      <c r="N241" s="2"/>
      <c r="O241" s="2"/>
    </row>
    <row r="242" spans="1:15" ht="15.75" customHeight="1">
      <c r="A242" s="2"/>
      <c r="B242" s="2"/>
      <c r="C242" s="2"/>
      <c r="D242" s="2"/>
      <c r="E242" s="2"/>
      <c r="F242" s="2"/>
      <c r="G242" s="2"/>
      <c r="H242" s="2"/>
      <c r="I242" s="2"/>
      <c r="J242" s="2"/>
      <c r="K242" s="2"/>
      <c r="L242" s="2"/>
      <c r="M242" s="2"/>
      <c r="N242" s="2"/>
      <c r="O242" s="2"/>
    </row>
    <row r="243" spans="1:15" ht="15.75" customHeight="1">
      <c r="A243" s="2"/>
      <c r="B243" s="2"/>
      <c r="C243" s="2"/>
      <c r="D243" s="2"/>
      <c r="E243" s="2"/>
      <c r="F243" s="2"/>
      <c r="G243" s="2"/>
      <c r="H243" s="2"/>
      <c r="I243" s="2"/>
      <c r="J243" s="2"/>
      <c r="K243" s="2"/>
      <c r="L243" s="2"/>
      <c r="M243" s="2"/>
      <c r="N243" s="2"/>
      <c r="O243" s="2"/>
    </row>
    <row r="244" spans="1:15" ht="15.75" customHeight="1">
      <c r="A244" s="2"/>
      <c r="B244" s="2"/>
      <c r="C244" s="2"/>
      <c r="D244" s="2"/>
      <c r="E244" s="2"/>
      <c r="F244" s="2"/>
      <c r="G244" s="2"/>
      <c r="H244" s="2"/>
      <c r="I244" s="2"/>
      <c r="J244" s="2"/>
      <c r="K244" s="2"/>
      <c r="L244" s="2"/>
      <c r="M244" s="2"/>
      <c r="N244" s="2"/>
      <c r="O244" s="2"/>
    </row>
    <row r="245" spans="1:15" ht="15.75" customHeight="1">
      <c r="A245" s="2"/>
      <c r="B245" s="2"/>
      <c r="C245" s="2"/>
      <c r="D245" s="2"/>
      <c r="E245" s="2"/>
      <c r="F245" s="2"/>
      <c r="G245" s="2"/>
      <c r="H245" s="2"/>
      <c r="I245" s="2"/>
      <c r="J245" s="2"/>
      <c r="K245" s="2"/>
      <c r="L245" s="2"/>
      <c r="M245" s="2"/>
      <c r="N245" s="2"/>
      <c r="O245" s="2"/>
    </row>
    <row r="246" spans="1:15" ht="15.75" customHeight="1">
      <c r="A246" s="2"/>
      <c r="B246" s="2"/>
      <c r="C246" s="2"/>
      <c r="D246" s="2"/>
      <c r="E246" s="2"/>
      <c r="F246" s="2"/>
      <c r="G246" s="2"/>
      <c r="H246" s="2"/>
      <c r="I246" s="2"/>
      <c r="J246" s="2"/>
      <c r="K246" s="2"/>
      <c r="L246" s="2"/>
      <c r="M246" s="2"/>
      <c r="N246" s="2"/>
      <c r="O246" s="2"/>
    </row>
    <row r="247" spans="1:15" ht="15.75" customHeight="1">
      <c r="A247" s="2"/>
      <c r="B247" s="2"/>
      <c r="C247" s="2"/>
      <c r="D247" s="2"/>
      <c r="E247" s="2"/>
      <c r="F247" s="2"/>
      <c r="G247" s="2"/>
      <c r="H247" s="2"/>
      <c r="I247" s="2"/>
      <c r="J247" s="2"/>
      <c r="K247" s="2"/>
      <c r="L247" s="2"/>
      <c r="M247" s="2"/>
      <c r="N247" s="2"/>
      <c r="O247" s="2"/>
    </row>
    <row r="248" spans="1:15" ht="15.75" customHeight="1">
      <c r="A248" s="2"/>
      <c r="B248" s="2"/>
      <c r="C248" s="2"/>
      <c r="D248" s="2"/>
      <c r="E248" s="2"/>
      <c r="F248" s="2"/>
      <c r="G248" s="2"/>
      <c r="H248" s="2"/>
      <c r="I248" s="2"/>
      <c r="J248" s="2"/>
      <c r="K248" s="2"/>
      <c r="L248" s="2"/>
      <c r="M248" s="2"/>
      <c r="N248" s="2"/>
      <c r="O248" s="2"/>
    </row>
    <row r="249" spans="1:15" ht="15.75" customHeight="1">
      <c r="A249" s="2"/>
      <c r="B249" s="2"/>
      <c r="C249" s="2"/>
      <c r="D249" s="2"/>
      <c r="E249" s="2"/>
      <c r="F249" s="2"/>
      <c r="G249" s="2"/>
      <c r="H249" s="2"/>
      <c r="I249" s="2"/>
      <c r="J249" s="2"/>
      <c r="K249" s="2"/>
      <c r="L249" s="2"/>
      <c r="M249" s="2"/>
      <c r="N249" s="2"/>
      <c r="O249" s="2"/>
    </row>
    <row r="250" spans="1:15" ht="15.75" customHeight="1">
      <c r="A250" s="2"/>
      <c r="B250" s="2"/>
      <c r="C250" s="2"/>
      <c r="D250" s="2"/>
      <c r="E250" s="2"/>
      <c r="F250" s="2"/>
      <c r="G250" s="2"/>
      <c r="H250" s="2"/>
      <c r="I250" s="2"/>
      <c r="J250" s="2"/>
      <c r="K250" s="2"/>
      <c r="L250" s="2"/>
      <c r="M250" s="2"/>
      <c r="N250" s="2"/>
      <c r="O250" s="2"/>
    </row>
    <row r="251" spans="1:15" ht="15.75" customHeight="1">
      <c r="A251" s="2"/>
      <c r="B251" s="2"/>
      <c r="C251" s="2"/>
      <c r="D251" s="2"/>
      <c r="E251" s="2"/>
      <c r="F251" s="2"/>
      <c r="G251" s="2"/>
      <c r="H251" s="2"/>
      <c r="I251" s="2"/>
      <c r="J251" s="2"/>
      <c r="K251" s="2"/>
      <c r="L251" s="2"/>
      <c r="M251" s="2"/>
      <c r="N251" s="2"/>
      <c r="O251" s="2"/>
    </row>
    <row r="252" spans="1:15" ht="15.75" customHeight="1">
      <c r="A252" s="2"/>
      <c r="B252" s="2"/>
      <c r="C252" s="2"/>
      <c r="D252" s="2"/>
      <c r="E252" s="2"/>
      <c r="F252" s="2"/>
      <c r="G252" s="2"/>
      <c r="H252" s="2"/>
      <c r="I252" s="2"/>
      <c r="J252" s="2"/>
      <c r="K252" s="2"/>
      <c r="L252" s="2"/>
      <c r="M252" s="2"/>
      <c r="N252" s="2"/>
      <c r="O252" s="2"/>
    </row>
    <row r="253" spans="1:15" ht="15.75" customHeight="1">
      <c r="A253" s="2"/>
      <c r="B253" s="2"/>
      <c r="C253" s="2"/>
      <c r="D253" s="2"/>
      <c r="E253" s="2"/>
      <c r="F253" s="2"/>
      <c r="G253" s="2"/>
      <c r="H253" s="2"/>
      <c r="I253" s="2"/>
      <c r="J253" s="2"/>
      <c r="K253" s="2"/>
      <c r="L253" s="2"/>
      <c r="M253" s="2"/>
      <c r="N253" s="2"/>
      <c r="O253" s="2"/>
    </row>
    <row r="254" spans="1:15" ht="15.75" customHeight="1">
      <c r="A254" s="2"/>
      <c r="B254" s="2"/>
      <c r="C254" s="2"/>
      <c r="D254" s="2"/>
      <c r="E254" s="2"/>
      <c r="F254" s="2"/>
      <c r="G254" s="2"/>
      <c r="H254" s="2"/>
      <c r="I254" s="2"/>
      <c r="J254" s="2"/>
      <c r="K254" s="2"/>
      <c r="L254" s="2"/>
      <c r="M254" s="2"/>
      <c r="N254" s="2"/>
      <c r="O254" s="2"/>
    </row>
    <row r="255" spans="1:15" ht="15.75" customHeight="1">
      <c r="A255" s="2"/>
      <c r="B255" s="2"/>
      <c r="C255" s="2"/>
      <c r="D255" s="2"/>
      <c r="E255" s="2"/>
      <c r="F255" s="2"/>
      <c r="G255" s="2"/>
      <c r="H255" s="2"/>
      <c r="I255" s="2"/>
      <c r="J255" s="2"/>
      <c r="K255" s="2"/>
      <c r="L255" s="2"/>
      <c r="M255" s="2"/>
      <c r="N255" s="2"/>
      <c r="O255" s="2"/>
    </row>
    <row r="256" spans="1:15" ht="15.75" customHeight="1">
      <c r="A256" s="2"/>
      <c r="B256" s="2"/>
      <c r="C256" s="2"/>
      <c r="D256" s="2"/>
      <c r="E256" s="2"/>
      <c r="F256" s="2"/>
      <c r="G256" s="2"/>
      <c r="H256" s="2"/>
      <c r="I256" s="2"/>
      <c r="J256" s="2"/>
      <c r="K256" s="2"/>
      <c r="L256" s="2"/>
      <c r="M256" s="2"/>
      <c r="N256" s="2"/>
      <c r="O256" s="2"/>
    </row>
    <row r="257" spans="1:15" ht="15.75" customHeight="1">
      <c r="A257" s="2"/>
      <c r="B257" s="2"/>
      <c r="C257" s="2"/>
      <c r="D257" s="2"/>
      <c r="E257" s="2"/>
      <c r="F257" s="2"/>
      <c r="G257" s="2"/>
      <c r="H257" s="2"/>
      <c r="I257" s="2"/>
      <c r="J257" s="2"/>
      <c r="K257" s="2"/>
      <c r="L257" s="2"/>
      <c r="M257" s="2"/>
      <c r="N257" s="2"/>
      <c r="O257" s="2"/>
    </row>
    <row r="258" spans="1:15" ht="15.75" customHeight="1">
      <c r="A258" s="2"/>
      <c r="B258" s="2"/>
      <c r="C258" s="2"/>
      <c r="D258" s="2"/>
      <c r="E258" s="2"/>
      <c r="F258" s="2"/>
      <c r="G258" s="2"/>
      <c r="H258" s="2"/>
      <c r="I258" s="2"/>
      <c r="J258" s="2"/>
      <c r="K258" s="2"/>
      <c r="L258" s="2"/>
      <c r="M258" s="2"/>
      <c r="N258" s="2"/>
      <c r="O258" s="2"/>
    </row>
    <row r="259" spans="1:15" ht="15.75" customHeight="1">
      <c r="A259" s="2"/>
      <c r="B259" s="2"/>
      <c r="C259" s="2"/>
      <c r="D259" s="2"/>
      <c r="E259" s="2"/>
      <c r="F259" s="2"/>
      <c r="G259" s="2"/>
      <c r="H259" s="2"/>
      <c r="I259" s="2"/>
      <c r="J259" s="2"/>
      <c r="K259" s="2"/>
      <c r="L259" s="2"/>
      <c r="M259" s="2"/>
      <c r="N259" s="2"/>
      <c r="O259" s="2"/>
    </row>
    <row r="260" spans="1:15" ht="15.75" customHeight="1">
      <c r="A260" s="2"/>
      <c r="B260" s="2"/>
      <c r="C260" s="2"/>
      <c r="D260" s="2"/>
      <c r="E260" s="2"/>
      <c r="F260" s="2"/>
      <c r="G260" s="2"/>
      <c r="H260" s="2"/>
      <c r="I260" s="2"/>
      <c r="J260" s="2"/>
      <c r="K260" s="2"/>
      <c r="L260" s="2"/>
      <c r="M260" s="2"/>
      <c r="N260" s="2"/>
      <c r="O260" s="2"/>
    </row>
    <row r="261" spans="1:15" ht="15.75" customHeight="1">
      <c r="A261" s="2"/>
      <c r="B261" s="2"/>
      <c r="C261" s="2"/>
      <c r="D261" s="2"/>
      <c r="E261" s="2"/>
      <c r="F261" s="2"/>
      <c r="G261" s="2"/>
      <c r="H261" s="2"/>
      <c r="I261" s="2"/>
      <c r="J261" s="2"/>
      <c r="K261" s="2"/>
      <c r="L261" s="2"/>
      <c r="M261" s="2"/>
      <c r="N261" s="2"/>
      <c r="O261" s="2"/>
    </row>
    <row r="262" spans="1:15" ht="15.75" customHeight="1">
      <c r="A262" s="2"/>
      <c r="B262" s="2"/>
      <c r="C262" s="2"/>
      <c r="D262" s="2"/>
      <c r="E262" s="2"/>
      <c r="F262" s="2"/>
      <c r="G262" s="2"/>
      <c r="H262" s="2"/>
      <c r="I262" s="2"/>
      <c r="J262" s="2"/>
      <c r="K262" s="2"/>
      <c r="L262" s="2"/>
      <c r="M262" s="2"/>
      <c r="N262" s="2"/>
      <c r="O262" s="2"/>
    </row>
    <row r="263" spans="1:15" ht="15.75" customHeight="1">
      <c r="A263" s="2"/>
      <c r="B263" s="2"/>
      <c r="C263" s="2"/>
      <c r="D263" s="2"/>
      <c r="E263" s="2"/>
      <c r="F263" s="2"/>
      <c r="G263" s="2"/>
      <c r="H263" s="2"/>
      <c r="I263" s="2"/>
      <c r="J263" s="2"/>
      <c r="K263" s="2"/>
      <c r="L263" s="2"/>
      <c r="M263" s="2"/>
      <c r="N263" s="2"/>
      <c r="O263" s="2"/>
    </row>
    <row r="264" spans="1:15" ht="15.75" customHeight="1">
      <c r="A264" s="2"/>
      <c r="B264" s="2"/>
      <c r="C264" s="2"/>
      <c r="D264" s="2"/>
      <c r="E264" s="2"/>
      <c r="F264" s="2"/>
      <c r="G264" s="2"/>
      <c r="H264" s="2"/>
      <c r="I264" s="2"/>
      <c r="J264" s="2"/>
      <c r="K264" s="2"/>
      <c r="L264" s="2"/>
      <c r="M264" s="2"/>
      <c r="N264" s="2"/>
      <c r="O264" s="2"/>
    </row>
    <row r="265" spans="1:15" ht="15.75" customHeight="1">
      <c r="A265" s="2"/>
      <c r="B265" s="2"/>
      <c r="C265" s="2"/>
      <c r="D265" s="2"/>
      <c r="E265" s="2"/>
      <c r="F265" s="2"/>
      <c r="G265" s="2"/>
      <c r="H265" s="2"/>
      <c r="I265" s="2"/>
      <c r="J265" s="2"/>
      <c r="K265" s="2"/>
      <c r="L265" s="2"/>
      <c r="M265" s="2"/>
      <c r="N265" s="2"/>
      <c r="O265" s="2"/>
    </row>
    <row r="266" spans="1:15" ht="15.75" customHeight="1">
      <c r="A266" s="2"/>
      <c r="B266" s="2"/>
      <c r="C266" s="2"/>
      <c r="D266" s="2"/>
      <c r="E266" s="2"/>
      <c r="F266" s="2"/>
      <c r="G266" s="2"/>
      <c r="H266" s="2"/>
      <c r="I266" s="2"/>
      <c r="J266" s="2"/>
      <c r="K266" s="2"/>
      <c r="L266" s="2"/>
      <c r="M266" s="2"/>
      <c r="N266" s="2"/>
      <c r="O266" s="2"/>
    </row>
    <row r="267" spans="1:15" ht="15.75" customHeight="1">
      <c r="A267" s="2"/>
      <c r="B267" s="2"/>
      <c r="C267" s="2"/>
      <c r="D267" s="2"/>
      <c r="E267" s="2"/>
      <c r="F267" s="2"/>
      <c r="G267" s="2"/>
      <c r="H267" s="2"/>
      <c r="I267" s="2"/>
      <c r="J267" s="2"/>
      <c r="K267" s="2"/>
      <c r="L267" s="2"/>
      <c r="M267" s="2"/>
      <c r="N267" s="2"/>
      <c r="O267" s="2"/>
    </row>
    <row r="268" spans="1:15" ht="15.75" customHeight="1">
      <c r="A268" s="2"/>
      <c r="B268" s="2"/>
      <c r="C268" s="2"/>
      <c r="D268" s="2"/>
      <c r="E268" s="2"/>
      <c r="F268" s="2"/>
      <c r="G268" s="2"/>
      <c r="H268" s="2"/>
      <c r="I268" s="2"/>
      <c r="J268" s="2"/>
      <c r="K268" s="2"/>
      <c r="L268" s="2"/>
      <c r="M268" s="2"/>
      <c r="N268" s="2"/>
      <c r="O268" s="2"/>
    </row>
    <row r="269" spans="1:15" ht="15.75" customHeight="1">
      <c r="A269" s="2"/>
      <c r="B269" s="2"/>
      <c r="C269" s="2"/>
      <c r="D269" s="2"/>
      <c r="E269" s="2"/>
      <c r="F269" s="2"/>
      <c r="G269" s="2"/>
      <c r="H269" s="2"/>
      <c r="I269" s="2"/>
      <c r="J269" s="2"/>
      <c r="K269" s="2"/>
      <c r="L269" s="2"/>
      <c r="M269" s="2"/>
      <c r="N269" s="2"/>
      <c r="O269" s="2"/>
    </row>
    <row r="270" spans="1:15" ht="15.75" customHeight="1">
      <c r="A270" s="2"/>
      <c r="B270" s="2"/>
      <c r="C270" s="2"/>
      <c r="D270" s="2"/>
      <c r="E270" s="2"/>
      <c r="F270" s="2"/>
      <c r="G270" s="2"/>
      <c r="H270" s="2"/>
      <c r="I270" s="2"/>
      <c r="J270" s="2"/>
      <c r="K270" s="2"/>
      <c r="L270" s="2"/>
      <c r="M270" s="2"/>
      <c r="N270" s="2"/>
      <c r="O270" s="2"/>
    </row>
    <row r="271" spans="1:15" ht="15.75" customHeight="1">
      <c r="A271" s="2"/>
      <c r="B271" s="2"/>
      <c r="C271" s="2"/>
      <c r="D271" s="2"/>
      <c r="E271" s="2"/>
      <c r="F271" s="2"/>
      <c r="G271" s="2"/>
      <c r="H271" s="2"/>
      <c r="I271" s="2"/>
      <c r="J271" s="2"/>
      <c r="K271" s="2"/>
      <c r="L271" s="2"/>
      <c r="M271" s="2"/>
      <c r="N271" s="2"/>
      <c r="O271" s="2"/>
    </row>
    <row r="272" spans="1:15" ht="15.75" customHeight="1">
      <c r="A272" s="2"/>
      <c r="B272" s="2"/>
      <c r="C272" s="2"/>
      <c r="D272" s="2"/>
      <c r="E272" s="2"/>
      <c r="F272" s="2"/>
      <c r="G272" s="2"/>
      <c r="H272" s="2"/>
      <c r="I272" s="2"/>
      <c r="J272" s="2"/>
      <c r="K272" s="2"/>
      <c r="L272" s="2"/>
      <c r="M272" s="2"/>
      <c r="N272" s="2"/>
      <c r="O272" s="2"/>
    </row>
    <row r="273" spans="1:15" ht="15.75" customHeight="1">
      <c r="A273" s="2"/>
      <c r="B273" s="2"/>
      <c r="C273" s="2"/>
      <c r="D273" s="2"/>
      <c r="E273" s="2"/>
      <c r="F273" s="2"/>
      <c r="G273" s="2"/>
      <c r="H273" s="2"/>
      <c r="I273" s="2"/>
      <c r="J273" s="2"/>
      <c r="K273" s="2"/>
      <c r="L273" s="2"/>
      <c r="M273" s="2"/>
      <c r="N273" s="2"/>
      <c r="O273" s="2"/>
    </row>
    <row r="274" spans="1:15" ht="15.75" customHeight="1">
      <c r="A274" s="2"/>
      <c r="B274" s="2"/>
      <c r="C274" s="2"/>
      <c r="D274" s="2"/>
      <c r="E274" s="2"/>
      <c r="F274" s="2"/>
      <c r="G274" s="2"/>
      <c r="H274" s="2"/>
      <c r="I274" s="2"/>
      <c r="J274" s="2"/>
      <c r="K274" s="2"/>
      <c r="L274" s="2"/>
      <c r="M274" s="2"/>
      <c r="N274" s="2"/>
      <c r="O274" s="2"/>
    </row>
    <row r="275" spans="1:15" ht="15.75" customHeight="1">
      <c r="A275" s="2"/>
      <c r="B275" s="2"/>
      <c r="C275" s="2"/>
      <c r="D275" s="2"/>
      <c r="E275" s="2"/>
      <c r="F275" s="2"/>
      <c r="G275" s="2"/>
      <c r="H275" s="2"/>
      <c r="I275" s="2"/>
      <c r="J275" s="2"/>
      <c r="K275" s="2"/>
      <c r="L275" s="2"/>
      <c r="M275" s="2"/>
      <c r="N275" s="2"/>
      <c r="O275" s="2"/>
    </row>
    <row r="276" spans="1:15" ht="15.75" customHeight="1"/>
    <row r="277" spans="1:15" ht="15.75" customHeight="1"/>
    <row r="278" spans="1:15" ht="15.75" customHeight="1"/>
    <row r="279" spans="1:15" ht="15.75" customHeight="1"/>
    <row r="280" spans="1:15" ht="15.75" customHeight="1"/>
    <row r="281" spans="1:15" ht="15.75" customHeight="1"/>
    <row r="282" spans="1:15" ht="15.75" customHeight="1"/>
    <row r="283" spans="1:15" ht="15.75" customHeight="1"/>
    <row r="284" spans="1:15" ht="15.75" customHeight="1"/>
    <row r="285" spans="1:15" ht="15.75" customHeight="1"/>
    <row r="286" spans="1:15" ht="15.75" customHeight="1"/>
    <row r="287" spans="1:15" ht="15.75" customHeight="1"/>
    <row r="288" spans="1:15"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2">
    <mergeCell ref="Q3:AB3"/>
    <mergeCell ref="AE3:AO3"/>
  </mergeCells>
  <pageMargins left="0.7" right="0.7" top="0.75" bottom="0.75" header="0" footer="0"/>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4"/>
  <sheetViews>
    <sheetView showGridLines="0" zoomScale="90" zoomScaleNormal="90" workbookViewId="0">
      <pane ySplit="1" topLeftCell="A2" activePane="bottomLeft" state="frozen"/>
      <selection pane="bottomLeft" activeCell="M17" sqref="M17"/>
    </sheetView>
  </sheetViews>
  <sheetFormatPr baseColWidth="10" defaultColWidth="12.59765625" defaultRowHeight="15" customHeight="1"/>
  <cols>
    <col min="1" max="1" width="3.59765625" style="169" customWidth="1"/>
    <col min="2" max="2" width="37.796875" style="169" customWidth="1"/>
    <col min="3" max="3" width="11.5" style="169" customWidth="1"/>
    <col min="4" max="4" width="10.3984375" style="275" customWidth="1"/>
    <col min="5" max="5" width="7.3984375" style="169" customWidth="1"/>
    <col min="6" max="6" width="11.3984375" style="169" customWidth="1"/>
    <col min="7" max="9" width="11.3984375" style="169" hidden="1" customWidth="1"/>
    <col min="10" max="10" width="14.3984375" style="169" customWidth="1"/>
    <col min="11" max="11" width="16.8984375" style="169" customWidth="1"/>
    <col min="12" max="12" width="19.8984375" style="169" bestFit="1" customWidth="1"/>
    <col min="13" max="16" width="15" style="169" bestFit="1" customWidth="1"/>
    <col min="17" max="20" width="10.09765625" style="169" customWidth="1"/>
    <col min="21" max="26" width="9.5" style="169" customWidth="1"/>
    <col min="27" max="16384" width="12.59765625" style="169"/>
  </cols>
  <sheetData>
    <row r="1" spans="1:16" customFormat="1" ht="19.5" customHeight="1">
      <c r="A1" s="190"/>
      <c r="B1" s="191" t="s">
        <v>6030</v>
      </c>
      <c r="C1" s="192"/>
      <c r="D1" s="192" t="s">
        <v>251</v>
      </c>
      <c r="E1" s="192"/>
      <c r="F1" s="193">
        <v>44195</v>
      </c>
      <c r="G1" s="193"/>
      <c r="H1" s="193"/>
      <c r="I1" s="193"/>
      <c r="J1" s="193">
        <v>44561</v>
      </c>
      <c r="K1" s="194">
        <f t="shared" ref="K1:P1" si="0">+EOMONTH(J1,12)</f>
        <v>44926</v>
      </c>
      <c r="L1" s="194">
        <f t="shared" si="0"/>
        <v>45291</v>
      </c>
      <c r="M1" s="194">
        <f t="shared" si="0"/>
        <v>45657</v>
      </c>
      <c r="N1" s="194">
        <f t="shared" si="0"/>
        <v>46022</v>
      </c>
      <c r="O1" s="194">
        <f t="shared" si="0"/>
        <v>46387</v>
      </c>
      <c r="P1" s="194">
        <f t="shared" si="0"/>
        <v>46752</v>
      </c>
    </row>
    <row r="2" spans="1:16" customFormat="1" ht="15.6">
      <c r="A2" s="170"/>
      <c r="B2" s="171"/>
      <c r="C2" s="172"/>
      <c r="D2" s="268"/>
      <c r="E2" s="172"/>
      <c r="F2" s="172"/>
      <c r="G2" s="172"/>
      <c r="H2" s="172"/>
      <c r="I2" s="172"/>
      <c r="J2" s="171"/>
      <c r="K2" s="171"/>
      <c r="L2" s="171"/>
      <c r="M2" s="171"/>
      <c r="N2" s="171"/>
      <c r="O2" s="171"/>
      <c r="P2" s="170"/>
    </row>
    <row r="3" spans="1:16" customFormat="1" ht="15.6">
      <c r="A3" s="170"/>
      <c r="B3" s="171" t="s">
        <v>252</v>
      </c>
      <c r="C3" s="173" t="s">
        <v>253</v>
      </c>
      <c r="D3" s="268"/>
      <c r="E3" s="172"/>
      <c r="F3" s="172"/>
      <c r="G3" s="172"/>
      <c r="H3" s="172"/>
      <c r="I3" s="172"/>
      <c r="J3" s="171"/>
      <c r="K3" s="171"/>
      <c r="L3" s="171"/>
      <c r="M3" s="171"/>
      <c r="N3" s="171"/>
      <c r="O3" s="171"/>
      <c r="P3" s="170"/>
    </row>
    <row r="4" spans="1:16" customFormat="1" ht="15.6">
      <c r="A4" s="170"/>
      <c r="B4" s="354" t="s">
        <v>571</v>
      </c>
      <c r="C4" s="172"/>
      <c r="D4" s="268"/>
      <c r="E4" s="172"/>
      <c r="F4" s="172"/>
      <c r="G4" s="172"/>
      <c r="H4" s="172"/>
      <c r="I4" s="172"/>
      <c r="J4" s="171"/>
      <c r="K4" s="171"/>
      <c r="L4" s="171"/>
      <c r="M4" s="171"/>
      <c r="N4" s="171"/>
      <c r="O4" s="171"/>
      <c r="P4" s="170"/>
    </row>
    <row r="5" spans="1:16" customFormat="1" ht="15.6">
      <c r="A5" s="36" t="s">
        <v>75</v>
      </c>
      <c r="B5" s="41" t="s">
        <v>254</v>
      </c>
      <c r="C5" s="41"/>
      <c r="D5" s="270"/>
      <c r="E5" s="43"/>
      <c r="F5" s="43"/>
      <c r="G5" s="43"/>
      <c r="H5" s="43"/>
      <c r="I5" s="43"/>
      <c r="J5" s="43"/>
      <c r="K5" s="43"/>
      <c r="L5" s="43"/>
      <c r="M5" s="43"/>
      <c r="N5" s="43"/>
      <c r="O5" s="43"/>
      <c r="P5" s="43"/>
    </row>
    <row r="6" spans="1:16" customFormat="1" ht="15.6">
      <c r="A6" s="170"/>
      <c r="B6" s="30" t="s">
        <v>255</v>
      </c>
      <c r="C6" s="30"/>
      <c r="D6" s="227" t="s">
        <v>256</v>
      </c>
      <c r="E6" s="25"/>
      <c r="F6" s="30"/>
      <c r="G6" s="30"/>
      <c r="H6" s="30"/>
      <c r="I6" s="30"/>
      <c r="J6" s="30">
        <f>'Datos Macro'!J4/100</f>
        <v>0.03</v>
      </c>
      <c r="K6" s="30">
        <f>'Datos Macro'!K4/100</f>
        <v>0.02</v>
      </c>
      <c r="L6" s="30">
        <v>0.02</v>
      </c>
      <c r="M6" s="30">
        <f>L6</f>
        <v>0.02</v>
      </c>
      <c r="N6" s="30">
        <f t="shared" ref="N6:P7" si="1">M6</f>
        <v>0.02</v>
      </c>
      <c r="O6" s="30">
        <f t="shared" si="1"/>
        <v>0.02</v>
      </c>
      <c r="P6" s="30">
        <f t="shared" si="1"/>
        <v>0.02</v>
      </c>
    </row>
    <row r="7" spans="1:16" s="334" customFormat="1" ht="15.6">
      <c r="A7" s="170"/>
      <c r="B7" s="126" t="s">
        <v>516</v>
      </c>
      <c r="C7" s="126"/>
      <c r="D7" s="228"/>
      <c r="E7" s="132"/>
      <c r="F7" s="126"/>
      <c r="G7" s="126"/>
      <c r="H7" s="126"/>
      <c r="I7" s="126"/>
      <c r="J7" s="126">
        <v>8.5000000000000006E-2</v>
      </c>
      <c r="K7" s="126">
        <v>4.8000000000000001E-2</v>
      </c>
      <c r="L7" s="126">
        <v>3.5000000000000003E-2</v>
      </c>
      <c r="M7" s="126">
        <f>L7</f>
        <v>3.5000000000000003E-2</v>
      </c>
      <c r="N7" s="126">
        <f t="shared" si="1"/>
        <v>3.5000000000000003E-2</v>
      </c>
      <c r="O7" s="126">
        <f t="shared" si="1"/>
        <v>3.5000000000000003E-2</v>
      </c>
      <c r="P7" s="126">
        <f t="shared" si="1"/>
        <v>3.5000000000000003E-2</v>
      </c>
    </row>
    <row r="8" spans="1:16" customFormat="1" ht="15.6">
      <c r="A8" s="170"/>
      <c r="B8" s="125" t="s">
        <v>5978</v>
      </c>
      <c r="C8" s="132"/>
      <c r="D8" s="228" t="s">
        <v>256</v>
      </c>
      <c r="E8" s="132"/>
      <c r="F8" s="126"/>
      <c r="G8" s="126"/>
      <c r="H8" s="126"/>
      <c r="I8" s="126"/>
      <c r="J8" s="126">
        <v>7.6999999999999999E-2</v>
      </c>
      <c r="K8" s="126">
        <v>2.1000000000000001E-2</v>
      </c>
      <c r="L8" s="126">
        <v>2.3E-2</v>
      </c>
      <c r="M8" s="126">
        <f>L8</f>
        <v>2.3E-2</v>
      </c>
      <c r="N8" s="126">
        <v>2.1000000000000001E-2</v>
      </c>
      <c r="O8" s="126">
        <v>2.1000000000000001E-2</v>
      </c>
      <c r="P8" s="126">
        <v>2.1000000000000001E-2</v>
      </c>
    </row>
    <row r="9" spans="1:16" s="226" customFormat="1" ht="15.6">
      <c r="A9" s="225"/>
      <c r="B9" s="128" t="s">
        <v>257</v>
      </c>
      <c r="C9" s="128"/>
      <c r="D9" s="229" t="s">
        <v>258</v>
      </c>
      <c r="E9" s="128"/>
      <c r="F9" s="128">
        <f>'Datos Macro'!I5</f>
        <v>2.25</v>
      </c>
      <c r="G9" s="128"/>
      <c r="H9" s="128"/>
      <c r="I9" s="128"/>
      <c r="J9" s="128">
        <f>'Datos Macro'!J5</f>
        <v>2.31</v>
      </c>
      <c r="K9" s="128">
        <v>2.31</v>
      </c>
      <c r="L9" s="128">
        <f>K9</f>
        <v>2.31</v>
      </c>
      <c r="M9" s="128">
        <f>L9</f>
        <v>2.31</v>
      </c>
      <c r="N9" s="128">
        <f>M9</f>
        <v>2.31</v>
      </c>
      <c r="O9" s="128">
        <f>N9</f>
        <v>2.31</v>
      </c>
      <c r="P9" s="128">
        <f>O9</f>
        <v>2.31</v>
      </c>
    </row>
    <row r="10" spans="1:16" customFormat="1" ht="15.6">
      <c r="A10" s="170"/>
      <c r="B10" s="125" t="s">
        <v>259</v>
      </c>
      <c r="C10" s="132"/>
      <c r="D10" s="228" t="s">
        <v>256</v>
      </c>
      <c r="E10" s="132"/>
      <c r="F10" s="126"/>
      <c r="G10" s="126"/>
      <c r="H10" s="126"/>
      <c r="I10" s="126"/>
      <c r="J10" s="126">
        <f>(J9-F9)/F9</f>
        <v>2.6666666666666689E-2</v>
      </c>
      <c r="K10" s="126">
        <f>(K9-J9)/J9</f>
        <v>0</v>
      </c>
      <c r="L10" s="126">
        <v>0</v>
      </c>
      <c r="M10" s="126">
        <v>0</v>
      </c>
      <c r="N10" s="126">
        <v>0</v>
      </c>
      <c r="O10" s="126">
        <v>0</v>
      </c>
      <c r="P10" s="126">
        <v>0</v>
      </c>
    </row>
    <row r="11" spans="1:16" customFormat="1" ht="15.6">
      <c r="A11" s="170"/>
      <c r="B11" s="23" t="s">
        <v>260</v>
      </c>
      <c r="C11" s="26"/>
      <c r="D11" s="230" t="s">
        <v>256</v>
      </c>
      <c r="E11" s="26"/>
      <c r="F11" s="32"/>
      <c r="G11" s="32"/>
      <c r="H11" s="32"/>
      <c r="I11" s="32"/>
      <c r="J11" s="32">
        <v>0.29499999999999998</v>
      </c>
      <c r="K11" s="32">
        <f t="shared" ref="K11:P11" si="2">J11</f>
        <v>0.29499999999999998</v>
      </c>
      <c r="L11" s="32">
        <f t="shared" si="2"/>
        <v>0.29499999999999998</v>
      </c>
      <c r="M11" s="32">
        <f t="shared" si="2"/>
        <v>0.29499999999999998</v>
      </c>
      <c r="N11" s="32">
        <f t="shared" si="2"/>
        <v>0.29499999999999998</v>
      </c>
      <c r="O11" s="32">
        <f t="shared" si="2"/>
        <v>0.29499999999999998</v>
      </c>
      <c r="P11" s="32">
        <f t="shared" si="2"/>
        <v>0.29499999999999998</v>
      </c>
    </row>
    <row r="12" spans="1:16" customFormat="1" ht="15.6">
      <c r="A12" s="170"/>
      <c r="B12" s="170"/>
      <c r="C12" s="169"/>
      <c r="D12" s="269"/>
      <c r="E12" s="175"/>
      <c r="F12" s="175"/>
      <c r="G12" s="175"/>
      <c r="H12" s="175"/>
      <c r="I12" s="175"/>
      <c r="J12" s="170"/>
      <c r="K12" s="170"/>
      <c r="L12" s="170"/>
      <c r="M12" s="170"/>
      <c r="N12" s="170"/>
      <c r="O12" s="170"/>
      <c r="P12" s="170"/>
    </row>
    <row r="13" spans="1:16" customFormat="1" ht="15.6">
      <c r="A13" s="170"/>
      <c r="B13" s="171"/>
      <c r="C13" s="169"/>
      <c r="D13" s="269"/>
      <c r="E13" s="175"/>
      <c r="F13" s="175"/>
      <c r="G13" s="175"/>
      <c r="H13" s="175"/>
      <c r="I13" s="175"/>
      <c r="J13" s="170"/>
      <c r="K13" s="170"/>
      <c r="L13" s="170"/>
      <c r="M13" s="170"/>
      <c r="N13" s="170"/>
      <c r="O13" s="170"/>
      <c r="P13" s="170"/>
    </row>
    <row r="14" spans="1:16" customFormat="1" ht="15.6">
      <c r="A14" s="36" t="s">
        <v>75</v>
      </c>
      <c r="B14" s="41" t="s">
        <v>261</v>
      </c>
      <c r="C14" s="41"/>
      <c r="D14" s="270"/>
      <c r="E14" s="43"/>
      <c r="F14" s="43"/>
      <c r="G14" s="43"/>
      <c r="H14" s="43"/>
      <c r="I14" s="43"/>
      <c r="J14" s="43"/>
      <c r="K14" s="43"/>
      <c r="L14" s="43"/>
      <c r="M14" s="231"/>
      <c r="N14" s="231"/>
      <c r="O14" s="231"/>
      <c r="P14" s="232"/>
    </row>
    <row r="15" spans="1:16" customFormat="1" ht="15.6">
      <c r="A15" s="170"/>
      <c r="B15" s="24" t="s">
        <v>262</v>
      </c>
      <c r="C15" s="24"/>
      <c r="D15" s="271" t="s">
        <v>256</v>
      </c>
      <c r="E15" s="24"/>
      <c r="F15" s="24"/>
      <c r="G15" s="24"/>
      <c r="H15" s="24"/>
      <c r="I15" s="24"/>
      <c r="J15" s="30">
        <f>WACC!C3</f>
        <v>0.1044710069623489</v>
      </c>
      <c r="K15" s="170"/>
      <c r="L15" s="170"/>
      <c r="M15" s="170"/>
      <c r="N15" s="170"/>
      <c r="O15" s="170"/>
      <c r="P15" s="170"/>
    </row>
    <row r="16" spans="1:16" customFormat="1" ht="15.6">
      <c r="A16" s="170"/>
      <c r="B16" s="23" t="s">
        <v>263</v>
      </c>
      <c r="C16" s="23"/>
      <c r="D16" s="272" t="s">
        <v>256</v>
      </c>
      <c r="E16" s="23"/>
      <c r="F16" s="23"/>
      <c r="G16" s="23"/>
      <c r="H16" s="23"/>
      <c r="I16" s="23"/>
      <c r="J16" s="32">
        <v>0.03</v>
      </c>
      <c r="K16" s="170"/>
      <c r="L16" s="170"/>
      <c r="M16" s="170"/>
      <c r="N16" s="170"/>
      <c r="O16" s="170"/>
      <c r="P16" s="170"/>
    </row>
    <row r="17" spans="1:16" customFormat="1" ht="15.6">
      <c r="A17" s="170"/>
      <c r="B17" s="170"/>
      <c r="C17" s="170"/>
      <c r="D17" s="269"/>
      <c r="E17" s="175"/>
      <c r="F17" s="175"/>
      <c r="G17" s="175"/>
      <c r="H17" s="175"/>
      <c r="I17" s="175"/>
      <c r="J17" s="170"/>
      <c r="K17" s="170"/>
      <c r="L17" s="170"/>
      <c r="M17" s="170"/>
      <c r="N17" s="170"/>
      <c r="O17" s="170"/>
      <c r="P17" s="170"/>
    </row>
    <row r="18" spans="1:16" customFormat="1" ht="15.6">
      <c r="A18" s="170"/>
      <c r="B18" s="24" t="s">
        <v>498</v>
      </c>
      <c r="C18" s="24"/>
      <c r="D18" s="271"/>
      <c r="E18" s="24"/>
      <c r="F18" s="24"/>
      <c r="G18" s="24"/>
      <c r="H18" s="24"/>
      <c r="I18" s="24"/>
      <c r="J18" s="24">
        <f>'EEFF hist'!I218</f>
        <v>569514715</v>
      </c>
      <c r="K18" s="24"/>
      <c r="L18" s="169"/>
      <c r="M18" s="170"/>
      <c r="N18" s="170"/>
      <c r="O18" s="170"/>
      <c r="P18" s="170"/>
    </row>
    <row r="19" spans="1:16" customFormat="1" ht="15.75" customHeight="1">
      <c r="A19" s="170"/>
      <c r="B19" s="125" t="s">
        <v>496</v>
      </c>
      <c r="C19" s="125"/>
      <c r="D19" s="273"/>
      <c r="E19" s="125"/>
      <c r="F19" s="125"/>
      <c r="G19" s="125"/>
      <c r="H19" s="125"/>
      <c r="I19" s="125"/>
      <c r="J19" s="128">
        <v>18.350000000000001</v>
      </c>
      <c r="K19" s="125" t="s">
        <v>6023</v>
      </c>
      <c r="L19" s="372"/>
      <c r="M19" s="170"/>
      <c r="N19" s="170"/>
      <c r="O19" s="170"/>
      <c r="P19" s="170"/>
    </row>
    <row r="20" spans="1:16" customFormat="1" ht="15.75" customHeight="1">
      <c r="A20" s="170"/>
      <c r="B20" s="125" t="s">
        <v>497</v>
      </c>
      <c r="C20" s="125"/>
      <c r="D20" s="273"/>
      <c r="E20" s="125"/>
      <c r="F20" s="125"/>
      <c r="G20" s="125"/>
      <c r="H20" s="125"/>
      <c r="I20" s="125"/>
      <c r="J20" s="125">
        <f>'EEFF hist'!I219</f>
        <v>76046495</v>
      </c>
      <c r="K20" s="125"/>
      <c r="L20" s="170"/>
      <c r="M20" s="170"/>
      <c r="N20" s="170"/>
      <c r="O20" s="170"/>
      <c r="P20" s="170"/>
    </row>
    <row r="21" spans="1:16" customFormat="1" ht="15.75" customHeight="1">
      <c r="A21" s="170"/>
      <c r="B21" s="125" t="s">
        <v>499</v>
      </c>
      <c r="C21" s="125"/>
      <c r="D21" s="273"/>
      <c r="E21" s="125"/>
      <c r="F21" s="125"/>
      <c r="G21" s="125"/>
      <c r="H21" s="125"/>
      <c r="I21" s="125"/>
      <c r="J21" s="125">
        <f>'EEFF hist'!I220</f>
        <v>2025707</v>
      </c>
      <c r="K21" s="352"/>
      <c r="L21" s="170"/>
      <c r="M21" s="170"/>
      <c r="N21" s="170"/>
      <c r="O21" s="170"/>
      <c r="P21" s="170"/>
    </row>
    <row r="22" spans="1:16" customFormat="1" ht="15.75" customHeight="1">
      <c r="A22" s="170"/>
      <c r="B22" s="125" t="s">
        <v>500</v>
      </c>
      <c r="C22" s="125"/>
      <c r="D22" s="273"/>
      <c r="E22" s="125"/>
      <c r="F22" s="125"/>
      <c r="G22" s="125"/>
      <c r="H22" s="125"/>
      <c r="I22" s="125"/>
      <c r="J22" s="125">
        <f>'EEFF hist'!I221</f>
        <v>1350236735</v>
      </c>
      <c r="K22" s="125"/>
      <c r="L22" s="170"/>
      <c r="M22" s="170"/>
      <c r="N22" s="170"/>
      <c r="O22" s="170"/>
      <c r="P22" s="170"/>
    </row>
    <row r="23" spans="1:16" customFormat="1" ht="15.75" customHeight="1">
      <c r="A23" s="170"/>
      <c r="B23" s="125" t="s">
        <v>264</v>
      </c>
      <c r="C23" s="125"/>
      <c r="D23" s="273"/>
      <c r="E23" s="125"/>
      <c r="F23" s="125"/>
      <c r="G23" s="125"/>
      <c r="H23" s="125"/>
      <c r="I23" s="125"/>
      <c r="J23" s="125"/>
      <c r="K23" s="125"/>
      <c r="L23" s="170"/>
      <c r="M23" s="170"/>
      <c r="N23" s="170"/>
      <c r="O23" s="170"/>
      <c r="P23" s="170"/>
    </row>
    <row r="24" spans="1:16" customFormat="1" ht="15.75" customHeight="1">
      <c r="A24" s="170"/>
      <c r="B24" s="125" t="s">
        <v>265</v>
      </c>
      <c r="C24" s="125"/>
      <c r="D24" s="273" t="s">
        <v>266</v>
      </c>
      <c r="E24" s="125"/>
      <c r="F24" s="125"/>
      <c r="G24" s="125"/>
      <c r="H24" s="125"/>
      <c r="I24" s="125"/>
      <c r="J24" s="233">
        <v>24.2</v>
      </c>
      <c r="K24" s="317">
        <v>43873</v>
      </c>
      <c r="L24" s="170"/>
      <c r="M24" s="170"/>
      <c r="N24" s="170"/>
      <c r="O24" s="169"/>
      <c r="P24" s="170"/>
    </row>
    <row r="25" spans="1:16" customFormat="1" ht="15.75" customHeight="1">
      <c r="A25" s="170"/>
      <c r="B25" s="23" t="s">
        <v>267</v>
      </c>
      <c r="C25" s="23"/>
      <c r="D25" s="272" t="s">
        <v>266</v>
      </c>
      <c r="E25" s="23"/>
      <c r="F25" s="23"/>
      <c r="G25" s="23"/>
      <c r="H25" s="23"/>
      <c r="I25" s="23"/>
      <c r="J25" s="234">
        <v>16.170000000000002</v>
      </c>
      <c r="K25" s="318">
        <v>44000</v>
      </c>
      <c r="L25" s="170"/>
      <c r="M25" s="170"/>
      <c r="N25" s="170"/>
      <c r="O25" s="170"/>
      <c r="P25" s="170"/>
    </row>
    <row r="26" spans="1:16" customFormat="1" ht="15.75" customHeight="1">
      <c r="A26" s="170"/>
      <c r="B26" s="170"/>
      <c r="C26" s="172"/>
      <c r="D26" s="268"/>
      <c r="E26" s="172"/>
      <c r="F26" s="172"/>
      <c r="G26" s="172"/>
      <c r="H26" s="172"/>
      <c r="I26" s="172"/>
      <c r="J26" s="171"/>
      <c r="K26" s="171"/>
      <c r="L26" s="171"/>
      <c r="M26" s="171"/>
      <c r="N26" s="171"/>
      <c r="O26" s="171"/>
      <c r="P26" s="170"/>
    </row>
    <row r="27" spans="1:16" customFormat="1" ht="15.6">
      <c r="A27" s="76" t="s">
        <v>75</v>
      </c>
      <c r="B27" s="248" t="s">
        <v>268</v>
      </c>
      <c r="C27" s="248"/>
      <c r="D27" s="274"/>
      <c r="E27" s="62"/>
      <c r="F27" s="62"/>
      <c r="G27" s="62"/>
      <c r="H27" s="62"/>
      <c r="I27" s="62"/>
      <c r="J27" s="62"/>
      <c r="K27" s="62"/>
      <c r="L27" s="62"/>
      <c r="M27" s="249"/>
      <c r="N27" s="249"/>
      <c r="O27" s="249"/>
      <c r="P27" s="250"/>
    </row>
    <row r="28" spans="1:16" customFormat="1" ht="15.6">
      <c r="A28" s="36"/>
      <c r="B28" s="41"/>
      <c r="C28" s="41"/>
      <c r="D28" s="270"/>
      <c r="E28" s="43"/>
      <c r="F28" s="43"/>
      <c r="G28" s="43"/>
      <c r="H28" s="43"/>
      <c r="I28" s="43"/>
      <c r="J28" s="43"/>
      <c r="K28" s="43"/>
      <c r="L28" s="43"/>
      <c r="M28" s="231"/>
      <c r="N28" s="231"/>
      <c r="O28" s="231"/>
      <c r="P28" s="232"/>
    </row>
    <row r="29" spans="1:16" customFormat="1" ht="15.75" customHeight="1">
      <c r="A29" s="36"/>
      <c r="B29" s="41" t="s">
        <v>269</v>
      </c>
      <c r="C29" s="41"/>
      <c r="D29" s="275"/>
      <c r="E29" s="237" t="s">
        <v>506</v>
      </c>
      <c r="F29" s="43"/>
      <c r="G29" s="43"/>
      <c r="H29" s="43"/>
      <c r="I29" s="43"/>
      <c r="J29" s="502">
        <f>J30/F30-1</f>
        <v>8.5276982127416634E-2</v>
      </c>
      <c r="K29" s="502">
        <f t="shared" ref="K29:P29" si="3">K30/J30-1</f>
        <v>2.8846609797671618E-2</v>
      </c>
      <c r="L29" s="502">
        <f t="shared" si="3"/>
        <v>3.0861980238019671E-2</v>
      </c>
      <c r="M29" s="502">
        <f t="shared" si="3"/>
        <v>3.0861980238019671E-2</v>
      </c>
      <c r="N29" s="502">
        <f t="shared" si="3"/>
        <v>2.8846609797671618E-2</v>
      </c>
      <c r="O29" s="502">
        <f t="shared" si="3"/>
        <v>2.8846609797671618E-2</v>
      </c>
      <c r="P29" s="502">
        <f t="shared" si="3"/>
        <v>2.8846609797671618E-2</v>
      </c>
    </row>
    <row r="30" spans="1:16" customFormat="1" ht="15.75" customHeight="1">
      <c r="A30" s="170"/>
      <c r="B30" s="24" t="s">
        <v>109</v>
      </c>
      <c r="C30" s="24"/>
      <c r="D30" s="271" t="s">
        <v>270</v>
      </c>
      <c r="E30" s="30">
        <f>'EEFF hist'!K97</f>
        <v>7.6852201740174042E-3</v>
      </c>
      <c r="F30" s="499">
        <f>AVERAGE('EEFF hist'!H97:I97)</f>
        <v>10922.525253087166</v>
      </c>
      <c r="G30" s="24"/>
      <c r="H30" s="24"/>
      <c r="I30" s="24"/>
      <c r="J30" s="24">
        <f>F30*(1+E30)*(1+J8)*(1+VLOOKUP(C3,Escenarios,2,FALSE))</f>
        <v>11853.965243880937</v>
      </c>
      <c r="K30" s="24">
        <f>J30*(1+$E$30)*(1+K$8)*(1+VLOOKUP($C$3,Escenarios,2,FALSE))</f>
        <v>12195.911953826331</v>
      </c>
      <c r="L30" s="24">
        <f t="shared" ref="L30:P30" si="4">K30*(1+$E$30)*(1+L$8)*(1+VLOOKUP($C$3,Escenarios,2,FALSE))</f>
        <v>12572.301947529948</v>
      </c>
      <c r="M30" s="24">
        <f t="shared" si="4"/>
        <v>12960.308081781033</v>
      </c>
      <c r="N30" s="24">
        <f t="shared" si="4"/>
        <v>13334.169031873782</v>
      </c>
      <c r="O30" s="24">
        <f t="shared" si="4"/>
        <v>13718.814602912442</v>
      </c>
      <c r="P30" s="24">
        <f t="shared" si="4"/>
        <v>14114.555894649257</v>
      </c>
    </row>
    <row r="31" spans="1:16" customFormat="1" ht="15.75" customHeight="1">
      <c r="A31" s="170"/>
      <c r="B31" s="125" t="s">
        <v>110</v>
      </c>
      <c r="C31" s="125"/>
      <c r="D31" s="273" t="s">
        <v>270</v>
      </c>
      <c r="E31" s="126">
        <f>'EEFF hist'!K99</f>
        <v>-3.0860409945172362E-2</v>
      </c>
      <c r="F31" s="500">
        <f>+'EEFF hist'!I99</f>
        <v>783.906391126426</v>
      </c>
      <c r="G31" s="125"/>
      <c r="H31" s="125"/>
      <c r="I31" s="125"/>
      <c r="J31" s="125">
        <f>'EEFF hist'!I99*(1+E31)*(1+VLOOKUP(C3,Escenarios,2,FALSE))</f>
        <v>759.71471853762387</v>
      </c>
      <c r="K31" s="125">
        <f t="shared" ref="K31:P33" si="5">J31*(1+$E31)*(1+VLOOKUP($C$3,Escenarios,2,FALSE))</f>
        <v>736.26961088217161</v>
      </c>
      <c r="L31" s="125">
        <f t="shared" si="5"/>
        <v>713.54802886017524</v>
      </c>
      <c r="M31" s="125">
        <f t="shared" si="5"/>
        <v>691.52764417398055</v>
      </c>
      <c r="N31" s="125">
        <f t="shared" si="5"/>
        <v>670.18681758635228</v>
      </c>
      <c r="O31" s="125">
        <f t="shared" si="5"/>
        <v>649.50457765578699</v>
      </c>
      <c r="P31" s="125">
        <f t="shared" si="5"/>
        <v>629.46060012806333</v>
      </c>
    </row>
    <row r="32" spans="1:16" customFormat="1" ht="15.75" customHeight="1">
      <c r="A32" s="170"/>
      <c r="B32" s="125" t="s">
        <v>111</v>
      </c>
      <c r="C32" s="125"/>
      <c r="D32" s="273" t="s">
        <v>270</v>
      </c>
      <c r="E32" s="126">
        <f>'EEFF hist'!K100</f>
        <v>2.5273654251128042E-2</v>
      </c>
      <c r="F32" s="500">
        <f>+'EEFF hist'!I100</f>
        <v>971.01783000934574</v>
      </c>
      <c r="G32" s="125"/>
      <c r="H32" s="125"/>
      <c r="I32" s="125"/>
      <c r="J32" s="125">
        <f>'EEFF hist'!I100*(1+$E32)*(1+VLOOKUP(C3,Escenarios,2,FALSE))</f>
        <v>995.55899891668253</v>
      </c>
      <c r="K32" s="125">
        <f t="shared" si="5"/>
        <v>1020.7204128419019</v>
      </c>
      <c r="L32" s="125">
        <f t="shared" si="5"/>
        <v>1046.5177476431368</v>
      </c>
      <c r="M32" s="125">
        <f t="shared" si="5"/>
        <v>1072.9670753647388</v>
      </c>
      <c r="N32" s="125">
        <f t="shared" si="5"/>
        <v>1100.0848742503513</v>
      </c>
      <c r="O32" s="125">
        <f t="shared" si="5"/>
        <v>1127.8880390090503</v>
      </c>
      <c r="P32" s="125">
        <f t="shared" si="5"/>
        <v>1156.3938913409479</v>
      </c>
    </row>
    <row r="33" spans="1:16" customFormat="1" ht="15.75" customHeight="1">
      <c r="A33" s="170"/>
      <c r="B33" s="23" t="s">
        <v>112</v>
      </c>
      <c r="C33" s="23"/>
      <c r="D33" s="272" t="s">
        <v>270</v>
      </c>
      <c r="E33" s="32">
        <f>'EEFF hist'!K101</f>
        <v>-8.0806013383604935E-2</v>
      </c>
      <c r="F33" s="501">
        <f>+'EEFF hist'!I101</f>
        <v>86.010903357471179</v>
      </c>
      <c r="G33" s="23"/>
      <c r="H33" s="23"/>
      <c r="I33" s="23"/>
      <c r="J33" s="23">
        <f>F33*(1+$E33)*(1+VLOOKUP(C3,Escenarios,2,FALSE))</f>
        <v>79.060705149631417</v>
      </c>
      <c r="K33" s="23">
        <f t="shared" si="5"/>
        <v>72.672124751193053</v>
      </c>
      <c r="L33" s="23">
        <f t="shared" si="5"/>
        <v>66.799780065933135</v>
      </c>
      <c r="M33" s="23">
        <f t="shared" si="5"/>
        <v>61.401956143903476</v>
      </c>
      <c r="N33" s="23">
        <f t="shared" si="5"/>
        <v>56.440308853959685</v>
      </c>
      <c r="O33" s="23">
        <f t="shared" si="5"/>
        <v>51.879592501331821</v>
      </c>
      <c r="P33" s="23">
        <f t="shared" si="5"/>
        <v>47.687409455333231</v>
      </c>
    </row>
    <row r="34" spans="1:16" customFormat="1" ht="15.75" customHeight="1">
      <c r="A34" s="170"/>
      <c r="B34" s="170"/>
      <c r="C34" s="175"/>
      <c r="D34" s="275"/>
      <c r="E34" s="175"/>
      <c r="F34" s="175"/>
      <c r="G34" s="175"/>
      <c r="H34" s="175"/>
      <c r="I34" s="175"/>
      <c r="J34" s="176"/>
      <c r="K34" s="177"/>
      <c r="L34" s="178"/>
      <c r="M34" s="177"/>
      <c r="N34" s="177"/>
      <c r="O34" s="177"/>
      <c r="P34" s="177"/>
    </row>
    <row r="35" spans="1:16" customFormat="1" ht="15.75" customHeight="1">
      <c r="A35" s="170"/>
      <c r="B35" s="41" t="s">
        <v>271</v>
      </c>
      <c r="C35" s="41"/>
      <c r="D35" s="276"/>
      <c r="E35" s="43"/>
      <c r="F35" s="43"/>
      <c r="G35" s="43"/>
      <c r="H35" s="43"/>
      <c r="I35" s="43"/>
      <c r="J35" s="424"/>
      <c r="K35" s="424"/>
      <c r="L35" s="424"/>
      <c r="M35" s="424"/>
      <c r="N35" s="424"/>
      <c r="O35" s="424"/>
      <c r="P35" s="424"/>
    </row>
    <row r="36" spans="1:16" customFormat="1" ht="15.75" customHeight="1">
      <c r="A36" s="170"/>
      <c r="B36" s="24" t="s">
        <v>109</v>
      </c>
      <c r="C36" s="24"/>
      <c r="D36" s="271" t="s">
        <v>272</v>
      </c>
      <c r="E36" s="24"/>
      <c r="F36" s="24"/>
      <c r="G36" s="24"/>
      <c r="H36" s="24"/>
      <c r="I36" s="24"/>
      <c r="J36" s="238">
        <f>'EEFF hist'!I105*(1+J6)*(1+VLOOKUP($C$3,Escenarios,3,FALSE))</f>
        <v>3.7094512080395154</v>
      </c>
      <c r="K36" s="238">
        <f>J36*(1+K$6)*(1+VLOOKUP($C$3,Escenarios,3,FALSE))</f>
        <v>3.7836402322003058</v>
      </c>
      <c r="L36" s="238">
        <f t="shared" ref="L36:P39" si="6">K36*(1+L$6)*(1+L$10)*(1+VLOOKUP($C$3,Escenarios,3,FALSE))</f>
        <v>3.8593130368443118</v>
      </c>
      <c r="M36" s="238">
        <f t="shared" si="6"/>
        <v>3.9364992975811983</v>
      </c>
      <c r="N36" s="238">
        <f t="shared" si="6"/>
        <v>4.0152292835328227</v>
      </c>
      <c r="O36" s="238">
        <f t="shared" si="6"/>
        <v>4.0955338692034795</v>
      </c>
      <c r="P36" s="238">
        <f t="shared" si="6"/>
        <v>4.1774445465875489</v>
      </c>
    </row>
    <row r="37" spans="1:16" customFormat="1" ht="15.75" customHeight="1">
      <c r="A37" s="170"/>
      <c r="B37" s="125" t="s">
        <v>110</v>
      </c>
      <c r="C37" s="125"/>
      <c r="D37" s="273" t="s">
        <v>272</v>
      </c>
      <c r="E37" s="125"/>
      <c r="F37" s="125"/>
      <c r="G37" s="125"/>
      <c r="H37" s="125"/>
      <c r="I37" s="125"/>
      <c r="J37" s="235">
        <f>'EEFF hist'!I106*(1+J6)*(1+VLOOKUP($C$3,Escenarios,3,FALSE))</f>
        <v>1.588506129355149</v>
      </c>
      <c r="K37" s="235">
        <f>J37*(1+K$6)*(1+VLOOKUP($C$3,Escenarios,3,FALSE))</f>
        <v>1.620276251942252</v>
      </c>
      <c r="L37" s="235">
        <f t="shared" si="6"/>
        <v>1.6526817769810971</v>
      </c>
      <c r="M37" s="235">
        <f t="shared" si="6"/>
        <v>1.6857354125207191</v>
      </c>
      <c r="N37" s="235">
        <f t="shared" si="6"/>
        <v>1.7194501207711335</v>
      </c>
      <c r="O37" s="235">
        <f t="shared" si="6"/>
        <v>1.7538391231865562</v>
      </c>
      <c r="P37" s="235">
        <f t="shared" si="6"/>
        <v>1.7889159056502875</v>
      </c>
    </row>
    <row r="38" spans="1:16" customFormat="1" ht="15.75" customHeight="1">
      <c r="A38" s="170"/>
      <c r="B38" s="125" t="s">
        <v>111</v>
      </c>
      <c r="C38" s="125"/>
      <c r="D38" s="273" t="s">
        <v>272</v>
      </c>
      <c r="E38" s="125"/>
      <c r="F38" s="125"/>
      <c r="G38" s="125"/>
      <c r="H38" s="125"/>
      <c r="I38" s="125"/>
      <c r="J38" s="235">
        <f>'EEFF hist'!I107*(1+J6)*(1+VLOOKUP($C$3,Escenarios,3,FALSE))</f>
        <v>1.2952329230769231</v>
      </c>
      <c r="K38" s="235">
        <f>J38*(1+K$6)*(1+VLOOKUP($C$3,Escenarios,3,FALSE))</f>
        <v>1.3211375815384616</v>
      </c>
      <c r="L38" s="235">
        <f t="shared" si="6"/>
        <v>1.347560333169231</v>
      </c>
      <c r="M38" s="235">
        <f t="shared" si="6"/>
        <v>1.3745115398326155</v>
      </c>
      <c r="N38" s="235">
        <f t="shared" si="6"/>
        <v>1.4020017706292678</v>
      </c>
      <c r="O38" s="235">
        <f t="shared" si="6"/>
        <v>1.4300418060418532</v>
      </c>
      <c r="P38" s="235">
        <f t="shared" si="6"/>
        <v>1.4586426421626904</v>
      </c>
    </row>
    <row r="39" spans="1:16" customFormat="1" ht="15.75" customHeight="1">
      <c r="A39" s="170"/>
      <c r="B39" s="23" t="s">
        <v>112</v>
      </c>
      <c r="C39" s="23"/>
      <c r="D39" s="272" t="s">
        <v>272</v>
      </c>
      <c r="E39" s="23"/>
      <c r="F39" s="23"/>
      <c r="G39" s="23"/>
      <c r="H39" s="23"/>
      <c r="I39" s="23"/>
      <c r="J39" s="236">
        <f>'EEFF hist'!I108*(1+J6)*(1+VLOOKUP($C$3,Escenarios,3,FALSE))</f>
        <v>1.7019394736842104</v>
      </c>
      <c r="K39" s="236">
        <f>J39*(1+K$6)*(1+VLOOKUP($C$3,Escenarios,3,FALSE))</f>
        <v>1.7359782631578946</v>
      </c>
      <c r="L39" s="236">
        <f t="shared" si="6"/>
        <v>1.7706978284210526</v>
      </c>
      <c r="M39" s="236">
        <f t="shared" si="6"/>
        <v>1.8061117849894737</v>
      </c>
      <c r="N39" s="236">
        <f t="shared" si="6"/>
        <v>1.8422340206892631</v>
      </c>
      <c r="O39" s="236">
        <f t="shared" si="6"/>
        <v>1.8790787011030483</v>
      </c>
      <c r="P39" s="236">
        <f t="shared" si="6"/>
        <v>1.9166602751251094</v>
      </c>
    </row>
    <row r="40" spans="1:16" customFormat="1" ht="15.75" customHeight="1">
      <c r="A40" s="170"/>
      <c r="B40" s="170"/>
      <c r="C40" s="175"/>
      <c r="D40" s="269"/>
      <c r="E40" s="175"/>
      <c r="F40" s="175"/>
      <c r="G40" s="175"/>
      <c r="H40" s="175"/>
      <c r="I40" s="175"/>
      <c r="J40" s="181"/>
      <c r="K40" s="180"/>
      <c r="L40" s="180"/>
      <c r="M40" s="180"/>
      <c r="N40" s="180"/>
      <c r="O40" s="180"/>
      <c r="P40" s="180"/>
    </row>
    <row r="41" spans="1:16" customFormat="1" ht="15.75" customHeight="1">
      <c r="A41" s="170"/>
      <c r="B41" s="41" t="s">
        <v>508</v>
      </c>
      <c r="C41" s="41"/>
      <c r="D41" s="277"/>
      <c r="E41" s="41"/>
      <c r="F41" s="41"/>
      <c r="G41" s="41"/>
      <c r="H41" s="41"/>
      <c r="I41" s="41"/>
      <c r="J41" s="41"/>
      <c r="K41" s="41"/>
      <c r="L41" s="41"/>
      <c r="M41" s="41"/>
      <c r="N41" s="41"/>
      <c r="O41" s="41"/>
      <c r="P41" s="41"/>
    </row>
    <row r="42" spans="1:16" customFormat="1" ht="15.75" customHeight="1">
      <c r="A42" s="170"/>
      <c r="B42" s="24" t="s">
        <v>109</v>
      </c>
      <c r="C42" s="24"/>
      <c r="D42" s="271" t="s">
        <v>507</v>
      </c>
      <c r="E42" s="24"/>
      <c r="F42" s="24"/>
      <c r="G42" s="24"/>
      <c r="H42" s="24"/>
      <c r="I42" s="24"/>
      <c r="J42" s="24">
        <f>J30*J36*100</f>
        <v>4397170.5693972576</v>
      </c>
      <c r="K42" s="24">
        <f t="shared" ref="J42:P45" si="7">K30*K36*100</f>
        <v>4614494.3136869948</v>
      </c>
      <c r="L42" s="24">
        <f t="shared" si="7"/>
        <v>4852044.8809245452</v>
      </c>
      <c r="M42" s="24">
        <f t="shared" si="7"/>
        <v>5101824.3660366964</v>
      </c>
      <c r="N42" s="24">
        <f t="shared" si="7"/>
        <v>5353974.5968356114</v>
      </c>
      <c r="O42" s="24">
        <f t="shared" si="7"/>
        <v>5618586.9851551186</v>
      </c>
      <c r="P42" s="24">
        <f>P30*P36*100</f>
        <v>5896277.4549607681</v>
      </c>
    </row>
    <row r="43" spans="1:16" customFormat="1" ht="15.75" customHeight="1">
      <c r="A43" s="170"/>
      <c r="B43" s="125" t="s">
        <v>110</v>
      </c>
      <c r="C43" s="125"/>
      <c r="D43" s="273" t="s">
        <v>507</v>
      </c>
      <c r="E43" s="125"/>
      <c r="F43" s="125"/>
      <c r="G43" s="125"/>
      <c r="H43" s="125"/>
      <c r="I43" s="125"/>
      <c r="J43" s="125">
        <f t="shared" si="7"/>
        <v>120681.14869583373</v>
      </c>
      <c r="K43" s="125">
        <f t="shared" si="7"/>
        <v>119296.01655391452</v>
      </c>
      <c r="L43" s="125">
        <f t="shared" si="7"/>
        <v>117926.78242979935</v>
      </c>
      <c r="M43" s="125">
        <f t="shared" si="7"/>
        <v>116573.26385211061</v>
      </c>
      <c r="N43" s="125">
        <f t="shared" si="7"/>
        <v>115235.28044380751</v>
      </c>
      <c r="O43" s="125">
        <f t="shared" si="7"/>
        <v>113912.65389814801</v>
      </c>
      <c r="P43" s="125">
        <f t="shared" si="7"/>
        <v>112605.20795492678</v>
      </c>
    </row>
    <row r="44" spans="1:16" customFormat="1" ht="15.75" customHeight="1">
      <c r="A44" s="170"/>
      <c r="B44" s="125" t="s">
        <v>111</v>
      </c>
      <c r="C44" s="125"/>
      <c r="D44" s="273" t="s">
        <v>507</v>
      </c>
      <c r="E44" s="125"/>
      <c r="F44" s="125"/>
      <c r="G44" s="125"/>
      <c r="H44" s="125"/>
      <c r="I44" s="125"/>
      <c r="J44" s="125">
        <f t="shared" si="7"/>
        <v>128948.079226239</v>
      </c>
      <c r="K44" s="125">
        <f t="shared" si="7"/>
        <v>134851.20976488903</v>
      </c>
      <c r="L44" s="125">
        <f t="shared" si="7"/>
        <v>141024.58046814986</v>
      </c>
      <c r="M44" s="125">
        <f t="shared" si="7"/>
        <v>147480.56269492852</v>
      </c>
      <c r="N44" s="125">
        <f t="shared" si="7"/>
        <v>154232.09415414679</v>
      </c>
      <c r="O44" s="125">
        <f t="shared" si="7"/>
        <v>161292.70483175066</v>
      </c>
      <c r="P44" s="125">
        <f t="shared" si="7"/>
        <v>168676.54410463554</v>
      </c>
    </row>
    <row r="45" spans="1:16" customFormat="1" ht="15.75" customHeight="1">
      <c r="A45" s="170"/>
      <c r="B45" s="23" t="s">
        <v>112</v>
      </c>
      <c r="C45" s="23"/>
      <c r="D45" s="272" t="s">
        <v>507</v>
      </c>
      <c r="E45" s="23"/>
      <c r="F45" s="23"/>
      <c r="G45" s="23"/>
      <c r="H45" s="23"/>
      <c r="I45" s="23"/>
      <c r="J45" s="23">
        <f t="shared" si="7"/>
        <v>13455.653491146622</v>
      </c>
      <c r="K45" s="23">
        <f t="shared" si="7"/>
        <v>12615.722890556997</v>
      </c>
      <c r="L45" s="23">
        <f t="shared" si="7"/>
        <v>11828.222550175173</v>
      </c>
      <c r="M45" s="23">
        <f t="shared" si="7"/>
        <v>11089.879661291088</v>
      </c>
      <c r="N45" s="23">
        <f t="shared" si="7"/>
        <v>10397.625710897397</v>
      </c>
      <c r="O45" s="23">
        <f t="shared" si="7"/>
        <v>9748.5837291158041</v>
      </c>
      <c r="P45" s="23">
        <f t="shared" si="7"/>
        <v>9140.0563326662741</v>
      </c>
    </row>
    <row r="46" spans="1:16" customFormat="1" ht="15.75" customHeight="1">
      <c r="A46" s="170"/>
      <c r="B46" s="135" t="s">
        <v>244</v>
      </c>
      <c r="C46" s="135"/>
      <c r="D46" s="278"/>
      <c r="E46" s="135"/>
      <c r="F46" s="135"/>
      <c r="G46" s="135"/>
      <c r="H46" s="135"/>
      <c r="I46" s="135"/>
      <c r="J46" s="135">
        <f t="shared" ref="J46:P46" si="8">SUM(J42:J45)</f>
        <v>4660255.4508104771</v>
      </c>
      <c r="K46" s="135">
        <f t="shared" si="8"/>
        <v>4881257.2628963552</v>
      </c>
      <c r="L46" s="135">
        <f t="shared" si="8"/>
        <v>5122824.4663726697</v>
      </c>
      <c r="M46" s="135">
        <f t="shared" si="8"/>
        <v>5376968.0722450269</v>
      </c>
      <c r="N46" s="135">
        <f t="shared" si="8"/>
        <v>5633839.5971444622</v>
      </c>
      <c r="O46" s="135">
        <f t="shared" si="8"/>
        <v>5903540.9276141338</v>
      </c>
      <c r="P46" s="135">
        <f t="shared" si="8"/>
        <v>6186699.2633529967</v>
      </c>
    </row>
    <row r="47" spans="1:16" customFormat="1" ht="15.75" customHeight="1">
      <c r="A47" s="170"/>
      <c r="B47" s="149"/>
      <c r="C47" s="149"/>
      <c r="D47" s="279"/>
      <c r="E47" s="149"/>
      <c r="F47" s="149"/>
      <c r="G47" s="149"/>
      <c r="H47" s="149"/>
      <c r="I47" s="149"/>
      <c r="J47" s="149"/>
      <c r="K47" s="149"/>
      <c r="L47" s="149"/>
      <c r="M47" s="149"/>
      <c r="N47" s="149"/>
      <c r="O47" s="149"/>
      <c r="P47" s="149"/>
    </row>
    <row r="48" spans="1:16" customFormat="1" ht="15.75" customHeight="1">
      <c r="A48" s="170"/>
      <c r="B48" s="41" t="s">
        <v>509</v>
      </c>
      <c r="C48" s="111"/>
      <c r="D48" s="280"/>
      <c r="E48" s="111"/>
      <c r="F48" s="111"/>
      <c r="G48" s="111"/>
      <c r="H48" s="111"/>
      <c r="I48" s="111"/>
      <c r="J48" s="111"/>
      <c r="K48" s="111"/>
      <c r="L48" s="111"/>
      <c r="M48" s="111"/>
      <c r="N48" s="111"/>
      <c r="O48" s="111"/>
      <c r="P48" s="111"/>
    </row>
    <row r="49" spans="1:26" customFormat="1" ht="15.75" customHeight="1">
      <c r="A49" s="170"/>
      <c r="B49" s="24" t="s">
        <v>71</v>
      </c>
      <c r="C49" s="24"/>
      <c r="D49" s="271"/>
      <c r="E49" s="24"/>
      <c r="F49" s="24"/>
      <c r="G49" s="24"/>
      <c r="H49" s="24"/>
      <c r="I49" s="24"/>
      <c r="J49" s="24">
        <f>'EEFF hist'!I73*(1+J6)</f>
        <v>35547.360000000001</v>
      </c>
      <c r="K49" s="24">
        <f t="shared" ref="K49:P50" si="9">J49*(1+K$6)</f>
        <v>36258.307200000003</v>
      </c>
      <c r="L49" s="24">
        <f>K49*(1+L$6)</f>
        <v>36983.473344000005</v>
      </c>
      <c r="M49" s="24">
        <f t="shared" si="9"/>
        <v>37723.142810880003</v>
      </c>
      <c r="N49" s="24">
        <f t="shared" si="9"/>
        <v>38477.605667097603</v>
      </c>
      <c r="O49" s="24">
        <f t="shared" si="9"/>
        <v>39247.157780439557</v>
      </c>
      <c r="P49" s="24">
        <f t="shared" si="9"/>
        <v>40032.100936048351</v>
      </c>
    </row>
    <row r="50" spans="1:26" customFormat="1" ht="15.75" customHeight="1">
      <c r="A50" s="170"/>
      <c r="B50" s="23" t="s">
        <v>72</v>
      </c>
      <c r="C50" s="23"/>
      <c r="D50" s="272"/>
      <c r="E50" s="23"/>
      <c r="F50" s="23"/>
      <c r="G50" s="23"/>
      <c r="H50" s="23"/>
      <c r="I50" s="23"/>
      <c r="J50" s="23">
        <f>'EEFF hist'!I74*(1+J6)</f>
        <v>8238.9699999999993</v>
      </c>
      <c r="K50" s="23">
        <f t="shared" si="9"/>
        <v>8403.7493999999988</v>
      </c>
      <c r="L50" s="23">
        <f t="shared" si="9"/>
        <v>8571.8243879999991</v>
      </c>
      <c r="M50" s="23">
        <f t="shared" si="9"/>
        <v>8743.2608757599992</v>
      </c>
      <c r="N50" s="23">
        <f t="shared" si="9"/>
        <v>8918.1260932751993</v>
      </c>
      <c r="O50" s="23">
        <f t="shared" si="9"/>
        <v>9096.4886151407027</v>
      </c>
      <c r="P50" s="23">
        <f t="shared" si="9"/>
        <v>9278.4183874435166</v>
      </c>
    </row>
    <row r="51" spans="1:26" s="255" customFormat="1" ht="15.75" customHeight="1">
      <c r="A51" s="232"/>
      <c r="B51" s="254"/>
      <c r="C51" s="254"/>
      <c r="D51" s="281"/>
      <c r="E51" s="254"/>
      <c r="F51" s="254"/>
      <c r="G51" s="254"/>
      <c r="H51" s="254"/>
      <c r="I51" s="254"/>
      <c r="J51" s="254"/>
      <c r="K51" s="254"/>
      <c r="L51" s="254"/>
      <c r="M51" s="254"/>
      <c r="N51" s="254"/>
      <c r="O51" s="254"/>
      <c r="P51" s="254"/>
    </row>
    <row r="52" spans="1:26" customFormat="1" ht="15.75" customHeight="1">
      <c r="A52" s="170"/>
      <c r="B52" s="41" t="s">
        <v>113</v>
      </c>
      <c r="C52" s="111"/>
      <c r="D52" s="280"/>
      <c r="E52" s="111"/>
      <c r="F52" s="184" t="s">
        <v>273</v>
      </c>
      <c r="G52" s="184"/>
      <c r="H52" s="184"/>
      <c r="I52" s="184"/>
      <c r="J52" s="183"/>
      <c r="K52" s="183"/>
      <c r="L52" s="183"/>
      <c r="M52" s="183"/>
      <c r="N52" s="183"/>
      <c r="O52" s="183"/>
      <c r="P52" s="183"/>
    </row>
    <row r="53" spans="1:26" customFormat="1" ht="15.75" customHeight="1">
      <c r="A53" s="170"/>
      <c r="B53" s="239" t="s">
        <v>274</v>
      </c>
      <c r="C53" s="239"/>
      <c r="D53" s="282"/>
      <c r="E53" s="239"/>
      <c r="F53" s="241">
        <f>'EEFF hist'!K92</f>
        <v>3.3186504212323831E-2</v>
      </c>
      <c r="G53" s="241"/>
      <c r="H53" s="241"/>
      <c r="I53" s="241"/>
      <c r="J53" s="239">
        <f>'EEFF hist'!I92*(1+$F$53)</f>
        <v>652805.19849441468</v>
      </c>
      <c r="K53" s="239">
        <f t="shared" ref="K53:P53" si="10">J53*(1+$F$53)</f>
        <v>674469.52096407651</v>
      </c>
      <c r="L53" s="239">
        <f t="shared" si="10"/>
        <v>696852.80656263488</v>
      </c>
      <c r="M53" s="239">
        <f t="shared" si="10"/>
        <v>719978.91516299546</v>
      </c>
      <c r="N53" s="239">
        <f t="shared" si="10"/>
        <v>743872.4984638365</v>
      </c>
      <c r="O53" s="239">
        <f t="shared" si="10"/>
        <v>768559.02626753843</v>
      </c>
      <c r="P53" s="239">
        <f t="shared" si="10"/>
        <v>794064.81363018556</v>
      </c>
    </row>
    <row r="54" spans="1:26" customFormat="1" ht="15.75" customHeight="1">
      <c r="A54" s="170"/>
      <c r="B54" s="182"/>
      <c r="C54" s="111"/>
      <c r="D54" s="280"/>
      <c r="E54" s="111"/>
      <c r="F54" s="111"/>
      <c r="G54" s="111"/>
      <c r="H54" s="111"/>
      <c r="I54" s="111"/>
      <c r="J54" s="111"/>
      <c r="K54" s="111"/>
      <c r="L54" s="111"/>
      <c r="M54" s="111"/>
      <c r="N54" s="111"/>
      <c r="O54" s="111"/>
      <c r="P54" s="111"/>
    </row>
    <row r="55" spans="1:26" ht="15.75" customHeight="1">
      <c r="A55" s="170"/>
      <c r="B55" s="242" t="s">
        <v>275</v>
      </c>
      <c r="C55" s="243"/>
      <c r="D55" s="283"/>
      <c r="E55" s="243"/>
      <c r="F55" s="244"/>
      <c r="G55" s="244"/>
      <c r="H55" s="244"/>
      <c r="I55" s="244"/>
      <c r="J55" s="245">
        <f>SUM(J49:J50,J46,J53)</f>
        <v>5356846.979304892</v>
      </c>
      <c r="K55" s="245">
        <f t="shared" ref="K55:P55" si="11">SUM(K49:K50,K46,K53)</f>
        <v>5600388.8404604318</v>
      </c>
      <c r="L55" s="245">
        <f t="shared" si="11"/>
        <v>5865232.570667305</v>
      </c>
      <c r="M55" s="245">
        <f t="shared" si="11"/>
        <v>6143413.3910946622</v>
      </c>
      <c r="N55" s="245">
        <f t="shared" si="11"/>
        <v>6425107.8273686711</v>
      </c>
      <c r="O55" s="245">
        <f t="shared" si="11"/>
        <v>6720443.6002772525</v>
      </c>
      <c r="P55" s="245">
        <f t="shared" si="11"/>
        <v>7030074.5963066742</v>
      </c>
      <c r="Q55" s="179"/>
      <c r="R55" s="170"/>
      <c r="S55" s="170"/>
      <c r="T55" s="170"/>
      <c r="U55" s="170"/>
      <c r="V55" s="170"/>
      <c r="W55" s="170"/>
      <c r="X55" s="170"/>
      <c r="Y55" s="170"/>
      <c r="Z55" s="170"/>
    </row>
    <row r="56" spans="1:26" ht="15.75" customHeight="1">
      <c r="A56" s="170"/>
      <c r="B56" s="251"/>
      <c r="C56" s="252"/>
      <c r="D56" s="284"/>
      <c r="E56" s="252"/>
      <c r="F56" s="179"/>
      <c r="G56" s="179"/>
      <c r="H56" s="179"/>
      <c r="I56" s="179"/>
      <c r="J56" s="253"/>
      <c r="K56" s="253"/>
      <c r="L56" s="253"/>
      <c r="M56" s="253"/>
      <c r="N56" s="253"/>
      <c r="O56" s="253"/>
      <c r="P56" s="253"/>
      <c r="Q56" s="179"/>
      <c r="R56" s="170"/>
      <c r="S56" s="170"/>
      <c r="T56" s="170"/>
      <c r="U56" s="170"/>
      <c r="V56" s="170"/>
      <c r="W56" s="170"/>
      <c r="X56" s="170"/>
      <c r="Y56" s="170"/>
      <c r="Z56" s="170"/>
    </row>
    <row r="57" spans="1:26" ht="15.75" customHeight="1">
      <c r="A57" s="170"/>
      <c r="B57" s="170"/>
      <c r="C57" s="175"/>
      <c r="D57" s="269"/>
      <c r="E57" s="175"/>
      <c r="F57" s="175"/>
      <c r="G57" s="175"/>
      <c r="H57" s="175"/>
      <c r="I57" s="175"/>
      <c r="J57" s="178"/>
      <c r="K57" s="170"/>
      <c r="L57" s="170"/>
      <c r="M57" s="170"/>
      <c r="N57" s="170"/>
      <c r="O57" s="170"/>
      <c r="P57" s="170"/>
      <c r="Q57" s="170"/>
      <c r="R57" s="170"/>
      <c r="S57" s="170"/>
      <c r="T57" s="170"/>
      <c r="U57" s="170"/>
      <c r="V57" s="170"/>
      <c r="W57" s="170"/>
      <c r="X57" s="170"/>
      <c r="Y57" s="170"/>
      <c r="Z57" s="170"/>
    </row>
    <row r="58" spans="1:26" s="257" customFormat="1" ht="15.75" customHeight="1">
      <c r="A58" s="290" t="s">
        <v>75</v>
      </c>
      <c r="B58" s="163" t="s">
        <v>276</v>
      </c>
      <c r="C58" s="163"/>
      <c r="D58" s="291"/>
      <c r="E58" s="292"/>
      <c r="F58" s="292"/>
      <c r="G58" s="292"/>
      <c r="H58" s="292"/>
      <c r="I58" s="292"/>
      <c r="J58" s="292"/>
      <c r="K58" s="292"/>
      <c r="L58" s="292"/>
      <c r="M58" s="246"/>
      <c r="N58" s="246"/>
      <c r="O58" s="246"/>
      <c r="P58" s="247">
        <f>0.2*6</f>
        <v>1.2000000000000002</v>
      </c>
      <c r="Q58" s="232"/>
      <c r="R58" s="232"/>
      <c r="S58" s="232"/>
      <c r="T58" s="232"/>
      <c r="U58" s="232"/>
      <c r="V58" s="232"/>
      <c r="W58" s="232"/>
      <c r="X58" s="232"/>
      <c r="Y58" s="232"/>
      <c r="Z58" s="232"/>
    </row>
    <row r="59" spans="1:26" ht="15.75" customHeight="1">
      <c r="A59" s="170"/>
      <c r="B59" s="27" t="s">
        <v>277</v>
      </c>
      <c r="C59" s="27"/>
      <c r="D59" s="285" t="s">
        <v>278</v>
      </c>
      <c r="E59" s="27" t="s">
        <v>6022</v>
      </c>
      <c r="F59" s="27"/>
      <c r="G59" s="27"/>
      <c r="H59" s="27"/>
      <c r="I59" s="27"/>
      <c r="J59" s="27">
        <f>VLOOKUP($C$3,Escenarios,MATCH($B59,Partes,0),FALSE)</f>
        <v>0.22242656648804882</v>
      </c>
      <c r="K59" s="30">
        <f>J59</f>
        <v>0.22242656648804882</v>
      </c>
      <c r="L59" s="30">
        <f>K59</f>
        <v>0.22242656648804882</v>
      </c>
      <c r="M59" s="30">
        <f t="shared" ref="M59:P59" si="12">L59-0.2%</f>
        <v>0.22042656648804881</v>
      </c>
      <c r="N59" s="30">
        <f t="shared" si="12"/>
        <v>0.21842656648804881</v>
      </c>
      <c r="O59" s="30">
        <f t="shared" si="12"/>
        <v>0.21642656648804881</v>
      </c>
      <c r="P59" s="30">
        <f t="shared" si="12"/>
        <v>0.21442656648804881</v>
      </c>
      <c r="Q59" s="170"/>
      <c r="R59" s="170"/>
      <c r="S59" s="170"/>
      <c r="T59" s="170"/>
      <c r="U59" s="170"/>
      <c r="V59" s="170"/>
      <c r="W59" s="170"/>
      <c r="X59" s="170"/>
      <c r="Y59" s="170"/>
      <c r="Z59" s="170"/>
    </row>
    <row r="60" spans="1:26" ht="15.75" customHeight="1">
      <c r="A60" s="170"/>
      <c r="B60" s="133" t="s">
        <v>279</v>
      </c>
      <c r="C60" s="133"/>
      <c r="D60" s="286" t="s">
        <v>278</v>
      </c>
      <c r="E60" s="133" t="s">
        <v>6022</v>
      </c>
      <c r="F60" s="133"/>
      <c r="G60" s="133"/>
      <c r="H60" s="133"/>
      <c r="I60" s="133"/>
      <c r="J60" s="133">
        <f>VLOOKUP($C$3,Escenarios,MATCH($B60,Partes,0),FALSE)</f>
        <v>0.16131254393940581</v>
      </c>
      <c r="K60" s="126">
        <f>J60</f>
        <v>0.16131254393940581</v>
      </c>
      <c r="L60" s="126">
        <f>K60</f>
        <v>0.16131254393940581</v>
      </c>
      <c r="M60" s="126">
        <f t="shared" ref="M60:P60" si="13">L60-0.2%</f>
        <v>0.1593125439394058</v>
      </c>
      <c r="N60" s="126">
        <f t="shared" si="13"/>
        <v>0.1573125439394058</v>
      </c>
      <c r="O60" s="126">
        <f t="shared" si="13"/>
        <v>0.1553125439394058</v>
      </c>
      <c r="P60" s="126">
        <f t="shared" si="13"/>
        <v>0.1533125439394058</v>
      </c>
      <c r="Q60" s="170"/>
      <c r="R60" s="170"/>
      <c r="S60" s="170"/>
      <c r="T60" s="170"/>
      <c r="U60" s="170"/>
      <c r="V60" s="170"/>
      <c r="W60" s="170"/>
      <c r="X60" s="170"/>
      <c r="Y60" s="170"/>
      <c r="Z60" s="170"/>
    </row>
    <row r="61" spans="1:26" ht="15.75" customHeight="1">
      <c r="A61" s="170"/>
      <c r="B61" s="29" t="s">
        <v>18</v>
      </c>
      <c r="C61" s="29"/>
      <c r="D61" s="287"/>
      <c r="E61" s="29" t="s">
        <v>6022</v>
      </c>
      <c r="F61" s="29"/>
      <c r="G61" s="29"/>
      <c r="H61" s="29"/>
      <c r="I61" s="29"/>
      <c r="J61" s="29"/>
      <c r="K61" s="29"/>
      <c r="L61" s="29"/>
      <c r="M61" s="29"/>
      <c r="N61" s="29"/>
      <c r="O61" s="29"/>
      <c r="P61" s="29"/>
      <c r="Q61" s="170"/>
      <c r="R61" s="170"/>
      <c r="S61" s="170"/>
      <c r="T61" s="170"/>
      <c r="U61" s="170"/>
      <c r="V61" s="170"/>
      <c r="W61" s="170"/>
      <c r="X61" s="170"/>
      <c r="Y61" s="170"/>
      <c r="Z61" s="170"/>
    </row>
    <row r="62" spans="1:26" s="257" customFormat="1" ht="15.75" customHeight="1">
      <c r="A62" s="232"/>
      <c r="B62" s="256"/>
      <c r="C62" s="256"/>
      <c r="D62" s="288"/>
      <c r="E62" s="256"/>
      <c r="F62" s="256"/>
      <c r="G62" s="256"/>
      <c r="H62" s="256"/>
      <c r="I62" s="256"/>
      <c r="J62" s="256"/>
      <c r="K62" s="256"/>
      <c r="L62" s="256"/>
      <c r="M62" s="256"/>
      <c r="N62" s="256"/>
      <c r="O62" s="256"/>
      <c r="P62" s="256"/>
      <c r="Q62" s="232"/>
      <c r="R62" s="232"/>
      <c r="S62" s="232"/>
      <c r="T62" s="232"/>
      <c r="U62" s="232"/>
      <c r="V62" s="232"/>
      <c r="W62" s="232"/>
      <c r="X62" s="232"/>
      <c r="Y62" s="232"/>
      <c r="Z62" s="232"/>
    </row>
    <row r="63" spans="1:26" s="257" customFormat="1" ht="15.75" customHeight="1">
      <c r="A63" s="232"/>
      <c r="B63" s="124" t="s">
        <v>510</v>
      </c>
      <c r="C63" s="256"/>
      <c r="D63" s="288"/>
      <c r="E63" s="256"/>
      <c r="F63" s="256"/>
      <c r="G63" s="256"/>
      <c r="H63" s="256"/>
      <c r="I63" s="256"/>
      <c r="J63" s="256"/>
      <c r="K63" s="256"/>
      <c r="L63" s="256"/>
      <c r="M63" s="256"/>
      <c r="N63" s="256"/>
      <c r="O63" s="256"/>
      <c r="P63" s="256"/>
      <c r="Q63" s="232"/>
      <c r="R63" s="232"/>
      <c r="S63" s="232"/>
      <c r="T63" s="232"/>
      <c r="U63" s="232"/>
      <c r="V63" s="232"/>
      <c r="W63" s="232"/>
      <c r="X63" s="232"/>
      <c r="Y63" s="232"/>
      <c r="Z63" s="232"/>
    </row>
    <row r="64" spans="1:26" ht="15.75" customHeight="1">
      <c r="A64" s="170"/>
      <c r="B64" s="27" t="s">
        <v>121</v>
      </c>
      <c r="C64" s="27"/>
      <c r="D64" s="285"/>
      <c r="E64" s="27"/>
      <c r="F64" s="27"/>
      <c r="G64" s="27"/>
      <c r="H64" s="27"/>
      <c r="I64" s="27"/>
      <c r="J64" s="136">
        <f>'Ex D&amp;A'!C31*(1+Supuestos!J6)</f>
        <v>157763.04</v>
      </c>
      <c r="K64" s="136">
        <f>J64*(1+Supuestos!K6)</f>
        <v>160918.3008</v>
      </c>
      <c r="L64" s="136">
        <f>K64*(1+Supuestos!L6)</f>
        <v>164136.66681600001</v>
      </c>
      <c r="M64" s="136">
        <f>L64*(1+Supuestos!M6)</f>
        <v>167419.40015232001</v>
      </c>
      <c r="N64" s="136">
        <f>M64*(1+Supuestos!N6)</f>
        <v>170767.7881553664</v>
      </c>
      <c r="O64" s="136">
        <f>N64*(1+Supuestos!O6)</f>
        <v>174183.14391847374</v>
      </c>
      <c r="P64" s="136">
        <f>O64*(1+Supuestos!P6)</f>
        <v>177666.80679684322</v>
      </c>
      <c r="Q64" s="170"/>
      <c r="R64" s="170"/>
      <c r="S64" s="170"/>
      <c r="T64" s="170"/>
      <c r="U64" s="170"/>
      <c r="V64" s="170"/>
      <c r="W64" s="170"/>
      <c r="X64" s="170"/>
      <c r="Y64" s="170"/>
      <c r="Z64" s="170"/>
    </row>
    <row r="65" spans="1:26" ht="15.75" customHeight="1">
      <c r="A65" s="170"/>
      <c r="B65" s="133" t="s">
        <v>122</v>
      </c>
      <c r="C65" s="133"/>
      <c r="D65" s="286"/>
      <c r="E65" s="133"/>
      <c r="F65" s="133"/>
      <c r="G65" s="133"/>
      <c r="H65" s="133"/>
      <c r="I65" s="133"/>
      <c r="J65" s="128">
        <f>'Ex D&amp;A'!I32*(1+J6)</f>
        <v>167409.10183773059</v>
      </c>
      <c r="K65" s="128">
        <f t="shared" ref="K65:P68" si="14">J65*(1+K$6)</f>
        <v>170757.28387448521</v>
      </c>
      <c r="L65" s="128">
        <f t="shared" si="14"/>
        <v>174172.4295519749</v>
      </c>
      <c r="M65" s="128">
        <f>L65*(1+M$6)</f>
        <v>177655.87814301439</v>
      </c>
      <c r="N65" s="128">
        <f t="shared" si="14"/>
        <v>181208.99570587467</v>
      </c>
      <c r="O65" s="128">
        <f t="shared" si="14"/>
        <v>184833.17561999217</v>
      </c>
      <c r="P65" s="128">
        <f t="shared" si="14"/>
        <v>188529.83913239202</v>
      </c>
      <c r="Q65" s="170"/>
      <c r="R65" s="170"/>
      <c r="S65" s="170"/>
      <c r="T65" s="170"/>
      <c r="U65" s="170"/>
      <c r="V65" s="170"/>
      <c r="W65" s="170"/>
      <c r="X65" s="170"/>
      <c r="Y65" s="170"/>
      <c r="Z65" s="170"/>
    </row>
    <row r="66" spans="1:26" ht="15.75" customHeight="1">
      <c r="A66" s="170"/>
      <c r="B66" s="133" t="s">
        <v>123</v>
      </c>
      <c r="C66" s="133"/>
      <c r="D66" s="286"/>
      <c r="E66" s="133"/>
      <c r="F66" s="133"/>
      <c r="G66" s="133"/>
      <c r="H66" s="133"/>
      <c r="I66" s="133"/>
      <c r="J66" s="128">
        <f>'Ex D&amp;A'!I33*(1+Supuestos!J6)</f>
        <v>7813.6635439575266</v>
      </c>
      <c r="K66" s="128">
        <f t="shared" si="14"/>
        <v>7969.9368148366775</v>
      </c>
      <c r="L66" s="128">
        <f t="shared" si="14"/>
        <v>8129.3355511334112</v>
      </c>
      <c r="M66" s="128">
        <f>L66*(1+M$6)</f>
        <v>8291.9222621560803</v>
      </c>
      <c r="N66" s="128">
        <f t="shared" si="14"/>
        <v>8457.7607073992021</v>
      </c>
      <c r="O66" s="128">
        <f t="shared" si="14"/>
        <v>8626.9159215471864</v>
      </c>
      <c r="P66" s="128">
        <f t="shared" si="14"/>
        <v>8799.4542399781294</v>
      </c>
      <c r="Q66" s="170"/>
      <c r="R66" s="170"/>
      <c r="S66" s="170"/>
      <c r="T66" s="170"/>
      <c r="U66" s="170"/>
      <c r="V66" s="170"/>
      <c r="W66" s="170"/>
      <c r="X66" s="170"/>
      <c r="Y66" s="170"/>
      <c r="Z66" s="170"/>
    </row>
    <row r="67" spans="1:26" ht="15.75" customHeight="1">
      <c r="A67" s="170"/>
      <c r="B67" s="133" t="s">
        <v>125</v>
      </c>
      <c r="C67" s="133"/>
      <c r="D67" s="286"/>
      <c r="E67" s="133"/>
      <c r="F67" s="133"/>
      <c r="G67" s="133"/>
      <c r="H67" s="133"/>
      <c r="I67" s="133"/>
      <c r="J67" s="128">
        <f>'Ex D&amp;A'!I34*(1+Supuestos!J6)</f>
        <v>76452.421085433947</v>
      </c>
      <c r="K67" s="128">
        <f t="shared" si="14"/>
        <v>77981.469507142625</v>
      </c>
      <c r="L67" s="128">
        <f t="shared" si="14"/>
        <v>79541.098897285483</v>
      </c>
      <c r="M67" s="128">
        <f>L67*(1+M$6)</f>
        <v>81131.920875231197</v>
      </c>
      <c r="N67" s="128">
        <f t="shared" si="14"/>
        <v>82754.559292735823</v>
      </c>
      <c r="O67" s="128">
        <f t="shared" si="14"/>
        <v>84409.650478590542</v>
      </c>
      <c r="P67" s="128">
        <f t="shared" si="14"/>
        <v>86097.843488162354</v>
      </c>
      <c r="Q67" s="170"/>
      <c r="R67" s="170"/>
      <c r="S67" s="170"/>
      <c r="T67" s="170"/>
      <c r="U67" s="170"/>
      <c r="V67" s="170"/>
      <c r="W67" s="170"/>
      <c r="X67" s="170"/>
      <c r="Y67" s="170"/>
      <c r="Z67" s="170"/>
    </row>
    <row r="68" spans="1:26" ht="15.75" customHeight="1">
      <c r="A68" s="170"/>
      <c r="B68" s="29" t="s">
        <v>127</v>
      </c>
      <c r="C68" s="29"/>
      <c r="D68" s="287"/>
      <c r="E68" s="29"/>
      <c r="F68" s="29"/>
      <c r="G68" s="29"/>
      <c r="H68" s="29"/>
      <c r="I68" s="29"/>
      <c r="J68" s="142">
        <f>'Ex D&amp;A'!I37*(1+Supuestos!J6)</f>
        <v>4515.0619535478481</v>
      </c>
      <c r="K68" s="142">
        <f t="shared" si="14"/>
        <v>4605.3631926188054</v>
      </c>
      <c r="L68" s="142">
        <f t="shared" si="14"/>
        <v>4697.4704564711819</v>
      </c>
      <c r="M68" s="142">
        <f>L68*(1+M$6)</f>
        <v>4791.4198656006056</v>
      </c>
      <c r="N68" s="142">
        <f t="shared" si="14"/>
        <v>4887.248262912618</v>
      </c>
      <c r="O68" s="142">
        <f t="shared" si="14"/>
        <v>4984.9932281708707</v>
      </c>
      <c r="P68" s="142">
        <f t="shared" si="14"/>
        <v>5084.6930927342883</v>
      </c>
      <c r="Q68" s="170"/>
      <c r="R68" s="170"/>
      <c r="S68" s="170"/>
      <c r="T68" s="170"/>
      <c r="U68" s="170"/>
      <c r="V68" s="170"/>
      <c r="W68" s="170"/>
      <c r="X68" s="170"/>
      <c r="Y68" s="170"/>
      <c r="Z68" s="170"/>
    </row>
    <row r="69" spans="1:26" ht="15.75" customHeight="1">
      <c r="A69" s="170"/>
      <c r="B69" s="242" t="s">
        <v>511</v>
      </c>
      <c r="C69" s="243"/>
      <c r="D69" s="283"/>
      <c r="E69" s="243"/>
      <c r="F69" s="244"/>
      <c r="G69" s="244"/>
      <c r="H69" s="244"/>
      <c r="I69" s="244"/>
      <c r="J69" s="245">
        <f>SUM(J64:J68)</f>
        <v>413953.28842066997</v>
      </c>
      <c r="K69" s="245">
        <f t="shared" ref="K69:P69" si="15">SUM(K64:K68)</f>
        <v>422232.35418908333</v>
      </c>
      <c r="L69" s="245">
        <f t="shared" si="15"/>
        <v>430677.00127286499</v>
      </c>
      <c r="M69" s="245">
        <f t="shared" si="15"/>
        <v>439290.54129832232</v>
      </c>
      <c r="N69" s="245">
        <f t="shared" si="15"/>
        <v>448076.35212428874</v>
      </c>
      <c r="O69" s="245">
        <f t="shared" si="15"/>
        <v>457037.87916677451</v>
      </c>
      <c r="P69" s="245">
        <f t="shared" si="15"/>
        <v>466178.63675011002</v>
      </c>
      <c r="Q69" s="170"/>
      <c r="R69" s="170"/>
      <c r="S69" s="170"/>
      <c r="T69" s="170"/>
      <c r="U69" s="170"/>
      <c r="V69" s="170"/>
      <c r="W69" s="170"/>
      <c r="X69" s="170"/>
      <c r="Y69" s="170"/>
      <c r="Z69" s="170"/>
    </row>
    <row r="70" spans="1:26" ht="15.75" customHeight="1">
      <c r="A70" s="170"/>
      <c r="B70" s="186"/>
      <c r="C70" s="185"/>
      <c r="D70" s="289"/>
      <c r="E70" s="185"/>
      <c r="F70" s="185"/>
      <c r="G70" s="185"/>
      <c r="H70" s="185"/>
      <c r="I70" s="185"/>
      <c r="J70" s="185"/>
      <c r="K70" s="185"/>
      <c r="L70" s="185"/>
      <c r="M70" s="185"/>
      <c r="N70" s="185"/>
      <c r="O70" s="187"/>
      <c r="P70" s="187"/>
      <c r="Q70" s="170"/>
      <c r="R70" s="170"/>
      <c r="S70" s="170"/>
      <c r="T70" s="170"/>
      <c r="U70" s="170"/>
      <c r="V70" s="170"/>
      <c r="W70" s="170"/>
      <c r="X70" s="170"/>
      <c r="Y70" s="170"/>
      <c r="Z70" s="170"/>
    </row>
    <row r="71" spans="1:26" ht="15.75" customHeight="1">
      <c r="A71" s="170"/>
      <c r="B71" s="163"/>
      <c r="C71" s="175"/>
      <c r="D71" s="269"/>
      <c r="E71" s="175"/>
      <c r="F71" s="175"/>
      <c r="G71" s="175"/>
      <c r="H71" s="175"/>
      <c r="I71" s="175"/>
      <c r="J71" s="170"/>
      <c r="K71" s="170"/>
      <c r="M71" s="170"/>
      <c r="N71" s="170"/>
      <c r="O71" s="170"/>
      <c r="P71" s="170"/>
      <c r="Q71" s="170"/>
      <c r="R71" s="170"/>
      <c r="S71" s="170"/>
      <c r="T71" s="170"/>
      <c r="U71" s="170"/>
      <c r="V71" s="170"/>
      <c r="W71" s="170"/>
      <c r="X71" s="170"/>
      <c r="Y71" s="170"/>
      <c r="Z71" s="170"/>
    </row>
    <row r="72" spans="1:26" s="257" customFormat="1" ht="15.75" customHeight="1">
      <c r="A72" s="290" t="s">
        <v>75</v>
      </c>
      <c r="B72" s="124" t="s">
        <v>280</v>
      </c>
      <c r="C72" s="290"/>
      <c r="D72" s="302"/>
      <c r="E72" s="290"/>
      <c r="F72" s="163"/>
      <c r="G72" s="163"/>
      <c r="H72" s="163"/>
      <c r="I72" s="163"/>
      <c r="J72" s="290"/>
      <c r="K72" s="163"/>
      <c r="L72" s="290"/>
      <c r="M72" s="163"/>
      <c r="N72" s="290"/>
      <c r="O72" s="163"/>
      <c r="P72" s="290"/>
      <c r="Q72" s="232"/>
      <c r="R72" s="232"/>
      <c r="S72" s="232"/>
      <c r="T72" s="232"/>
      <c r="U72" s="232"/>
      <c r="V72" s="232"/>
      <c r="W72" s="232"/>
      <c r="X72" s="232"/>
      <c r="Y72" s="232"/>
      <c r="Z72" s="232"/>
    </row>
    <row r="73" spans="1:26" ht="15.75" customHeight="1">
      <c r="A73" s="170"/>
      <c r="B73" s="27" t="s">
        <v>178</v>
      </c>
      <c r="C73" s="27"/>
      <c r="D73" s="285" t="s">
        <v>281</v>
      </c>
      <c r="E73" s="27"/>
      <c r="F73" s="27"/>
      <c r="G73" s="27"/>
      <c r="H73" s="27"/>
      <c r="I73" s="27"/>
      <c r="J73" s="137">
        <f>VLOOKUP($C$3,Escenarios,MATCH($B73,Partes,0),FALSE)</f>
        <v>14.024653462057614</v>
      </c>
      <c r="K73" s="137">
        <f t="shared" ref="K73:P73" si="16">+J73</f>
        <v>14.024653462057614</v>
      </c>
      <c r="L73" s="137">
        <f t="shared" si="16"/>
        <v>14.024653462057614</v>
      </c>
      <c r="M73" s="137">
        <f t="shared" si="16"/>
        <v>14.024653462057614</v>
      </c>
      <c r="N73" s="137">
        <f t="shared" si="16"/>
        <v>14.024653462057614</v>
      </c>
      <c r="O73" s="137">
        <f t="shared" si="16"/>
        <v>14.024653462057614</v>
      </c>
      <c r="P73" s="137">
        <f t="shared" si="16"/>
        <v>14.024653462057614</v>
      </c>
      <c r="Q73" s="170"/>
      <c r="R73" s="170"/>
      <c r="S73" s="170"/>
      <c r="T73" s="170"/>
      <c r="U73" s="170"/>
      <c r="V73" s="170"/>
      <c r="W73" s="170"/>
      <c r="X73" s="170"/>
      <c r="Y73" s="170"/>
      <c r="Z73" s="170"/>
    </row>
    <row r="74" spans="1:26" ht="15.75" customHeight="1">
      <c r="A74" s="170"/>
      <c r="B74" s="133" t="s">
        <v>179</v>
      </c>
      <c r="C74" s="133"/>
      <c r="D74" s="286" t="s">
        <v>281</v>
      </c>
      <c r="E74" s="133"/>
      <c r="F74" s="133"/>
      <c r="G74" s="133"/>
      <c r="H74" s="133"/>
      <c r="I74" s="133"/>
      <c r="J74" s="130">
        <f>VLOOKUP($C$3,Escenarios,MATCH($B74,Partes,0),FALSE)</f>
        <v>62.273089798465264</v>
      </c>
      <c r="K74" s="130">
        <f t="shared" ref="K74:P76" si="17">+J74</f>
        <v>62.273089798465264</v>
      </c>
      <c r="L74" s="130">
        <f t="shared" si="17"/>
        <v>62.273089798465264</v>
      </c>
      <c r="M74" s="130">
        <f>+L74</f>
        <v>62.273089798465264</v>
      </c>
      <c r="N74" s="130">
        <f t="shared" si="17"/>
        <v>62.273089798465264</v>
      </c>
      <c r="O74" s="130">
        <f t="shared" si="17"/>
        <v>62.273089798465264</v>
      </c>
      <c r="P74" s="130">
        <f t="shared" si="17"/>
        <v>62.273089798465264</v>
      </c>
      <c r="Q74" s="170"/>
      <c r="R74" s="170"/>
      <c r="S74" s="170"/>
      <c r="T74" s="170"/>
      <c r="U74" s="170"/>
      <c r="V74" s="170"/>
      <c r="W74" s="170"/>
      <c r="X74" s="170"/>
      <c r="Y74" s="170"/>
      <c r="Z74" s="170"/>
    </row>
    <row r="75" spans="1:26" ht="15.75" customHeight="1">
      <c r="A75" s="170"/>
      <c r="B75" s="133" t="s">
        <v>180</v>
      </c>
      <c r="C75" s="133"/>
      <c r="D75" s="286" t="s">
        <v>281</v>
      </c>
      <c r="E75" s="133"/>
      <c r="F75" s="133"/>
      <c r="G75" s="133"/>
      <c r="H75" s="133"/>
      <c r="I75" s="133"/>
      <c r="J75" s="130">
        <f>VLOOKUP($C$3,Escenarios,MATCH($B75,Partes,0),FALSE)</f>
        <v>194.05073113103921</v>
      </c>
      <c r="K75" s="130">
        <f t="shared" si="17"/>
        <v>194.05073113103921</v>
      </c>
      <c r="L75" s="130">
        <f t="shared" si="17"/>
        <v>194.05073113103921</v>
      </c>
      <c r="M75" s="130">
        <f>+L75</f>
        <v>194.05073113103921</v>
      </c>
      <c r="N75" s="130">
        <f t="shared" si="17"/>
        <v>194.05073113103921</v>
      </c>
      <c r="O75" s="130">
        <f t="shared" si="17"/>
        <v>194.05073113103921</v>
      </c>
      <c r="P75" s="130">
        <f t="shared" si="17"/>
        <v>194.05073113103921</v>
      </c>
      <c r="Q75" s="170"/>
      <c r="R75" s="170"/>
      <c r="S75" s="170"/>
      <c r="T75" s="170"/>
      <c r="U75" s="170"/>
      <c r="V75" s="170"/>
      <c r="W75" s="170"/>
      <c r="X75" s="170"/>
      <c r="Y75" s="170"/>
      <c r="Z75" s="170"/>
    </row>
    <row r="76" spans="1:26" ht="15.75" customHeight="1">
      <c r="A76" s="170"/>
      <c r="B76" s="29" t="s">
        <v>181</v>
      </c>
      <c r="C76" s="29"/>
      <c r="D76" s="287" t="s">
        <v>281</v>
      </c>
      <c r="E76" s="29"/>
      <c r="F76" s="29"/>
      <c r="G76" s="29"/>
      <c r="H76" s="29"/>
      <c r="I76" s="29"/>
      <c r="J76" s="145">
        <f>VLOOKUP($C$3,Escenarios,MATCH($B76,Partes,0),FALSE)</f>
        <v>-117.75298787051634</v>
      </c>
      <c r="K76" s="145">
        <f t="shared" si="17"/>
        <v>-117.75298787051634</v>
      </c>
      <c r="L76" s="145">
        <f t="shared" si="17"/>
        <v>-117.75298787051634</v>
      </c>
      <c r="M76" s="145">
        <f>+L76</f>
        <v>-117.75298787051634</v>
      </c>
      <c r="N76" s="145">
        <f t="shared" si="17"/>
        <v>-117.75298787051634</v>
      </c>
      <c r="O76" s="145">
        <f t="shared" si="17"/>
        <v>-117.75298787051634</v>
      </c>
      <c r="P76" s="145">
        <f t="shared" si="17"/>
        <v>-117.75298787051634</v>
      </c>
      <c r="Q76" s="170"/>
      <c r="R76" s="170"/>
      <c r="S76" s="170"/>
      <c r="T76" s="170"/>
      <c r="U76" s="170"/>
      <c r="V76" s="170"/>
      <c r="W76" s="170"/>
      <c r="X76" s="170"/>
      <c r="Y76" s="170"/>
      <c r="Z76" s="170"/>
    </row>
    <row r="77" spans="1:26" ht="15.75" customHeight="1">
      <c r="A77" s="170"/>
      <c r="B77" s="170"/>
      <c r="C77" s="175"/>
      <c r="D77" s="269"/>
      <c r="E77" s="175"/>
      <c r="F77" s="175"/>
      <c r="G77" s="175"/>
      <c r="H77" s="175"/>
      <c r="I77" s="175"/>
      <c r="J77" s="170"/>
      <c r="K77" s="170"/>
      <c r="L77" s="170"/>
      <c r="M77" s="170"/>
      <c r="N77" s="170"/>
      <c r="O77" s="170"/>
      <c r="P77" s="170"/>
      <c r="Q77" s="170"/>
      <c r="R77" s="170"/>
      <c r="S77" s="170"/>
      <c r="T77" s="170"/>
      <c r="U77" s="170"/>
      <c r="V77" s="170"/>
      <c r="W77" s="170"/>
      <c r="X77" s="170"/>
      <c r="Y77" s="170"/>
      <c r="Z77" s="170"/>
    </row>
    <row r="78" spans="1:26" s="257" customFormat="1" ht="15.75" customHeight="1">
      <c r="A78" s="290" t="s">
        <v>75</v>
      </c>
      <c r="B78" s="163" t="s">
        <v>12</v>
      </c>
      <c r="C78" s="306"/>
      <c r="D78" s="302"/>
      <c r="E78" s="306"/>
      <c r="F78" s="163"/>
      <c r="G78" s="163"/>
      <c r="H78" s="163"/>
      <c r="I78" s="163"/>
      <c r="J78" s="306"/>
      <c r="K78" s="163"/>
      <c r="L78" s="306"/>
      <c r="M78" s="163"/>
      <c r="N78" s="306"/>
      <c r="O78" s="163"/>
      <c r="P78" s="306"/>
      <c r="Q78" s="232"/>
      <c r="R78" s="232"/>
      <c r="S78" s="232"/>
      <c r="T78" s="232"/>
      <c r="U78" s="232"/>
      <c r="V78" s="232"/>
      <c r="W78" s="232"/>
      <c r="X78" s="232"/>
      <c r="Y78" s="232"/>
      <c r="Z78" s="232"/>
    </row>
    <row r="79" spans="1:26" ht="15.75" customHeight="1">
      <c r="A79" s="170"/>
      <c r="B79" s="27" t="s">
        <v>282</v>
      </c>
      <c r="C79" s="27"/>
      <c r="D79" s="285" t="s">
        <v>256</v>
      </c>
      <c r="E79" s="27"/>
      <c r="F79" s="27"/>
      <c r="G79" s="27"/>
      <c r="H79" s="27"/>
      <c r="I79" s="27"/>
      <c r="J79" s="27">
        <f>VLOOKUP($C$3,Escenarios,MATCH($B79,Partes,0),FALSE)</f>
        <v>4.804519212269566E-2</v>
      </c>
      <c r="K79" s="27">
        <f t="shared" ref="K79:P79" si="18">+J79</f>
        <v>4.804519212269566E-2</v>
      </c>
      <c r="L79" s="27">
        <f t="shared" si="18"/>
        <v>4.804519212269566E-2</v>
      </c>
      <c r="M79" s="27">
        <f>+L79</f>
        <v>4.804519212269566E-2</v>
      </c>
      <c r="N79" s="27">
        <f t="shared" si="18"/>
        <v>4.804519212269566E-2</v>
      </c>
      <c r="O79" s="27">
        <f t="shared" si="18"/>
        <v>4.804519212269566E-2</v>
      </c>
      <c r="P79" s="27">
        <f t="shared" si="18"/>
        <v>4.804519212269566E-2</v>
      </c>
      <c r="Q79" s="170"/>
      <c r="R79" s="170"/>
      <c r="S79" s="170"/>
      <c r="T79" s="170"/>
      <c r="U79" s="170"/>
      <c r="V79" s="170"/>
      <c r="W79" s="170"/>
      <c r="X79" s="170"/>
      <c r="Y79" s="170"/>
      <c r="Z79" s="170"/>
    </row>
    <row r="80" spans="1:26" ht="15.75" customHeight="1">
      <c r="A80" s="170"/>
      <c r="B80" s="29" t="s">
        <v>283</v>
      </c>
      <c r="C80" s="29"/>
      <c r="D80" s="287" t="s">
        <v>256</v>
      </c>
      <c r="E80" s="29"/>
      <c r="F80" s="29"/>
      <c r="G80" s="29"/>
      <c r="H80" s="29"/>
      <c r="I80" s="29"/>
      <c r="J80" s="29">
        <f>VLOOKUP($C$3,Escenarios,MATCH($B80,Partes,0),FALSE)</f>
        <v>2.2805127248700055E-2</v>
      </c>
      <c r="K80" s="29">
        <f t="shared" ref="K80:P80" si="19">J80</f>
        <v>2.2805127248700055E-2</v>
      </c>
      <c r="L80" s="29">
        <f t="shared" si="19"/>
        <v>2.2805127248700055E-2</v>
      </c>
      <c r="M80" s="29">
        <f t="shared" si="19"/>
        <v>2.2805127248700055E-2</v>
      </c>
      <c r="N80" s="29">
        <f t="shared" si="19"/>
        <v>2.2805127248700055E-2</v>
      </c>
      <c r="O80" s="29">
        <f t="shared" si="19"/>
        <v>2.2805127248700055E-2</v>
      </c>
      <c r="P80" s="29">
        <f t="shared" si="19"/>
        <v>2.2805127248700055E-2</v>
      </c>
      <c r="Q80" s="170"/>
      <c r="R80" s="170"/>
      <c r="S80" s="170"/>
      <c r="T80" s="170"/>
      <c r="U80" s="170"/>
      <c r="V80" s="170"/>
      <c r="W80" s="170"/>
      <c r="X80" s="170"/>
      <c r="Y80" s="170"/>
      <c r="Z80" s="170"/>
    </row>
    <row r="81" spans="1:26" s="257" customFormat="1" ht="15.75" customHeight="1">
      <c r="A81" s="232"/>
      <c r="B81" s="256"/>
      <c r="C81" s="256"/>
      <c r="D81" s="288"/>
      <c r="E81" s="256"/>
      <c r="F81" s="256"/>
      <c r="G81" s="256"/>
      <c r="H81" s="256"/>
      <c r="I81" s="256"/>
      <c r="J81" s="256"/>
      <c r="K81" s="256"/>
      <c r="L81" s="256"/>
      <c r="M81" s="256"/>
      <c r="N81" s="256"/>
      <c r="O81" s="256"/>
      <c r="P81" s="256"/>
      <c r="Q81" s="232"/>
      <c r="R81" s="232"/>
      <c r="S81" s="232"/>
      <c r="T81" s="232"/>
      <c r="U81" s="232"/>
      <c r="V81" s="232"/>
      <c r="W81" s="232"/>
      <c r="X81" s="232"/>
      <c r="Y81" s="232"/>
      <c r="Z81" s="232"/>
    </row>
    <row r="82" spans="1:26" s="257" customFormat="1" ht="15.75" customHeight="1">
      <c r="A82" s="232" t="s">
        <v>75</v>
      </c>
      <c r="B82" s="231" t="s">
        <v>284</v>
      </c>
      <c r="C82" s="298"/>
      <c r="D82" s="299"/>
      <c r="E82" s="298"/>
      <c r="F82" s="298"/>
      <c r="G82" s="298"/>
      <c r="H82" s="298"/>
      <c r="I82" s="298"/>
      <c r="J82" s="300"/>
      <c r="K82" s="231"/>
      <c r="L82" s="231"/>
      <c r="M82" s="231"/>
      <c r="N82" s="231"/>
      <c r="O82" s="231"/>
      <c r="P82" s="231"/>
      <c r="Q82" s="232"/>
      <c r="R82" s="232"/>
      <c r="S82" s="232"/>
      <c r="T82" s="232"/>
      <c r="U82" s="232"/>
      <c r="V82" s="232"/>
      <c r="W82" s="232"/>
      <c r="X82" s="232"/>
      <c r="Y82" s="232"/>
      <c r="Z82" s="232"/>
    </row>
    <row r="83" spans="1:26" ht="15.75" customHeight="1">
      <c r="A83" s="170"/>
      <c r="B83" s="240" t="s">
        <v>194</v>
      </c>
      <c r="C83" s="240"/>
      <c r="D83" s="303"/>
      <c r="E83" s="240"/>
      <c r="F83" s="240"/>
      <c r="G83" s="240"/>
      <c r="H83" s="240"/>
      <c r="I83" s="240"/>
      <c r="J83" s="263">
        <f>VLOOKUP($C$3,Escenarios,MATCH($B83,Partes,0),FALSE)</f>
        <v>4.2925777484527201E-2</v>
      </c>
      <c r="K83" s="263">
        <f t="shared" ref="K83:P83" si="20">J83</f>
        <v>4.2925777484527201E-2</v>
      </c>
      <c r="L83" s="263">
        <f t="shared" si="20"/>
        <v>4.2925777484527201E-2</v>
      </c>
      <c r="M83" s="263">
        <f>L83</f>
        <v>4.2925777484527201E-2</v>
      </c>
      <c r="N83" s="263">
        <f t="shared" si="20"/>
        <v>4.2925777484527201E-2</v>
      </c>
      <c r="O83" s="263">
        <f t="shared" si="20"/>
        <v>4.2925777484527201E-2</v>
      </c>
      <c r="P83" s="263">
        <f t="shared" si="20"/>
        <v>4.2925777484527201E-2</v>
      </c>
      <c r="Q83" s="170"/>
      <c r="R83" s="170"/>
      <c r="S83" s="170"/>
      <c r="T83" s="170"/>
      <c r="U83" s="170"/>
      <c r="V83" s="170"/>
      <c r="W83" s="170"/>
      <c r="X83" s="170"/>
      <c r="Y83" s="170"/>
      <c r="Z83" s="170"/>
    </row>
    <row r="84" spans="1:26" s="257" customFormat="1" ht="15.75" customHeight="1">
      <c r="A84" s="232"/>
      <c r="B84" s="256"/>
      <c r="C84" s="256"/>
      <c r="D84" s="288"/>
      <c r="E84" s="256"/>
      <c r="F84" s="256"/>
      <c r="G84" s="256"/>
      <c r="H84" s="256"/>
      <c r="I84" s="256"/>
      <c r="J84" s="301"/>
      <c r="K84" s="301"/>
      <c r="L84" s="301"/>
      <c r="M84" s="301"/>
      <c r="N84" s="301"/>
      <c r="O84" s="301"/>
      <c r="P84" s="301"/>
      <c r="Q84" s="232"/>
      <c r="R84" s="232"/>
      <c r="S84" s="232"/>
      <c r="T84" s="232"/>
      <c r="U84" s="232"/>
      <c r="V84" s="232"/>
      <c r="W84" s="232"/>
      <c r="X84" s="232"/>
      <c r="Y84" s="232"/>
      <c r="Z84" s="232"/>
    </row>
    <row r="85" spans="1:26" s="257" customFormat="1" ht="15.75" customHeight="1">
      <c r="A85" s="232" t="s">
        <v>75</v>
      </c>
      <c r="B85" s="231" t="s">
        <v>124</v>
      </c>
      <c r="C85" s="298"/>
      <c r="D85" s="299"/>
      <c r="E85" s="298"/>
      <c r="F85" s="298"/>
      <c r="G85" s="298"/>
      <c r="H85" s="298"/>
      <c r="I85" s="298"/>
      <c r="J85" s="300"/>
      <c r="K85" s="231"/>
      <c r="L85" s="231"/>
      <c r="M85" s="231"/>
      <c r="N85" s="231"/>
      <c r="O85" s="231"/>
      <c r="P85" s="231"/>
      <c r="Q85" s="232"/>
      <c r="R85" s="232"/>
      <c r="S85" s="232"/>
      <c r="T85" s="232"/>
      <c r="U85" s="232"/>
      <c r="V85" s="232"/>
      <c r="W85" s="232"/>
      <c r="X85" s="232"/>
      <c r="Y85" s="232"/>
      <c r="Z85" s="232"/>
    </row>
    <row r="86" spans="1:26" ht="15.75" customHeight="1">
      <c r="A86" s="170"/>
      <c r="B86" s="27" t="s">
        <v>285</v>
      </c>
      <c r="C86" s="27"/>
      <c r="D86" s="285" t="s">
        <v>256</v>
      </c>
      <c r="E86" s="27"/>
      <c r="F86" s="27"/>
      <c r="G86" s="27"/>
      <c r="H86" s="27"/>
      <c r="I86" s="27"/>
      <c r="J86" s="27">
        <f>VLOOKUP($C$3,Escenarios,MATCH($B86,Partes,0),FALSE)</f>
        <v>4.8928996021586499E-2</v>
      </c>
      <c r="K86" s="27">
        <f t="shared" ref="K86:P88" si="21">+J86</f>
        <v>4.8928996021586499E-2</v>
      </c>
      <c r="L86" s="27">
        <f t="shared" si="21"/>
        <v>4.8928996021586499E-2</v>
      </c>
      <c r="M86" s="27">
        <f>+L86</f>
        <v>4.8928996021586499E-2</v>
      </c>
      <c r="N86" s="27">
        <f t="shared" si="21"/>
        <v>4.8928996021586499E-2</v>
      </c>
      <c r="O86" s="27">
        <f t="shared" si="21"/>
        <v>4.8928996021586499E-2</v>
      </c>
      <c r="P86" s="27">
        <f t="shared" si="21"/>
        <v>4.8928996021586499E-2</v>
      </c>
      <c r="Q86" s="170"/>
      <c r="R86" s="170"/>
      <c r="S86" s="170"/>
      <c r="T86" s="170"/>
      <c r="U86" s="170"/>
      <c r="V86" s="170"/>
      <c r="W86" s="170"/>
      <c r="X86" s="170"/>
      <c r="Y86" s="170"/>
      <c r="Z86" s="170"/>
    </row>
    <row r="87" spans="1:26" ht="15.75" customHeight="1">
      <c r="A87" s="170"/>
      <c r="B87" s="133" t="s">
        <v>286</v>
      </c>
      <c r="C87" s="133"/>
      <c r="D87" s="286" t="s">
        <v>256</v>
      </c>
      <c r="E87" s="133"/>
      <c r="F87" s="133"/>
      <c r="G87" s="133"/>
      <c r="H87" s="133"/>
      <c r="I87" s="133"/>
      <c r="J87" s="133">
        <f>VLOOKUP($C$3,Escenarios,MATCH($B87,Partes,0),FALSE)</f>
        <v>8.7430433024032805E-2</v>
      </c>
      <c r="K87" s="133">
        <f t="shared" si="21"/>
        <v>8.7430433024032805E-2</v>
      </c>
      <c r="L87" s="133">
        <f t="shared" si="21"/>
        <v>8.7430433024032805E-2</v>
      </c>
      <c r="M87" s="133">
        <f>+L87</f>
        <v>8.7430433024032805E-2</v>
      </c>
      <c r="N87" s="133">
        <f t="shared" si="21"/>
        <v>8.7430433024032805E-2</v>
      </c>
      <c r="O87" s="133">
        <f t="shared" si="21"/>
        <v>8.7430433024032805E-2</v>
      </c>
      <c r="P87" s="133">
        <f t="shared" si="21"/>
        <v>8.7430433024032805E-2</v>
      </c>
      <c r="Q87" s="170"/>
      <c r="R87" s="170"/>
      <c r="S87" s="170"/>
      <c r="T87" s="170"/>
      <c r="U87" s="170"/>
      <c r="V87" s="170"/>
      <c r="W87" s="170"/>
      <c r="X87" s="170"/>
      <c r="Y87" s="170"/>
      <c r="Z87" s="170"/>
    </row>
    <row r="88" spans="1:26" ht="15.75" customHeight="1">
      <c r="A88" s="170"/>
      <c r="B88" s="29" t="s">
        <v>133</v>
      </c>
      <c r="C88" s="29"/>
      <c r="D88" s="287" t="s">
        <v>278</v>
      </c>
      <c r="E88" s="29"/>
      <c r="F88" s="29"/>
      <c r="G88" s="29"/>
      <c r="H88" s="29"/>
      <c r="I88" s="29"/>
      <c r="J88" s="29">
        <f>VLOOKUP($C$3,Escenarios,MATCH($B88,Partes,0),FALSE)</f>
        <v>3.586678294319386E-3</v>
      </c>
      <c r="K88" s="29">
        <f t="shared" si="21"/>
        <v>3.586678294319386E-3</v>
      </c>
      <c r="L88" s="29">
        <f t="shared" si="21"/>
        <v>3.586678294319386E-3</v>
      </c>
      <c r="M88" s="29">
        <f>+L88</f>
        <v>3.586678294319386E-3</v>
      </c>
      <c r="N88" s="29">
        <f t="shared" si="21"/>
        <v>3.586678294319386E-3</v>
      </c>
      <c r="O88" s="29">
        <f t="shared" si="21"/>
        <v>3.586678294319386E-3</v>
      </c>
      <c r="P88" s="29">
        <f t="shared" si="21"/>
        <v>3.586678294319386E-3</v>
      </c>
      <c r="Q88" s="170"/>
      <c r="R88" s="170"/>
      <c r="S88" s="170"/>
      <c r="T88" s="170"/>
      <c r="U88" s="170"/>
      <c r="V88" s="170"/>
      <c r="W88" s="170"/>
      <c r="X88" s="170"/>
      <c r="Y88" s="170"/>
      <c r="Z88" s="170"/>
    </row>
    <row r="89" spans="1:26" ht="15.75" customHeight="1">
      <c r="A89" s="170"/>
      <c r="B89" s="170"/>
      <c r="C89" s="175"/>
      <c r="D89" s="269"/>
      <c r="E89" s="175"/>
      <c r="F89" s="175"/>
      <c r="G89" s="175"/>
      <c r="H89" s="175"/>
      <c r="I89" s="175"/>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5"/>
      <c r="D90" s="269"/>
      <c r="E90" s="175"/>
      <c r="F90" s="175"/>
      <c r="G90" s="175"/>
      <c r="H90" s="175"/>
      <c r="I90" s="175"/>
      <c r="J90" s="170"/>
      <c r="K90" s="170"/>
      <c r="L90" s="170"/>
      <c r="M90" s="170"/>
      <c r="N90" s="170"/>
      <c r="O90" s="170"/>
      <c r="P90" s="170"/>
      <c r="Q90" s="170"/>
      <c r="R90" s="170"/>
      <c r="S90" s="170"/>
      <c r="T90" s="170"/>
      <c r="U90" s="170"/>
      <c r="V90" s="170"/>
      <c r="W90" s="170"/>
      <c r="X90" s="170"/>
      <c r="Y90" s="170"/>
      <c r="Z90" s="170"/>
    </row>
    <row r="91" spans="1:26" customFormat="1" ht="15.75" customHeight="1">
      <c r="G91" s="334"/>
      <c r="H91" s="334"/>
      <c r="I91" s="334"/>
    </row>
    <row r="92" spans="1:26" customFormat="1" ht="15.75" customHeight="1">
      <c r="G92" s="334"/>
      <c r="H92" s="334"/>
      <c r="I92" s="334"/>
    </row>
    <row r="93" spans="1:26" customFormat="1" ht="15.75" customHeight="1">
      <c r="G93" s="334"/>
      <c r="H93" s="334"/>
      <c r="I93" s="334"/>
    </row>
    <row r="94" spans="1:26" customFormat="1" ht="15.75" customHeight="1">
      <c r="G94" s="334"/>
      <c r="H94" s="334"/>
      <c r="I94" s="334"/>
    </row>
    <row r="95" spans="1:26" customFormat="1" ht="15.75" customHeight="1">
      <c r="G95" s="334"/>
      <c r="H95" s="334"/>
      <c r="I95" s="334"/>
    </row>
    <row r="96" spans="1:26" customFormat="1" ht="15.75" customHeight="1">
      <c r="G96" s="334"/>
      <c r="H96" s="334"/>
      <c r="I96" s="334"/>
    </row>
    <row r="97" spans="7:9" customFormat="1" ht="15.75" customHeight="1">
      <c r="G97" s="334"/>
      <c r="H97" s="334"/>
      <c r="I97" s="334"/>
    </row>
    <row r="98" spans="7:9" customFormat="1" ht="15.75" customHeight="1">
      <c r="G98" s="334"/>
      <c r="H98" s="334"/>
      <c r="I98" s="334"/>
    </row>
    <row r="99" spans="7:9" customFormat="1" ht="15.75" customHeight="1">
      <c r="G99" s="334"/>
      <c r="H99" s="334"/>
      <c r="I99" s="334"/>
    </row>
    <row r="100" spans="7:9" customFormat="1" ht="15.75" customHeight="1">
      <c r="G100" s="334"/>
      <c r="H100" s="334"/>
      <c r="I100" s="334"/>
    </row>
    <row r="101" spans="7:9" customFormat="1" ht="15.75" customHeight="1">
      <c r="G101" s="334"/>
      <c r="H101" s="334"/>
      <c r="I101" s="334"/>
    </row>
    <row r="102" spans="7:9" customFormat="1" ht="15.75" customHeight="1">
      <c r="G102" s="334"/>
      <c r="H102" s="334"/>
      <c r="I102" s="334"/>
    </row>
    <row r="103" spans="7:9" customFormat="1" ht="15.75" customHeight="1">
      <c r="G103" s="334"/>
      <c r="H103" s="334"/>
      <c r="I103" s="334"/>
    </row>
    <row r="104" spans="7:9" customFormat="1" ht="15.75" customHeight="1">
      <c r="G104" s="334"/>
      <c r="H104" s="334"/>
      <c r="I104" s="334"/>
    </row>
    <row r="105" spans="7:9" customFormat="1" ht="15.75" customHeight="1">
      <c r="G105" s="334"/>
      <c r="H105" s="334"/>
      <c r="I105" s="334"/>
    </row>
    <row r="106" spans="7:9" customFormat="1" ht="15.75" customHeight="1">
      <c r="G106" s="334"/>
      <c r="H106" s="334"/>
      <c r="I106" s="334"/>
    </row>
    <row r="107" spans="7:9" customFormat="1" ht="15.75" customHeight="1">
      <c r="G107" s="334"/>
      <c r="H107" s="334"/>
      <c r="I107" s="334"/>
    </row>
    <row r="108" spans="7:9" customFormat="1" ht="15.75" customHeight="1">
      <c r="G108" s="334"/>
      <c r="H108" s="334"/>
      <c r="I108" s="334"/>
    </row>
    <row r="109" spans="7:9" customFormat="1" ht="15.75" customHeight="1">
      <c r="G109" s="334"/>
      <c r="H109" s="334"/>
      <c r="I109" s="334"/>
    </row>
    <row r="110" spans="7:9" customFormat="1" ht="15.75" customHeight="1">
      <c r="G110" s="334"/>
      <c r="H110" s="334"/>
      <c r="I110" s="334"/>
    </row>
    <row r="111" spans="7:9" customFormat="1" ht="15.75" customHeight="1">
      <c r="G111" s="334"/>
      <c r="H111" s="334"/>
      <c r="I111" s="334"/>
    </row>
    <row r="112" spans="7:9" customFormat="1" ht="15.75" customHeight="1">
      <c r="G112" s="334"/>
      <c r="H112" s="334"/>
      <c r="I112" s="334"/>
    </row>
    <row r="113" spans="7:9" customFormat="1" ht="15.75" customHeight="1">
      <c r="G113" s="334"/>
      <c r="H113" s="334"/>
      <c r="I113" s="334"/>
    </row>
    <row r="114" spans="7:9" customFormat="1" ht="15.75" customHeight="1">
      <c r="G114" s="334"/>
      <c r="H114" s="334"/>
      <c r="I114" s="334"/>
    </row>
    <row r="115" spans="7:9" customFormat="1" ht="15.75" customHeight="1">
      <c r="G115" s="334"/>
      <c r="H115" s="334"/>
      <c r="I115" s="334"/>
    </row>
    <row r="116" spans="7:9" customFormat="1" ht="15.75" customHeight="1">
      <c r="G116" s="334"/>
      <c r="H116" s="334"/>
      <c r="I116" s="334"/>
    </row>
    <row r="117" spans="7:9" customFormat="1" ht="15.75" customHeight="1">
      <c r="G117" s="334"/>
      <c r="H117" s="334"/>
      <c r="I117" s="334"/>
    </row>
    <row r="118" spans="7:9" customFormat="1" ht="15.75" customHeight="1">
      <c r="G118" s="334"/>
      <c r="H118" s="334"/>
      <c r="I118" s="334"/>
    </row>
    <row r="119" spans="7:9" customFormat="1" ht="15.75" customHeight="1">
      <c r="G119" s="334"/>
      <c r="H119" s="334"/>
      <c r="I119" s="334"/>
    </row>
    <row r="120" spans="7:9" customFormat="1" ht="15.75" customHeight="1">
      <c r="G120" s="334"/>
      <c r="H120" s="334"/>
      <c r="I120" s="334"/>
    </row>
    <row r="121" spans="7:9" customFormat="1" ht="15.75" customHeight="1">
      <c r="G121" s="334"/>
      <c r="H121" s="334"/>
      <c r="I121" s="334"/>
    </row>
    <row r="122" spans="7:9" customFormat="1" ht="15.75" customHeight="1">
      <c r="G122" s="334"/>
      <c r="H122" s="334"/>
      <c r="I122" s="334"/>
    </row>
    <row r="123" spans="7:9" customFormat="1" ht="15.75" customHeight="1">
      <c r="G123" s="334"/>
      <c r="H123" s="334"/>
      <c r="I123" s="334"/>
    </row>
    <row r="124" spans="7:9" customFormat="1" ht="15.75" customHeight="1">
      <c r="G124" s="334"/>
      <c r="H124" s="334"/>
      <c r="I124" s="334"/>
    </row>
    <row r="125" spans="7:9" customFormat="1" ht="15.75" customHeight="1">
      <c r="G125" s="334"/>
      <c r="H125" s="334"/>
      <c r="I125" s="334"/>
    </row>
    <row r="126" spans="7:9" customFormat="1" ht="15.75" customHeight="1">
      <c r="G126" s="334"/>
      <c r="H126" s="334"/>
      <c r="I126" s="334"/>
    </row>
    <row r="127" spans="7:9" customFormat="1" ht="15.75" customHeight="1">
      <c r="G127" s="334"/>
      <c r="H127" s="334"/>
      <c r="I127" s="334"/>
    </row>
    <row r="128" spans="7:9" customFormat="1" ht="15.75" customHeight="1">
      <c r="G128" s="334"/>
      <c r="H128" s="334"/>
      <c r="I128" s="334"/>
    </row>
    <row r="129" spans="7:9" customFormat="1" ht="15.75" customHeight="1">
      <c r="G129" s="334"/>
      <c r="H129" s="334"/>
      <c r="I129" s="334"/>
    </row>
    <row r="130" spans="7:9" customFormat="1" ht="15.75" customHeight="1">
      <c r="G130" s="334"/>
      <c r="H130" s="334"/>
      <c r="I130" s="334"/>
    </row>
    <row r="131" spans="7:9" customFormat="1" ht="15.75" customHeight="1">
      <c r="G131" s="334"/>
      <c r="H131" s="334"/>
      <c r="I131" s="334"/>
    </row>
    <row r="132" spans="7:9" customFormat="1" ht="15.75" customHeight="1">
      <c r="G132" s="334"/>
      <c r="H132" s="334"/>
      <c r="I132" s="334"/>
    </row>
    <row r="133" spans="7:9" customFormat="1" ht="15.75" customHeight="1">
      <c r="G133" s="334"/>
      <c r="H133" s="334"/>
      <c r="I133" s="334"/>
    </row>
    <row r="134" spans="7:9" customFormat="1" ht="15.75" customHeight="1">
      <c r="G134" s="334"/>
      <c r="H134" s="334"/>
      <c r="I134" s="334"/>
    </row>
    <row r="135" spans="7:9" customFormat="1" ht="15.75" customHeight="1">
      <c r="G135" s="334"/>
      <c r="H135" s="334"/>
      <c r="I135" s="334"/>
    </row>
    <row r="136" spans="7:9" customFormat="1" ht="15.75" customHeight="1">
      <c r="G136" s="334"/>
      <c r="H136" s="334"/>
      <c r="I136" s="334"/>
    </row>
    <row r="137" spans="7:9" customFormat="1" ht="15.75" customHeight="1">
      <c r="G137" s="334"/>
      <c r="H137" s="334"/>
      <c r="I137" s="334"/>
    </row>
    <row r="138" spans="7:9" customFormat="1" ht="15.75" customHeight="1">
      <c r="G138" s="334"/>
      <c r="H138" s="334"/>
      <c r="I138" s="334"/>
    </row>
    <row r="139" spans="7:9" customFormat="1" ht="15.75" customHeight="1">
      <c r="G139" s="334"/>
      <c r="H139" s="334"/>
      <c r="I139" s="334"/>
    </row>
    <row r="140" spans="7:9" customFormat="1" ht="15.75" customHeight="1">
      <c r="G140" s="334"/>
      <c r="H140" s="334"/>
      <c r="I140" s="334"/>
    </row>
    <row r="141" spans="7:9" customFormat="1" ht="15.75" customHeight="1">
      <c r="G141" s="334"/>
      <c r="H141" s="334"/>
      <c r="I141" s="334"/>
    </row>
    <row r="142" spans="7:9" customFormat="1" ht="15.75" customHeight="1">
      <c r="G142" s="334"/>
      <c r="H142" s="334"/>
      <c r="I142" s="334"/>
    </row>
    <row r="143" spans="7:9" customFormat="1" ht="15.75" customHeight="1">
      <c r="G143" s="334"/>
      <c r="H143" s="334"/>
      <c r="I143" s="334"/>
    </row>
    <row r="144" spans="7:9" customFormat="1" ht="15.75" customHeight="1">
      <c r="G144" s="334"/>
      <c r="H144" s="334"/>
      <c r="I144" s="334"/>
    </row>
    <row r="145" spans="1:26" customFormat="1" ht="15.75" customHeight="1">
      <c r="G145" s="334"/>
      <c r="H145" s="334"/>
      <c r="I145" s="334"/>
    </row>
    <row r="146" spans="1:26" customFormat="1" ht="15.75" customHeight="1">
      <c r="G146" s="334"/>
      <c r="H146" s="334"/>
      <c r="I146" s="334"/>
    </row>
    <row r="147" spans="1:26" customFormat="1" ht="15.75" customHeight="1">
      <c r="G147" s="334"/>
      <c r="H147" s="334"/>
      <c r="I147" s="334"/>
    </row>
    <row r="148" spans="1:26" customFormat="1" ht="15.75" customHeight="1">
      <c r="G148" s="334"/>
      <c r="H148" s="334"/>
      <c r="I148" s="334"/>
    </row>
    <row r="149" spans="1:26" customFormat="1" ht="15.75" customHeight="1">
      <c r="G149" s="334"/>
      <c r="H149" s="334"/>
      <c r="I149" s="334"/>
    </row>
    <row r="150" spans="1:26" ht="15.75" customHeight="1">
      <c r="A150" s="170"/>
      <c r="B150" s="170"/>
      <c r="C150" s="175"/>
      <c r="D150" s="269"/>
      <c r="E150" s="175"/>
      <c r="F150" s="175"/>
      <c r="G150" s="175"/>
      <c r="H150" s="175"/>
      <c r="I150" s="175"/>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5"/>
      <c r="D151" s="269"/>
      <c r="E151" s="175"/>
      <c r="F151" s="175"/>
      <c r="G151" s="175"/>
      <c r="H151" s="175"/>
      <c r="I151" s="175"/>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5"/>
      <c r="D152" s="269"/>
      <c r="E152" s="175"/>
      <c r="F152" s="175"/>
      <c r="G152" s="175"/>
      <c r="H152" s="175"/>
      <c r="I152" s="175"/>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5"/>
      <c r="D153" s="269"/>
      <c r="E153" s="175"/>
      <c r="F153" s="175"/>
      <c r="G153" s="175"/>
      <c r="H153" s="175"/>
      <c r="I153" s="175"/>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5"/>
      <c r="D154" s="269"/>
      <c r="E154" s="175"/>
      <c r="F154" s="175"/>
      <c r="G154" s="175"/>
      <c r="H154" s="175"/>
      <c r="I154" s="175"/>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5"/>
      <c r="D155" s="269"/>
      <c r="E155" s="175"/>
      <c r="F155" s="175"/>
      <c r="G155" s="175"/>
      <c r="H155" s="175"/>
      <c r="I155" s="175"/>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5"/>
      <c r="D156" s="269"/>
      <c r="E156" s="175"/>
      <c r="F156" s="175"/>
      <c r="G156" s="175"/>
      <c r="H156" s="175"/>
      <c r="I156" s="175"/>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5"/>
      <c r="D157" s="269"/>
      <c r="E157" s="175"/>
      <c r="F157" s="175"/>
      <c r="G157" s="175"/>
      <c r="H157" s="175"/>
      <c r="I157" s="175"/>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5"/>
      <c r="D158" s="269"/>
      <c r="E158" s="175"/>
      <c r="F158" s="175"/>
      <c r="G158" s="175"/>
      <c r="H158" s="175"/>
      <c r="I158" s="175"/>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5"/>
      <c r="D159" s="269"/>
      <c r="E159" s="175"/>
      <c r="F159" s="175"/>
      <c r="G159" s="175"/>
      <c r="H159" s="175"/>
      <c r="I159" s="175"/>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5"/>
      <c r="D160" s="269"/>
      <c r="E160" s="175"/>
      <c r="F160" s="175"/>
      <c r="G160" s="175"/>
      <c r="H160" s="175"/>
      <c r="I160" s="175"/>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5"/>
      <c r="D161" s="269"/>
      <c r="E161" s="175"/>
      <c r="F161" s="175"/>
      <c r="G161" s="175"/>
      <c r="H161" s="175"/>
      <c r="I161" s="175"/>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5"/>
      <c r="D162" s="269"/>
      <c r="E162" s="175"/>
      <c r="F162" s="175"/>
      <c r="G162" s="175"/>
      <c r="H162" s="175"/>
      <c r="I162" s="175"/>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5"/>
      <c r="D163" s="269"/>
      <c r="E163" s="175"/>
      <c r="F163" s="175"/>
      <c r="G163" s="175"/>
      <c r="H163" s="175"/>
      <c r="I163" s="175"/>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5"/>
      <c r="D164" s="269"/>
      <c r="E164" s="175"/>
      <c r="F164" s="175"/>
      <c r="G164" s="175"/>
      <c r="H164" s="175"/>
      <c r="I164" s="175"/>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5"/>
      <c r="D165" s="269"/>
      <c r="E165" s="175"/>
      <c r="F165" s="175"/>
      <c r="G165" s="175"/>
      <c r="H165" s="175"/>
      <c r="I165" s="175"/>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5"/>
      <c r="D166" s="269"/>
      <c r="E166" s="175"/>
      <c r="F166" s="175"/>
      <c r="G166" s="175"/>
      <c r="H166" s="175"/>
      <c r="I166" s="175"/>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5"/>
      <c r="D167" s="269"/>
      <c r="E167" s="175"/>
      <c r="F167" s="175"/>
      <c r="G167" s="175"/>
      <c r="H167" s="175"/>
      <c r="I167" s="175"/>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5"/>
      <c r="D168" s="269"/>
      <c r="E168" s="175"/>
      <c r="F168" s="175"/>
      <c r="G168" s="175"/>
      <c r="H168" s="175"/>
      <c r="I168" s="175"/>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5"/>
      <c r="D169" s="269"/>
      <c r="E169" s="175"/>
      <c r="F169" s="175"/>
      <c r="G169" s="175"/>
      <c r="H169" s="175"/>
      <c r="I169" s="175"/>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5"/>
      <c r="D170" s="269"/>
      <c r="E170" s="175"/>
      <c r="F170" s="175"/>
      <c r="G170" s="175"/>
      <c r="H170" s="175"/>
      <c r="I170" s="175"/>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5"/>
      <c r="D171" s="269"/>
      <c r="E171" s="175"/>
      <c r="F171" s="175"/>
      <c r="G171" s="175"/>
      <c r="H171" s="175"/>
      <c r="I171" s="175"/>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5"/>
      <c r="D172" s="269"/>
      <c r="E172" s="175"/>
      <c r="F172" s="175"/>
      <c r="G172" s="175"/>
      <c r="H172" s="175"/>
      <c r="I172" s="175"/>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5"/>
      <c r="D173" s="269"/>
      <c r="E173" s="175"/>
      <c r="F173" s="175"/>
      <c r="G173" s="175"/>
      <c r="H173" s="175"/>
      <c r="I173" s="175"/>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5"/>
      <c r="D174" s="269"/>
      <c r="E174" s="175"/>
      <c r="F174" s="175"/>
      <c r="G174" s="175"/>
      <c r="H174" s="175"/>
      <c r="I174" s="175"/>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5"/>
      <c r="D175" s="269"/>
      <c r="E175" s="175"/>
      <c r="F175" s="175"/>
      <c r="G175" s="175"/>
      <c r="H175" s="175"/>
      <c r="I175" s="175"/>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5"/>
      <c r="D176" s="269"/>
      <c r="E176" s="175"/>
      <c r="F176" s="175"/>
      <c r="G176" s="175"/>
      <c r="H176" s="175"/>
      <c r="I176" s="175"/>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5"/>
      <c r="D177" s="269"/>
      <c r="E177" s="175"/>
      <c r="F177" s="175"/>
      <c r="G177" s="175"/>
      <c r="H177" s="175"/>
      <c r="I177" s="175"/>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5"/>
      <c r="D178" s="269"/>
      <c r="E178" s="175"/>
      <c r="F178" s="175"/>
      <c r="G178" s="175"/>
      <c r="H178" s="175"/>
      <c r="I178" s="175"/>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5"/>
      <c r="D179" s="269"/>
      <c r="E179" s="175"/>
      <c r="F179" s="175"/>
      <c r="G179" s="175"/>
      <c r="H179" s="175"/>
      <c r="I179" s="175"/>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5"/>
      <c r="D180" s="269"/>
      <c r="E180" s="175"/>
      <c r="F180" s="175"/>
      <c r="G180" s="175"/>
      <c r="H180" s="175"/>
      <c r="I180" s="175"/>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5"/>
      <c r="D181" s="269"/>
      <c r="E181" s="175"/>
      <c r="F181" s="175"/>
      <c r="G181" s="175"/>
      <c r="H181" s="175"/>
      <c r="I181" s="175"/>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5"/>
      <c r="D182" s="269"/>
      <c r="E182" s="175"/>
      <c r="F182" s="175"/>
      <c r="G182" s="175"/>
      <c r="H182" s="175"/>
      <c r="I182" s="175"/>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5"/>
      <c r="D183" s="269"/>
      <c r="E183" s="175"/>
      <c r="F183" s="175"/>
      <c r="G183" s="175"/>
      <c r="H183" s="175"/>
      <c r="I183" s="175"/>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5"/>
      <c r="D184" s="269"/>
      <c r="E184" s="175"/>
      <c r="F184" s="175"/>
      <c r="G184" s="175"/>
      <c r="H184" s="175"/>
      <c r="I184" s="175"/>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5"/>
      <c r="D185" s="269"/>
      <c r="E185" s="175"/>
      <c r="F185" s="175"/>
      <c r="G185" s="175"/>
      <c r="H185" s="175"/>
      <c r="I185" s="175"/>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5"/>
      <c r="D186" s="269"/>
      <c r="E186" s="175"/>
      <c r="F186" s="175"/>
      <c r="G186" s="175"/>
      <c r="H186" s="175"/>
      <c r="I186" s="175"/>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5"/>
      <c r="D187" s="269"/>
      <c r="E187" s="175"/>
      <c r="F187" s="175"/>
      <c r="G187" s="175"/>
      <c r="H187" s="175"/>
      <c r="I187" s="175"/>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5"/>
      <c r="D188" s="269"/>
      <c r="E188" s="175"/>
      <c r="F188" s="175"/>
      <c r="G188" s="175"/>
      <c r="H188" s="175"/>
      <c r="I188" s="175"/>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5"/>
      <c r="D189" s="269"/>
      <c r="E189" s="175"/>
      <c r="F189" s="175"/>
      <c r="G189" s="175"/>
      <c r="H189" s="175"/>
      <c r="I189" s="175"/>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5"/>
      <c r="D190" s="269"/>
      <c r="E190" s="175"/>
      <c r="F190" s="175"/>
      <c r="G190" s="175"/>
      <c r="H190" s="175"/>
      <c r="I190" s="175"/>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5"/>
      <c r="D191" s="269"/>
      <c r="E191" s="175"/>
      <c r="F191" s="175"/>
      <c r="G191" s="175"/>
      <c r="H191" s="175"/>
      <c r="I191" s="175"/>
      <c r="J191" s="170"/>
      <c r="K191" s="170"/>
      <c r="L191" s="170"/>
      <c r="M191" s="170"/>
      <c r="N191" s="170"/>
      <c r="O191" s="170"/>
      <c r="P191" s="170"/>
      <c r="Q191" s="170"/>
      <c r="R191" s="170"/>
      <c r="S191" s="170"/>
      <c r="T191" s="170"/>
      <c r="U191" s="170"/>
      <c r="V191" s="170"/>
      <c r="W191" s="170"/>
      <c r="X191" s="170"/>
      <c r="Y191" s="170"/>
      <c r="Z191" s="170"/>
    </row>
    <row r="192" spans="1:26" ht="15.75" hidden="1" customHeight="1">
      <c r="A192" s="170"/>
      <c r="B192" s="170" t="s">
        <v>288</v>
      </c>
      <c r="C192" s="175" t="s">
        <v>281</v>
      </c>
      <c r="D192" s="269"/>
      <c r="E192" s="175"/>
      <c r="F192" s="175"/>
      <c r="G192" s="175"/>
      <c r="H192" s="175"/>
      <c r="I192" s="175"/>
      <c r="J192" s="189" t="e">
        <f>+AVERAGE(#REF!)</f>
        <v>#REF!</v>
      </c>
      <c r="K192" s="188" t="e">
        <f t="shared" ref="K192:O194" si="22">+J192</f>
        <v>#REF!</v>
      </c>
      <c r="L192" s="188" t="e">
        <f t="shared" si="22"/>
        <v>#REF!</v>
      </c>
      <c r="M192" s="188" t="e">
        <f>+L192</f>
        <v>#REF!</v>
      </c>
      <c r="N192" s="188" t="e">
        <f t="shared" si="22"/>
        <v>#REF!</v>
      </c>
      <c r="O192" s="188" t="e">
        <f t="shared" si="22"/>
        <v>#REF!</v>
      </c>
      <c r="P192" s="170"/>
      <c r="Q192" s="170"/>
      <c r="R192" s="170"/>
      <c r="S192" s="170"/>
      <c r="T192" s="170"/>
      <c r="U192" s="170"/>
      <c r="V192" s="170"/>
      <c r="W192" s="170"/>
      <c r="X192" s="170"/>
      <c r="Y192" s="170"/>
      <c r="Z192" s="170"/>
    </row>
    <row r="193" spans="1:26" ht="15.75" hidden="1" customHeight="1">
      <c r="A193" s="170"/>
      <c r="B193" s="170" t="s">
        <v>289</v>
      </c>
      <c r="C193" s="175" t="s">
        <v>281</v>
      </c>
      <c r="D193" s="269"/>
      <c r="E193" s="175"/>
      <c r="F193" s="175"/>
      <c r="G193" s="175"/>
      <c r="H193" s="175"/>
      <c r="I193" s="175"/>
      <c r="J193" s="189" t="e">
        <f>+AVERAGE(#REF!)</f>
        <v>#REF!</v>
      </c>
      <c r="K193" s="188" t="e">
        <f t="shared" si="22"/>
        <v>#REF!</v>
      </c>
      <c r="L193" s="188" t="e">
        <f t="shared" si="22"/>
        <v>#REF!</v>
      </c>
      <c r="M193" s="188" t="e">
        <f>+L193</f>
        <v>#REF!</v>
      </c>
      <c r="N193" s="188" t="e">
        <f t="shared" si="22"/>
        <v>#REF!</v>
      </c>
      <c r="O193" s="188" t="e">
        <f t="shared" si="22"/>
        <v>#REF!</v>
      </c>
      <c r="P193" s="170"/>
      <c r="Q193" s="170"/>
      <c r="R193" s="170"/>
      <c r="S193" s="170"/>
      <c r="T193" s="170"/>
      <c r="U193" s="170"/>
      <c r="V193" s="170"/>
      <c r="W193" s="170"/>
      <c r="X193" s="170"/>
      <c r="Y193" s="170"/>
      <c r="Z193" s="170"/>
    </row>
    <row r="194" spans="1:26" ht="15.75" hidden="1" customHeight="1">
      <c r="A194" s="170"/>
      <c r="B194" s="170" t="s">
        <v>290</v>
      </c>
      <c r="C194" s="175" t="s">
        <v>281</v>
      </c>
      <c r="D194" s="269"/>
      <c r="E194" s="175"/>
      <c r="F194" s="175"/>
      <c r="G194" s="175"/>
      <c r="H194" s="175"/>
      <c r="I194" s="175"/>
      <c r="J194" s="189" t="e">
        <f>+AVERAGE(#REF!)</f>
        <v>#REF!</v>
      </c>
      <c r="K194" s="188" t="e">
        <f t="shared" si="22"/>
        <v>#REF!</v>
      </c>
      <c r="L194" s="188" t="e">
        <f t="shared" si="22"/>
        <v>#REF!</v>
      </c>
      <c r="M194" s="188" t="e">
        <f>+L194</f>
        <v>#REF!</v>
      </c>
      <c r="N194" s="188" t="e">
        <f t="shared" si="22"/>
        <v>#REF!</v>
      </c>
      <c r="O194" s="188" t="e">
        <f t="shared" si="22"/>
        <v>#REF!</v>
      </c>
      <c r="P194" s="170"/>
      <c r="Q194" s="170"/>
      <c r="R194" s="170"/>
      <c r="S194" s="170"/>
      <c r="T194" s="170"/>
      <c r="U194" s="170"/>
      <c r="V194" s="170"/>
      <c r="W194" s="170"/>
      <c r="X194" s="170"/>
      <c r="Y194" s="170"/>
      <c r="Z194" s="170"/>
    </row>
    <row r="195" spans="1:26" ht="15.75" customHeight="1">
      <c r="A195" s="170"/>
      <c r="B195" s="170"/>
      <c r="C195" s="175"/>
      <c r="D195" s="269"/>
      <c r="E195" s="175"/>
      <c r="F195" s="175"/>
      <c r="G195" s="175"/>
      <c r="H195" s="175"/>
      <c r="I195" s="175"/>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5"/>
      <c r="D196" s="269"/>
      <c r="E196" s="175"/>
      <c r="F196" s="175"/>
      <c r="G196" s="175"/>
      <c r="H196" s="175"/>
      <c r="I196" s="175"/>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5"/>
      <c r="D197" s="269"/>
      <c r="E197" s="175"/>
      <c r="F197" s="175"/>
      <c r="G197" s="175"/>
      <c r="H197" s="175"/>
      <c r="I197" s="175"/>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5"/>
      <c r="D198" s="269"/>
      <c r="E198" s="175"/>
      <c r="F198" s="175"/>
      <c r="G198" s="175"/>
      <c r="H198" s="175"/>
      <c r="I198" s="175"/>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5"/>
      <c r="D199" s="269"/>
      <c r="E199" s="175"/>
      <c r="F199" s="175"/>
      <c r="G199" s="175"/>
      <c r="H199" s="175"/>
      <c r="I199" s="175"/>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5"/>
      <c r="D200" s="269"/>
      <c r="E200" s="175"/>
      <c r="F200" s="175"/>
      <c r="G200" s="175"/>
      <c r="H200" s="175"/>
      <c r="I200" s="175"/>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5"/>
      <c r="D201" s="269"/>
      <c r="E201" s="175"/>
      <c r="F201" s="175"/>
      <c r="G201" s="175"/>
      <c r="H201" s="175"/>
      <c r="I201" s="175"/>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5"/>
      <c r="D202" s="269"/>
      <c r="E202" s="175"/>
      <c r="F202" s="175"/>
      <c r="G202" s="175"/>
      <c r="H202" s="175"/>
      <c r="I202" s="175"/>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5"/>
      <c r="D203" s="269"/>
      <c r="E203" s="175"/>
      <c r="F203" s="175"/>
      <c r="G203" s="175"/>
      <c r="H203" s="175"/>
      <c r="I203" s="175"/>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5"/>
      <c r="D204" s="269"/>
      <c r="E204" s="175"/>
      <c r="F204" s="175"/>
      <c r="G204" s="175"/>
      <c r="H204" s="175"/>
      <c r="I204" s="175"/>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5"/>
      <c r="D205" s="269"/>
      <c r="E205" s="175"/>
      <c r="F205" s="175"/>
      <c r="G205" s="175"/>
      <c r="H205" s="175"/>
      <c r="I205" s="175"/>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5"/>
      <c r="D206" s="269"/>
      <c r="E206" s="175"/>
      <c r="F206" s="175"/>
      <c r="G206" s="175"/>
      <c r="H206" s="175"/>
      <c r="I206" s="175"/>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5"/>
      <c r="D207" s="269"/>
      <c r="E207" s="175"/>
      <c r="F207" s="175"/>
      <c r="G207" s="175"/>
      <c r="H207" s="175"/>
      <c r="I207" s="175"/>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5"/>
      <c r="D208" s="269"/>
      <c r="E208" s="175"/>
      <c r="F208" s="175"/>
      <c r="G208" s="175"/>
      <c r="H208" s="175"/>
      <c r="I208" s="175"/>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5"/>
      <c r="D209" s="269"/>
      <c r="E209" s="175"/>
      <c r="F209" s="175"/>
      <c r="G209" s="175"/>
      <c r="H209" s="175"/>
      <c r="I209" s="175"/>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5"/>
      <c r="D210" s="269"/>
      <c r="E210" s="175"/>
      <c r="F210" s="175"/>
      <c r="G210" s="175"/>
      <c r="H210" s="175"/>
      <c r="I210" s="175"/>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5"/>
      <c r="D211" s="269"/>
      <c r="E211" s="175"/>
      <c r="F211" s="175"/>
      <c r="G211" s="175"/>
      <c r="H211" s="175"/>
      <c r="I211" s="175"/>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5"/>
      <c r="D212" s="269"/>
      <c r="E212" s="175"/>
      <c r="F212" s="175"/>
      <c r="G212" s="175"/>
      <c r="H212" s="175"/>
      <c r="I212" s="175"/>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5"/>
      <c r="D213" s="269"/>
      <c r="E213" s="175"/>
      <c r="F213" s="175"/>
      <c r="G213" s="175"/>
      <c r="H213" s="175"/>
      <c r="I213" s="175"/>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5"/>
      <c r="D214" s="269"/>
      <c r="E214" s="175"/>
      <c r="F214" s="175"/>
      <c r="G214" s="175"/>
      <c r="H214" s="175"/>
      <c r="I214" s="175"/>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5"/>
      <c r="D215" s="269"/>
      <c r="E215" s="175"/>
      <c r="F215" s="175"/>
      <c r="G215" s="175"/>
      <c r="H215" s="175"/>
      <c r="I215" s="175"/>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5"/>
      <c r="D216" s="269"/>
      <c r="E216" s="175"/>
      <c r="F216" s="175"/>
      <c r="G216" s="175"/>
      <c r="H216" s="175"/>
      <c r="I216" s="175"/>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5"/>
      <c r="D217" s="269"/>
      <c r="E217" s="175"/>
      <c r="F217" s="175"/>
      <c r="G217" s="175"/>
      <c r="H217" s="175"/>
      <c r="I217" s="175"/>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5"/>
      <c r="D218" s="269"/>
      <c r="E218" s="175"/>
      <c r="F218" s="175"/>
      <c r="G218" s="175"/>
      <c r="H218" s="175"/>
      <c r="I218" s="175"/>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5"/>
      <c r="D219" s="269"/>
      <c r="E219" s="175"/>
      <c r="F219" s="175"/>
      <c r="G219" s="175"/>
      <c r="H219" s="175"/>
      <c r="I219" s="175"/>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5"/>
      <c r="D220" s="269"/>
      <c r="E220" s="175"/>
      <c r="F220" s="175"/>
      <c r="G220" s="175"/>
      <c r="H220" s="175"/>
      <c r="I220" s="175"/>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5"/>
      <c r="D221" s="269"/>
      <c r="E221" s="175"/>
      <c r="F221" s="175"/>
      <c r="G221" s="175"/>
      <c r="H221" s="175"/>
      <c r="I221" s="175"/>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5"/>
      <c r="D222" s="269"/>
      <c r="E222" s="175"/>
      <c r="F222" s="175"/>
      <c r="G222" s="175"/>
      <c r="H222" s="175"/>
      <c r="I222" s="175"/>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5"/>
      <c r="D223" s="269"/>
      <c r="E223" s="175"/>
      <c r="F223" s="175"/>
      <c r="G223" s="175"/>
      <c r="H223" s="175"/>
      <c r="I223" s="175"/>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5"/>
      <c r="D224" s="269"/>
      <c r="E224" s="175"/>
      <c r="F224" s="175"/>
      <c r="G224" s="175"/>
      <c r="H224" s="175"/>
      <c r="I224" s="175"/>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5"/>
      <c r="D225" s="269"/>
      <c r="E225" s="175"/>
      <c r="F225" s="175"/>
      <c r="G225" s="175"/>
      <c r="H225" s="175"/>
      <c r="I225" s="175"/>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5"/>
      <c r="D226" s="269"/>
      <c r="E226" s="175"/>
      <c r="F226" s="175"/>
      <c r="G226" s="175"/>
      <c r="H226" s="175"/>
      <c r="I226" s="175"/>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5"/>
      <c r="D227" s="269"/>
      <c r="E227" s="175"/>
      <c r="F227" s="175"/>
      <c r="G227" s="175"/>
      <c r="H227" s="175"/>
      <c r="I227" s="175"/>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5"/>
      <c r="D228" s="269"/>
      <c r="E228" s="175"/>
      <c r="F228" s="175"/>
      <c r="G228" s="175"/>
      <c r="H228" s="175"/>
      <c r="I228" s="175"/>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5"/>
      <c r="D229" s="269"/>
      <c r="E229" s="175"/>
      <c r="F229" s="175"/>
      <c r="G229" s="175"/>
      <c r="H229" s="175"/>
      <c r="I229" s="175"/>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5"/>
      <c r="D230" s="269"/>
      <c r="E230" s="175"/>
      <c r="F230" s="175"/>
      <c r="G230" s="175"/>
      <c r="H230" s="175"/>
      <c r="I230" s="175"/>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5"/>
      <c r="D231" s="269"/>
      <c r="E231" s="175"/>
      <c r="F231" s="175"/>
      <c r="G231" s="175"/>
      <c r="H231" s="175"/>
      <c r="I231" s="175"/>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5"/>
      <c r="D232" s="269"/>
      <c r="E232" s="175"/>
      <c r="F232" s="175"/>
      <c r="G232" s="175"/>
      <c r="H232" s="175"/>
      <c r="I232" s="175"/>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5"/>
      <c r="D233" s="269"/>
      <c r="E233" s="175"/>
      <c r="F233" s="175"/>
      <c r="G233" s="175"/>
      <c r="H233" s="175"/>
      <c r="I233" s="175"/>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5"/>
      <c r="D234" s="269"/>
      <c r="E234" s="175"/>
      <c r="F234" s="175"/>
      <c r="G234" s="175"/>
      <c r="H234" s="175"/>
      <c r="I234" s="175"/>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5"/>
      <c r="D235" s="269"/>
      <c r="E235" s="175"/>
      <c r="F235" s="175"/>
      <c r="G235" s="175"/>
      <c r="H235" s="175"/>
      <c r="I235" s="175"/>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5"/>
      <c r="D236" s="269"/>
      <c r="E236" s="175"/>
      <c r="F236" s="175"/>
      <c r="G236" s="175"/>
      <c r="H236" s="175"/>
      <c r="I236" s="175"/>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5"/>
      <c r="D237" s="269"/>
      <c r="E237" s="175"/>
      <c r="F237" s="175"/>
      <c r="G237" s="175"/>
      <c r="H237" s="175"/>
      <c r="I237" s="175"/>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5"/>
      <c r="D238" s="269"/>
      <c r="E238" s="175"/>
      <c r="F238" s="175"/>
      <c r="G238" s="175"/>
      <c r="H238" s="175"/>
      <c r="I238" s="175"/>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5"/>
      <c r="D239" s="269"/>
      <c r="E239" s="175"/>
      <c r="F239" s="175"/>
      <c r="G239" s="175"/>
      <c r="H239" s="175"/>
      <c r="I239" s="175"/>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5"/>
      <c r="D240" s="269"/>
      <c r="E240" s="175"/>
      <c r="F240" s="175"/>
      <c r="G240" s="175"/>
      <c r="H240" s="175"/>
      <c r="I240" s="175"/>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5"/>
      <c r="D241" s="269"/>
      <c r="E241" s="175"/>
      <c r="F241" s="175"/>
      <c r="G241" s="175"/>
      <c r="H241" s="175"/>
      <c r="I241" s="175"/>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5"/>
      <c r="D242" s="269"/>
      <c r="E242" s="175"/>
      <c r="F242" s="175"/>
      <c r="G242" s="175"/>
      <c r="H242" s="175"/>
      <c r="I242" s="175"/>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5"/>
      <c r="D243" s="269"/>
      <c r="E243" s="175"/>
      <c r="F243" s="175"/>
      <c r="G243" s="175"/>
      <c r="H243" s="175"/>
      <c r="I243" s="175"/>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5"/>
      <c r="D244" s="269"/>
      <c r="E244" s="175"/>
      <c r="F244" s="175"/>
      <c r="G244" s="175"/>
      <c r="H244" s="175"/>
      <c r="I244" s="175"/>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5"/>
      <c r="D245" s="269"/>
      <c r="E245" s="175"/>
      <c r="F245" s="175"/>
      <c r="G245" s="175"/>
      <c r="H245" s="175"/>
      <c r="I245" s="175"/>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5"/>
      <c r="D246" s="269"/>
      <c r="E246" s="175"/>
      <c r="F246" s="175"/>
      <c r="G246" s="175"/>
      <c r="H246" s="175"/>
      <c r="I246" s="175"/>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5"/>
      <c r="D247" s="269"/>
      <c r="E247" s="175"/>
      <c r="F247" s="175"/>
      <c r="G247" s="175"/>
      <c r="H247" s="175"/>
      <c r="I247" s="175"/>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5"/>
      <c r="D248" s="269"/>
      <c r="E248" s="175"/>
      <c r="F248" s="175"/>
      <c r="G248" s="175"/>
      <c r="H248" s="175"/>
      <c r="I248" s="175"/>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5"/>
      <c r="D249" s="269"/>
      <c r="E249" s="175"/>
      <c r="F249" s="175"/>
      <c r="G249" s="175"/>
      <c r="H249" s="175"/>
      <c r="I249" s="175"/>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5"/>
      <c r="D250" s="269"/>
      <c r="E250" s="175"/>
      <c r="F250" s="175"/>
      <c r="G250" s="175"/>
      <c r="H250" s="175"/>
      <c r="I250" s="175"/>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5"/>
      <c r="D251" s="269"/>
      <c r="E251" s="175"/>
      <c r="F251" s="175"/>
      <c r="G251" s="175"/>
      <c r="H251" s="175"/>
      <c r="I251" s="175"/>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5"/>
      <c r="D252" s="269"/>
      <c r="E252" s="175"/>
      <c r="F252" s="175"/>
      <c r="G252" s="175"/>
      <c r="H252" s="175"/>
      <c r="I252" s="175"/>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5"/>
      <c r="D253" s="269"/>
      <c r="E253" s="175"/>
      <c r="F253" s="175"/>
      <c r="G253" s="175"/>
      <c r="H253" s="175"/>
      <c r="I253" s="175"/>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5"/>
      <c r="D254" s="269"/>
      <c r="E254" s="175"/>
      <c r="F254" s="175"/>
      <c r="G254" s="175"/>
      <c r="H254" s="175"/>
      <c r="I254" s="175"/>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5"/>
      <c r="D255" s="269"/>
      <c r="E255" s="175"/>
      <c r="F255" s="175"/>
      <c r="G255" s="175"/>
      <c r="H255" s="175"/>
      <c r="I255" s="175"/>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5"/>
      <c r="D256" s="269"/>
      <c r="E256" s="175"/>
      <c r="F256" s="175"/>
      <c r="G256" s="175"/>
      <c r="H256" s="175"/>
      <c r="I256" s="175"/>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5"/>
      <c r="D257" s="269"/>
      <c r="E257" s="175"/>
      <c r="F257" s="175"/>
      <c r="G257" s="175"/>
      <c r="H257" s="175"/>
      <c r="I257" s="175"/>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5"/>
      <c r="D258" s="269"/>
      <c r="E258" s="175"/>
      <c r="F258" s="175"/>
      <c r="G258" s="175"/>
      <c r="H258" s="175"/>
      <c r="I258" s="175"/>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5"/>
      <c r="D259" s="269"/>
      <c r="E259" s="175"/>
      <c r="F259" s="175"/>
      <c r="G259" s="175"/>
      <c r="H259" s="175"/>
      <c r="I259" s="175"/>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5"/>
      <c r="D260" s="269"/>
      <c r="E260" s="175"/>
      <c r="F260" s="175"/>
      <c r="G260" s="175"/>
      <c r="H260" s="175"/>
      <c r="I260" s="175"/>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5"/>
      <c r="D261" s="269"/>
      <c r="E261" s="175"/>
      <c r="F261" s="175"/>
      <c r="G261" s="175"/>
      <c r="H261" s="175"/>
      <c r="I261" s="175"/>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5"/>
      <c r="D262" s="269"/>
      <c r="E262" s="175"/>
      <c r="F262" s="175"/>
      <c r="G262" s="175"/>
      <c r="H262" s="175"/>
      <c r="I262" s="175"/>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5"/>
      <c r="D263" s="269"/>
      <c r="E263" s="175"/>
      <c r="F263" s="175"/>
      <c r="G263" s="175"/>
      <c r="H263" s="175"/>
      <c r="I263" s="175"/>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5"/>
      <c r="D264" s="269"/>
      <c r="E264" s="175"/>
      <c r="F264" s="175"/>
      <c r="G264" s="175"/>
      <c r="H264" s="175"/>
      <c r="I264" s="175"/>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5"/>
      <c r="D265" s="269"/>
      <c r="E265" s="175"/>
      <c r="F265" s="175"/>
      <c r="G265" s="175"/>
      <c r="H265" s="175"/>
      <c r="I265" s="175"/>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5"/>
      <c r="D266" s="269"/>
      <c r="E266" s="175"/>
      <c r="F266" s="175"/>
      <c r="G266" s="175"/>
      <c r="H266" s="175"/>
      <c r="I266" s="175"/>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5"/>
      <c r="D267" s="269"/>
      <c r="E267" s="175"/>
      <c r="F267" s="175"/>
      <c r="G267" s="175"/>
      <c r="H267" s="175"/>
      <c r="I267" s="175"/>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5"/>
      <c r="D268" s="269"/>
      <c r="E268" s="175"/>
      <c r="F268" s="175"/>
      <c r="G268" s="175"/>
      <c r="H268" s="175"/>
      <c r="I268" s="175"/>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5"/>
      <c r="D269" s="269"/>
      <c r="E269" s="175"/>
      <c r="F269" s="175"/>
      <c r="G269" s="175"/>
      <c r="H269" s="175"/>
      <c r="I269" s="175"/>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5"/>
      <c r="D270" s="269"/>
      <c r="E270" s="175"/>
      <c r="F270" s="175"/>
      <c r="G270" s="175"/>
      <c r="H270" s="175"/>
      <c r="I270" s="175"/>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5"/>
      <c r="D271" s="269"/>
      <c r="E271" s="175"/>
      <c r="F271" s="175"/>
      <c r="G271" s="175"/>
      <c r="H271" s="175"/>
      <c r="I271" s="175"/>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5"/>
      <c r="D272" s="269"/>
      <c r="E272" s="175"/>
      <c r="F272" s="175"/>
      <c r="G272" s="175"/>
      <c r="H272" s="175"/>
      <c r="I272" s="175"/>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5"/>
      <c r="D273" s="269"/>
      <c r="E273" s="175"/>
      <c r="F273" s="175"/>
      <c r="G273" s="175"/>
      <c r="H273" s="175"/>
      <c r="I273" s="175"/>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5"/>
      <c r="D274" s="269"/>
      <c r="E274" s="175"/>
      <c r="F274" s="175"/>
      <c r="G274" s="175"/>
      <c r="H274" s="175"/>
      <c r="I274" s="175"/>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5"/>
      <c r="D275" s="269"/>
      <c r="E275" s="175"/>
      <c r="F275" s="175"/>
      <c r="G275" s="175"/>
      <c r="H275" s="175"/>
      <c r="I275" s="175"/>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5"/>
      <c r="D276" s="269"/>
      <c r="E276" s="175"/>
      <c r="F276" s="175"/>
      <c r="G276" s="175"/>
      <c r="H276" s="175"/>
      <c r="I276" s="175"/>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5"/>
      <c r="D277" s="269"/>
      <c r="E277" s="175"/>
      <c r="F277" s="175"/>
      <c r="G277" s="175"/>
      <c r="H277" s="175"/>
      <c r="I277" s="175"/>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5"/>
      <c r="D278" s="269"/>
      <c r="E278" s="175"/>
      <c r="F278" s="175"/>
      <c r="G278" s="175"/>
      <c r="H278" s="175"/>
      <c r="I278" s="175"/>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5"/>
      <c r="D279" s="269"/>
      <c r="E279" s="175"/>
      <c r="F279" s="175"/>
      <c r="G279" s="175"/>
      <c r="H279" s="175"/>
      <c r="I279" s="175"/>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5"/>
      <c r="D280" s="269"/>
      <c r="E280" s="175"/>
      <c r="F280" s="175"/>
      <c r="G280" s="175"/>
      <c r="H280" s="175"/>
      <c r="I280" s="175"/>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5"/>
      <c r="D281" s="269"/>
      <c r="E281" s="175"/>
      <c r="F281" s="175"/>
      <c r="G281" s="175"/>
      <c r="H281" s="175"/>
      <c r="I281" s="175"/>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5"/>
      <c r="D282" s="269"/>
      <c r="E282" s="175"/>
      <c r="F282" s="175"/>
      <c r="G282" s="175"/>
      <c r="H282" s="175"/>
      <c r="I282" s="175"/>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5"/>
      <c r="D283" s="269"/>
      <c r="E283" s="175"/>
      <c r="F283" s="175"/>
      <c r="G283" s="175"/>
      <c r="H283" s="175"/>
      <c r="I283" s="175"/>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5"/>
      <c r="D284" s="269"/>
      <c r="E284" s="175"/>
      <c r="F284" s="175"/>
      <c r="G284" s="175"/>
      <c r="H284" s="175"/>
      <c r="I284" s="175"/>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5"/>
      <c r="D285" s="269"/>
      <c r="E285" s="175"/>
      <c r="F285" s="175"/>
      <c r="G285" s="175"/>
      <c r="H285" s="175"/>
      <c r="I285" s="175"/>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5"/>
      <c r="D286" s="269"/>
      <c r="E286" s="175"/>
      <c r="F286" s="175"/>
      <c r="G286" s="175"/>
      <c r="H286" s="175"/>
      <c r="I286" s="175"/>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5"/>
      <c r="D287" s="269"/>
      <c r="E287" s="175"/>
      <c r="F287" s="175"/>
      <c r="G287" s="175"/>
      <c r="H287" s="175"/>
      <c r="I287" s="175"/>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5"/>
      <c r="D288" s="269"/>
      <c r="E288" s="175"/>
      <c r="F288" s="175"/>
      <c r="G288" s="175"/>
      <c r="H288" s="175"/>
      <c r="I288" s="175"/>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5"/>
      <c r="D289" s="269"/>
      <c r="E289" s="175"/>
      <c r="F289" s="175"/>
      <c r="G289" s="175"/>
      <c r="H289" s="175"/>
      <c r="I289" s="175"/>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5"/>
      <c r="D290" s="269"/>
      <c r="E290" s="175"/>
      <c r="F290" s="175"/>
      <c r="G290" s="175"/>
      <c r="H290" s="175"/>
      <c r="I290" s="175"/>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5"/>
      <c r="D291" s="269"/>
      <c r="E291" s="175"/>
      <c r="F291" s="175"/>
      <c r="G291" s="175"/>
      <c r="H291" s="175"/>
      <c r="I291" s="175"/>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5"/>
      <c r="D292" s="269"/>
      <c r="E292" s="175"/>
      <c r="F292" s="175"/>
      <c r="G292" s="175"/>
      <c r="H292" s="175"/>
      <c r="I292" s="175"/>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5"/>
      <c r="D293" s="269"/>
      <c r="E293" s="175"/>
      <c r="F293" s="175"/>
      <c r="G293" s="175"/>
      <c r="H293" s="175"/>
      <c r="I293" s="175"/>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5"/>
      <c r="D294" s="269"/>
      <c r="E294" s="175"/>
      <c r="F294" s="175"/>
      <c r="G294" s="175"/>
      <c r="H294" s="175"/>
      <c r="I294" s="175"/>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5"/>
      <c r="D295" s="269"/>
      <c r="E295" s="175"/>
      <c r="F295" s="175"/>
      <c r="G295" s="175"/>
      <c r="H295" s="175"/>
      <c r="I295" s="175"/>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5"/>
      <c r="D296" s="269"/>
      <c r="E296" s="175"/>
      <c r="F296" s="175"/>
      <c r="G296" s="175"/>
      <c r="H296" s="175"/>
      <c r="I296" s="175"/>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5"/>
      <c r="D297" s="269"/>
      <c r="E297" s="175"/>
      <c r="F297" s="175"/>
      <c r="G297" s="175"/>
      <c r="H297" s="175"/>
      <c r="I297" s="175"/>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5"/>
      <c r="D298" s="269"/>
      <c r="E298" s="175"/>
      <c r="F298" s="175"/>
      <c r="G298" s="175"/>
      <c r="H298" s="175"/>
      <c r="I298" s="175"/>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5"/>
      <c r="D299" s="269"/>
      <c r="E299" s="175"/>
      <c r="F299" s="175"/>
      <c r="G299" s="175"/>
      <c r="H299" s="175"/>
      <c r="I299" s="175"/>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5"/>
      <c r="D300" s="269"/>
      <c r="E300" s="175"/>
      <c r="F300" s="175"/>
      <c r="G300" s="175"/>
      <c r="H300" s="175"/>
      <c r="I300" s="175"/>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5"/>
      <c r="D301" s="269"/>
      <c r="E301" s="175"/>
      <c r="F301" s="175"/>
      <c r="G301" s="175"/>
      <c r="H301" s="175"/>
      <c r="I301" s="175"/>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5"/>
      <c r="D302" s="269"/>
      <c r="E302" s="175"/>
      <c r="F302" s="175"/>
      <c r="G302" s="175"/>
      <c r="H302" s="175"/>
      <c r="I302" s="175"/>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5"/>
      <c r="D303" s="269"/>
      <c r="E303" s="175"/>
      <c r="F303" s="175"/>
      <c r="G303" s="175"/>
      <c r="H303" s="175"/>
      <c r="I303" s="175"/>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5"/>
      <c r="D304" s="269"/>
      <c r="E304" s="175"/>
      <c r="F304" s="175"/>
      <c r="G304" s="175"/>
      <c r="H304" s="175"/>
      <c r="I304" s="175"/>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5"/>
      <c r="D305" s="269"/>
      <c r="E305" s="175"/>
      <c r="F305" s="175"/>
      <c r="G305" s="175"/>
      <c r="H305" s="175"/>
      <c r="I305" s="175"/>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5"/>
      <c r="D306" s="269"/>
      <c r="E306" s="175"/>
      <c r="F306" s="175"/>
      <c r="G306" s="175"/>
      <c r="H306" s="175"/>
      <c r="I306" s="175"/>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5"/>
      <c r="D307" s="269"/>
      <c r="E307" s="175"/>
      <c r="F307" s="175"/>
      <c r="G307" s="175"/>
      <c r="H307" s="175"/>
      <c r="I307" s="175"/>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5"/>
      <c r="D308" s="269"/>
      <c r="E308" s="175"/>
      <c r="F308" s="175"/>
      <c r="G308" s="175"/>
      <c r="H308" s="175"/>
      <c r="I308" s="175"/>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5"/>
      <c r="D309" s="269"/>
      <c r="E309" s="175"/>
      <c r="F309" s="175"/>
      <c r="G309" s="175"/>
      <c r="H309" s="175"/>
      <c r="I309" s="175"/>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5"/>
      <c r="D310" s="269"/>
      <c r="E310" s="175"/>
      <c r="F310" s="175"/>
      <c r="G310" s="175"/>
      <c r="H310" s="175"/>
      <c r="I310" s="175"/>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5"/>
      <c r="D311" s="269"/>
      <c r="E311" s="175"/>
      <c r="F311" s="175"/>
      <c r="G311" s="175"/>
      <c r="H311" s="175"/>
      <c r="I311" s="175"/>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5"/>
      <c r="D312" s="269"/>
      <c r="E312" s="175"/>
      <c r="F312" s="175"/>
      <c r="G312" s="175"/>
      <c r="H312" s="175"/>
      <c r="I312" s="175"/>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5"/>
      <c r="D313" s="269"/>
      <c r="E313" s="175"/>
      <c r="F313" s="175"/>
      <c r="G313" s="175"/>
      <c r="H313" s="175"/>
      <c r="I313" s="175"/>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5"/>
      <c r="D314" s="269"/>
      <c r="E314" s="175"/>
      <c r="F314" s="175"/>
      <c r="G314" s="175"/>
      <c r="H314" s="175"/>
      <c r="I314" s="175"/>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5"/>
      <c r="D315" s="269"/>
      <c r="E315" s="175"/>
      <c r="F315" s="175"/>
      <c r="G315" s="175"/>
      <c r="H315" s="175"/>
      <c r="I315" s="175"/>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5"/>
      <c r="D316" s="269"/>
      <c r="E316" s="175"/>
      <c r="F316" s="175"/>
      <c r="G316" s="175"/>
      <c r="H316" s="175"/>
      <c r="I316" s="175"/>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5"/>
      <c r="D317" s="269"/>
      <c r="E317" s="175"/>
      <c r="F317" s="175"/>
      <c r="G317" s="175"/>
      <c r="H317" s="175"/>
      <c r="I317" s="175"/>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5"/>
      <c r="D318" s="269"/>
      <c r="E318" s="175"/>
      <c r="F318" s="175"/>
      <c r="G318" s="175"/>
      <c r="H318" s="175"/>
      <c r="I318" s="175"/>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5"/>
      <c r="D319" s="269"/>
      <c r="E319" s="175"/>
      <c r="F319" s="175"/>
      <c r="G319" s="175"/>
      <c r="H319" s="175"/>
      <c r="I319" s="175"/>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5"/>
      <c r="D320" s="269"/>
      <c r="E320" s="175"/>
      <c r="F320" s="175"/>
      <c r="G320" s="175"/>
      <c r="H320" s="175"/>
      <c r="I320" s="175"/>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5"/>
      <c r="D321" s="269"/>
      <c r="E321" s="175"/>
      <c r="F321" s="175"/>
      <c r="G321" s="175"/>
      <c r="H321" s="175"/>
      <c r="I321" s="175"/>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5"/>
      <c r="D322" s="269"/>
      <c r="E322" s="175"/>
      <c r="F322" s="175"/>
      <c r="G322" s="175"/>
      <c r="H322" s="175"/>
      <c r="I322" s="175"/>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5"/>
      <c r="D323" s="269"/>
      <c r="E323" s="175"/>
      <c r="F323" s="175"/>
      <c r="G323" s="175"/>
      <c r="H323" s="175"/>
      <c r="I323" s="175"/>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5"/>
      <c r="D324" s="269"/>
      <c r="E324" s="175"/>
      <c r="F324" s="175"/>
      <c r="G324" s="175"/>
      <c r="H324" s="175"/>
      <c r="I324" s="175"/>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5"/>
      <c r="D325" s="269"/>
      <c r="E325" s="175"/>
      <c r="F325" s="175"/>
      <c r="G325" s="175"/>
      <c r="H325" s="175"/>
      <c r="I325" s="175"/>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5"/>
      <c r="D326" s="269"/>
      <c r="E326" s="175"/>
      <c r="F326" s="175"/>
      <c r="G326" s="175"/>
      <c r="H326" s="175"/>
      <c r="I326" s="175"/>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5"/>
      <c r="D327" s="269"/>
      <c r="E327" s="175"/>
      <c r="F327" s="175"/>
      <c r="G327" s="175"/>
      <c r="H327" s="175"/>
      <c r="I327" s="175"/>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5"/>
      <c r="D328" s="269"/>
      <c r="E328" s="175"/>
      <c r="F328" s="175"/>
      <c r="G328" s="175"/>
      <c r="H328" s="175"/>
      <c r="I328" s="175"/>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5"/>
      <c r="D329" s="269"/>
      <c r="E329" s="175"/>
      <c r="F329" s="175"/>
      <c r="G329" s="175"/>
      <c r="H329" s="175"/>
      <c r="I329" s="175"/>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5"/>
      <c r="D330" s="269"/>
      <c r="E330" s="175"/>
      <c r="F330" s="175"/>
      <c r="G330" s="175"/>
      <c r="H330" s="175"/>
      <c r="I330" s="175"/>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5"/>
      <c r="D331" s="269"/>
      <c r="E331" s="175"/>
      <c r="F331" s="175"/>
      <c r="G331" s="175"/>
      <c r="H331" s="175"/>
      <c r="I331" s="175"/>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5"/>
      <c r="D332" s="269"/>
      <c r="E332" s="175"/>
      <c r="F332" s="175"/>
      <c r="G332" s="175"/>
      <c r="H332" s="175"/>
      <c r="I332" s="175"/>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5"/>
      <c r="D333" s="269"/>
      <c r="E333" s="175"/>
      <c r="F333" s="175"/>
      <c r="G333" s="175"/>
      <c r="H333" s="175"/>
      <c r="I333" s="175"/>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5"/>
      <c r="D334" s="269"/>
      <c r="E334" s="175"/>
      <c r="F334" s="175"/>
      <c r="G334" s="175"/>
      <c r="H334" s="175"/>
      <c r="I334" s="175"/>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5"/>
      <c r="D335" s="269"/>
      <c r="E335" s="175"/>
      <c r="F335" s="175"/>
      <c r="G335" s="175"/>
      <c r="H335" s="175"/>
      <c r="I335" s="175"/>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5"/>
      <c r="D336" s="269"/>
      <c r="E336" s="175"/>
      <c r="F336" s="175"/>
      <c r="G336" s="175"/>
      <c r="H336" s="175"/>
      <c r="I336" s="175"/>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5"/>
      <c r="D337" s="269"/>
      <c r="E337" s="175"/>
      <c r="F337" s="175"/>
      <c r="G337" s="175"/>
      <c r="H337" s="175"/>
      <c r="I337" s="175"/>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5"/>
      <c r="D338" s="269"/>
      <c r="E338" s="175"/>
      <c r="F338" s="175"/>
      <c r="G338" s="175"/>
      <c r="H338" s="175"/>
      <c r="I338" s="175"/>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5"/>
      <c r="D339" s="269"/>
      <c r="E339" s="175"/>
      <c r="F339" s="175"/>
      <c r="G339" s="175"/>
      <c r="H339" s="175"/>
      <c r="I339" s="175"/>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5"/>
      <c r="D340" s="269"/>
      <c r="E340" s="175"/>
      <c r="F340" s="175"/>
      <c r="G340" s="175"/>
      <c r="H340" s="175"/>
      <c r="I340" s="175"/>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5"/>
      <c r="D341" s="269"/>
      <c r="E341" s="175"/>
      <c r="F341" s="175"/>
      <c r="G341" s="175"/>
      <c r="H341" s="175"/>
      <c r="I341" s="175"/>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5"/>
      <c r="D342" s="269"/>
      <c r="E342" s="175"/>
      <c r="F342" s="175"/>
      <c r="G342" s="175"/>
      <c r="H342" s="175"/>
      <c r="I342" s="175"/>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5"/>
      <c r="D343" s="269"/>
      <c r="E343" s="175"/>
      <c r="F343" s="175"/>
      <c r="G343" s="175"/>
      <c r="H343" s="175"/>
      <c r="I343" s="175"/>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5"/>
      <c r="D344" s="269"/>
      <c r="E344" s="175"/>
      <c r="F344" s="175"/>
      <c r="G344" s="175"/>
      <c r="H344" s="175"/>
      <c r="I344" s="175"/>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5"/>
      <c r="D345" s="269"/>
      <c r="E345" s="175"/>
      <c r="F345" s="175"/>
      <c r="G345" s="175"/>
      <c r="H345" s="175"/>
      <c r="I345" s="175"/>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5"/>
      <c r="D346" s="269"/>
      <c r="E346" s="175"/>
      <c r="F346" s="175"/>
      <c r="G346" s="175"/>
      <c r="H346" s="175"/>
      <c r="I346" s="175"/>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5"/>
      <c r="D347" s="269"/>
      <c r="E347" s="175"/>
      <c r="F347" s="175"/>
      <c r="G347" s="175"/>
      <c r="H347" s="175"/>
      <c r="I347" s="175"/>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5"/>
      <c r="D348" s="269"/>
      <c r="E348" s="175"/>
      <c r="F348" s="175"/>
      <c r="G348" s="175"/>
      <c r="H348" s="175"/>
      <c r="I348" s="175"/>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5"/>
      <c r="D349" s="269"/>
      <c r="E349" s="175"/>
      <c r="F349" s="175"/>
      <c r="G349" s="175"/>
      <c r="H349" s="175"/>
      <c r="I349" s="175"/>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5"/>
      <c r="D350" s="269"/>
      <c r="E350" s="175"/>
      <c r="F350" s="175"/>
      <c r="G350" s="175"/>
      <c r="H350" s="175"/>
      <c r="I350" s="175"/>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5"/>
      <c r="D351" s="269"/>
      <c r="E351" s="175"/>
      <c r="F351" s="175"/>
      <c r="G351" s="175"/>
      <c r="H351" s="175"/>
      <c r="I351" s="175"/>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5"/>
      <c r="D352" s="269"/>
      <c r="E352" s="175"/>
      <c r="F352" s="175"/>
      <c r="G352" s="175"/>
      <c r="H352" s="175"/>
      <c r="I352" s="175"/>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5"/>
      <c r="D353" s="269"/>
      <c r="E353" s="175"/>
      <c r="F353" s="175"/>
      <c r="G353" s="175"/>
      <c r="H353" s="175"/>
      <c r="I353" s="175"/>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5"/>
      <c r="D354" s="269"/>
      <c r="E354" s="175"/>
      <c r="F354" s="175"/>
      <c r="G354" s="175"/>
      <c r="H354" s="175"/>
      <c r="I354" s="175"/>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5"/>
      <c r="D355" s="269"/>
      <c r="E355" s="175"/>
      <c r="F355" s="175"/>
      <c r="G355" s="175"/>
      <c r="H355" s="175"/>
      <c r="I355" s="175"/>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5"/>
      <c r="D356" s="269"/>
      <c r="E356" s="175"/>
      <c r="F356" s="175"/>
      <c r="G356" s="175"/>
      <c r="H356" s="175"/>
      <c r="I356" s="175"/>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5"/>
      <c r="D357" s="269"/>
      <c r="E357" s="175"/>
      <c r="F357" s="175"/>
      <c r="G357" s="175"/>
      <c r="H357" s="175"/>
      <c r="I357" s="175"/>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5"/>
      <c r="D358" s="269"/>
      <c r="E358" s="175"/>
      <c r="F358" s="175"/>
      <c r="G358" s="175"/>
      <c r="H358" s="175"/>
      <c r="I358" s="175"/>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5"/>
      <c r="D359" s="269"/>
      <c r="E359" s="175"/>
      <c r="F359" s="175"/>
      <c r="G359" s="175"/>
      <c r="H359" s="175"/>
      <c r="I359" s="175"/>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5"/>
      <c r="D360" s="269"/>
      <c r="E360" s="175"/>
      <c r="F360" s="175"/>
      <c r="G360" s="175"/>
      <c r="H360" s="175"/>
      <c r="I360" s="175"/>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5"/>
      <c r="D361" s="269"/>
      <c r="E361" s="175"/>
      <c r="F361" s="175"/>
      <c r="G361" s="175"/>
      <c r="H361" s="175"/>
      <c r="I361" s="175"/>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5"/>
      <c r="D362" s="269"/>
      <c r="E362" s="175"/>
      <c r="F362" s="175"/>
      <c r="G362" s="175"/>
      <c r="H362" s="175"/>
      <c r="I362" s="175"/>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5"/>
      <c r="D363" s="269"/>
      <c r="E363" s="175"/>
      <c r="F363" s="175"/>
      <c r="G363" s="175"/>
      <c r="H363" s="175"/>
      <c r="I363" s="175"/>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5"/>
      <c r="D364" s="269"/>
      <c r="E364" s="175"/>
      <c r="F364" s="175"/>
      <c r="G364" s="175"/>
      <c r="H364" s="175"/>
      <c r="I364" s="175"/>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5"/>
      <c r="D365" s="269"/>
      <c r="E365" s="175"/>
      <c r="F365" s="175"/>
      <c r="G365" s="175"/>
      <c r="H365" s="175"/>
      <c r="I365" s="175"/>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5"/>
      <c r="D366" s="269"/>
      <c r="E366" s="175"/>
      <c r="F366" s="175"/>
      <c r="G366" s="175"/>
      <c r="H366" s="175"/>
      <c r="I366" s="175"/>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5"/>
      <c r="D367" s="269"/>
      <c r="E367" s="175"/>
      <c r="F367" s="175"/>
      <c r="G367" s="175"/>
      <c r="H367" s="175"/>
      <c r="I367" s="175"/>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5"/>
      <c r="D368" s="269"/>
      <c r="E368" s="175"/>
      <c r="F368" s="175"/>
      <c r="G368" s="175"/>
      <c r="H368" s="175"/>
      <c r="I368" s="175"/>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5"/>
      <c r="D369" s="269"/>
      <c r="E369" s="175"/>
      <c r="F369" s="175"/>
      <c r="G369" s="175"/>
      <c r="H369" s="175"/>
      <c r="I369" s="175"/>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5"/>
      <c r="D370" s="269"/>
      <c r="E370" s="175"/>
      <c r="F370" s="175"/>
      <c r="G370" s="175"/>
      <c r="H370" s="175"/>
      <c r="I370" s="175"/>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5"/>
      <c r="D371" s="269"/>
      <c r="E371" s="175"/>
      <c r="F371" s="175"/>
      <c r="G371" s="175"/>
      <c r="H371" s="175"/>
      <c r="I371" s="175"/>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5"/>
      <c r="D372" s="269"/>
      <c r="E372" s="175"/>
      <c r="F372" s="175"/>
      <c r="G372" s="175"/>
      <c r="H372" s="175"/>
      <c r="I372" s="175"/>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5"/>
      <c r="D373" s="269"/>
      <c r="E373" s="175"/>
      <c r="F373" s="175"/>
      <c r="G373" s="175"/>
      <c r="H373" s="175"/>
      <c r="I373" s="175"/>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5"/>
      <c r="D374" s="269"/>
      <c r="E374" s="175"/>
      <c r="F374" s="175"/>
      <c r="G374" s="175"/>
      <c r="H374" s="175"/>
      <c r="I374" s="175"/>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5"/>
      <c r="D375" s="269"/>
      <c r="E375" s="175"/>
      <c r="F375" s="175"/>
      <c r="G375" s="175"/>
      <c r="H375" s="175"/>
      <c r="I375" s="175"/>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5"/>
      <c r="D376" s="269"/>
      <c r="E376" s="175"/>
      <c r="F376" s="175"/>
      <c r="G376" s="175"/>
      <c r="H376" s="175"/>
      <c r="I376" s="175"/>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5"/>
      <c r="D377" s="269"/>
      <c r="E377" s="175"/>
      <c r="F377" s="175"/>
      <c r="G377" s="175"/>
      <c r="H377" s="175"/>
      <c r="I377" s="175"/>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5"/>
      <c r="D378" s="269"/>
      <c r="E378" s="175"/>
      <c r="F378" s="175"/>
      <c r="G378" s="175"/>
      <c r="H378" s="175"/>
      <c r="I378" s="175"/>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5"/>
      <c r="D379" s="269"/>
      <c r="E379" s="175"/>
      <c r="F379" s="175"/>
      <c r="G379" s="175"/>
      <c r="H379" s="175"/>
      <c r="I379" s="175"/>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5"/>
      <c r="D380" s="269"/>
      <c r="E380" s="175"/>
      <c r="F380" s="175"/>
      <c r="G380" s="175"/>
      <c r="H380" s="175"/>
      <c r="I380" s="175"/>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5"/>
      <c r="D381" s="269"/>
      <c r="E381" s="175"/>
      <c r="F381" s="175"/>
      <c r="G381" s="175"/>
      <c r="H381" s="175"/>
      <c r="I381" s="175"/>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5"/>
      <c r="D382" s="269"/>
      <c r="E382" s="175"/>
      <c r="F382" s="175"/>
      <c r="G382" s="175"/>
      <c r="H382" s="175"/>
      <c r="I382" s="175"/>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5"/>
      <c r="D383" s="269"/>
      <c r="E383" s="175"/>
      <c r="F383" s="175"/>
      <c r="G383" s="175"/>
      <c r="H383" s="175"/>
      <c r="I383" s="175"/>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5"/>
      <c r="D384" s="269"/>
      <c r="E384" s="175"/>
      <c r="F384" s="175"/>
      <c r="G384" s="175"/>
      <c r="H384" s="175"/>
      <c r="I384" s="175"/>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5"/>
      <c r="D385" s="269"/>
      <c r="E385" s="175"/>
      <c r="F385" s="175"/>
      <c r="G385" s="175"/>
      <c r="H385" s="175"/>
      <c r="I385" s="175"/>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5"/>
      <c r="D386" s="269"/>
      <c r="E386" s="175"/>
      <c r="F386" s="175"/>
      <c r="G386" s="175"/>
      <c r="H386" s="175"/>
      <c r="I386" s="175"/>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5"/>
      <c r="D387" s="269"/>
      <c r="E387" s="175"/>
      <c r="F387" s="175"/>
      <c r="G387" s="175"/>
      <c r="H387" s="175"/>
      <c r="I387" s="175"/>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5"/>
      <c r="D388" s="269"/>
      <c r="E388" s="175"/>
      <c r="F388" s="175"/>
      <c r="G388" s="175"/>
      <c r="H388" s="175"/>
      <c r="I388" s="175"/>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5"/>
      <c r="D389" s="269"/>
      <c r="E389" s="175"/>
      <c r="F389" s="175"/>
      <c r="G389" s="175"/>
      <c r="H389" s="175"/>
      <c r="I389" s="175"/>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5"/>
      <c r="D390" s="269"/>
      <c r="E390" s="175"/>
      <c r="F390" s="175"/>
      <c r="G390" s="175"/>
      <c r="H390" s="175"/>
      <c r="I390" s="175"/>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5"/>
      <c r="D391" s="269"/>
      <c r="E391" s="175"/>
      <c r="F391" s="175"/>
      <c r="G391" s="175"/>
      <c r="H391" s="175"/>
      <c r="I391" s="175"/>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5"/>
      <c r="D392" s="269"/>
      <c r="E392" s="175"/>
      <c r="F392" s="175"/>
      <c r="G392" s="175"/>
      <c r="H392" s="175"/>
      <c r="I392" s="175"/>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5"/>
      <c r="D393" s="269"/>
      <c r="E393" s="175"/>
      <c r="F393" s="175"/>
      <c r="G393" s="175"/>
      <c r="H393" s="175"/>
      <c r="I393" s="175"/>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5"/>
      <c r="D394" s="269"/>
      <c r="E394" s="175"/>
      <c r="F394" s="175"/>
      <c r="G394" s="175"/>
      <c r="H394" s="175"/>
      <c r="I394" s="175"/>
      <c r="J394" s="170"/>
      <c r="K394" s="170"/>
      <c r="L394" s="170"/>
      <c r="M394" s="170"/>
      <c r="N394" s="170"/>
      <c r="O394" s="170"/>
      <c r="P394" s="170"/>
      <c r="Q394" s="170"/>
      <c r="R394" s="170"/>
      <c r="S394" s="170"/>
      <c r="T394" s="170"/>
      <c r="U394" s="170"/>
      <c r="V394" s="170"/>
      <c r="W394" s="170"/>
      <c r="X394" s="170"/>
      <c r="Y394" s="170"/>
      <c r="Z394" s="170"/>
    </row>
    <row r="395" spans="1:26" ht="15.75" customHeight="1"/>
    <row r="396" spans="1:26" ht="15.75" customHeight="1"/>
    <row r="397" spans="1:26" ht="15.75" customHeight="1"/>
    <row r="398" spans="1:26" ht="15.75" customHeight="1"/>
    <row r="399" spans="1:26" ht="15.75" customHeight="1"/>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dataValidations count="2">
    <dataValidation type="list" allowBlank="1" showErrorMessage="1" sqref="C3" xr:uid="{00000000-0002-0000-0600-000000000000}">
      <formula1>Escenario</formula1>
    </dataValidation>
    <dataValidation type="list" allowBlank="1" showErrorMessage="1" sqref="D3:I3" xr:uid="{00000000-0002-0000-0600-000001000000}">
      <formula1>"Optimista,Conservador,Pesimista"</formula1>
    </dataValidation>
  </dataValidations>
  <pageMargins left="0.7" right="0.7" top="0.75" bottom="0.75" header="0" footer="0"/>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953"/>
  <sheetViews>
    <sheetView showGridLines="0" zoomScaleNormal="100" workbookViewId="0">
      <pane xSplit="2" ySplit="1" topLeftCell="F7" activePane="bottomRight" state="frozen"/>
      <selection pane="topRight" activeCell="C1" sqref="C1"/>
      <selection pane="bottomLeft" activeCell="A2" sqref="A2"/>
      <selection pane="bottomRight" activeCell="J3" sqref="J3"/>
    </sheetView>
  </sheetViews>
  <sheetFormatPr baseColWidth="10" defaultColWidth="12.59765625" defaultRowHeight="15" customHeight="1"/>
  <cols>
    <col min="1" max="1" width="5" style="35" customWidth="1"/>
    <col min="2" max="2" width="56.09765625" style="35" customWidth="1"/>
    <col min="3" max="3" width="13.59765625" style="35" customWidth="1"/>
    <col min="4" max="4" width="12.19921875" style="35" customWidth="1"/>
    <col min="5" max="9" width="12" style="35" customWidth="1"/>
    <col min="10" max="10" width="13.09765625" style="35" customWidth="1"/>
    <col min="11" max="11" width="12" style="35" customWidth="1"/>
    <col min="12" max="12" width="13.69921875" style="35" customWidth="1"/>
    <col min="13" max="15" width="13.19921875" style="35" bestFit="1" customWidth="1"/>
    <col min="16" max="16" width="12.3984375" style="35" customWidth="1"/>
    <col min="17" max="17" width="10.3984375" style="35" customWidth="1"/>
    <col min="18" max="27" width="9.5" style="35" customWidth="1"/>
    <col min="28" max="16384" width="12.59765625" style="35"/>
  </cols>
  <sheetData>
    <row r="1" spans="1:27" ht="19.5" customHeight="1">
      <c r="A1" s="304"/>
      <c r="B1" s="304" t="str">
        <f>+[3]Resumen!B3</f>
        <v>UNION DE CERVECERIAS PERUANAS BACKUS Y JOHNSTON S.A.A.</v>
      </c>
      <c r="C1" s="305">
        <v>42004</v>
      </c>
      <c r="D1" s="305">
        <f t="shared" ref="D1:I1" si="0">+EOMONTH(C1,12)</f>
        <v>42369</v>
      </c>
      <c r="E1" s="305">
        <f t="shared" si="0"/>
        <v>42735</v>
      </c>
      <c r="F1" s="305">
        <f t="shared" si="0"/>
        <v>43100</v>
      </c>
      <c r="G1" s="305">
        <f t="shared" si="0"/>
        <v>43465</v>
      </c>
      <c r="H1" s="305">
        <f t="shared" si="0"/>
        <v>43830</v>
      </c>
      <c r="I1" s="305">
        <f t="shared" si="0"/>
        <v>44196</v>
      </c>
      <c r="J1" s="195">
        <f>+I1+365</f>
        <v>44561</v>
      </c>
      <c r="K1" s="195">
        <f>+J1+365</f>
        <v>44926</v>
      </c>
      <c r="L1" s="195">
        <f>+K1+365</f>
        <v>45291</v>
      </c>
      <c r="M1" s="195">
        <f>+L1+365</f>
        <v>45656</v>
      </c>
      <c r="N1" s="195">
        <f>+M1+366</f>
        <v>46022</v>
      </c>
      <c r="O1" s="195">
        <f>+N1+365</f>
        <v>46387</v>
      </c>
      <c r="P1" s="195">
        <f>+O1+365</f>
        <v>46752</v>
      </c>
      <c r="Q1" s="34"/>
      <c r="R1" s="34"/>
      <c r="S1" s="34"/>
      <c r="T1" s="34"/>
      <c r="U1" s="34"/>
      <c r="V1" s="34"/>
      <c r="W1" s="34"/>
      <c r="X1" s="34"/>
      <c r="Y1" s="34"/>
      <c r="Z1" s="34"/>
      <c r="AA1" s="34"/>
    </row>
    <row r="2" spans="1:27" ht="15.6">
      <c r="A2" s="36"/>
      <c r="B2" s="36" t="s">
        <v>314</v>
      </c>
      <c r="C2" s="101"/>
      <c r="D2" s="101"/>
      <c r="E2" s="58"/>
      <c r="F2" s="58"/>
      <c r="G2" s="58"/>
      <c r="H2" s="440">
        <f>(H4/C4)^(1/6)-1</f>
        <v>5.3619918131785127E-2</v>
      </c>
      <c r="I2" s="58"/>
      <c r="P2" s="440">
        <f>(P4/J4)^(1/7)-1</f>
        <v>3.9595484959101146E-2</v>
      </c>
      <c r="Q2" s="36"/>
      <c r="R2" s="36"/>
      <c r="S2" s="36"/>
      <c r="T2" s="36"/>
      <c r="U2" s="36"/>
      <c r="V2" s="36"/>
      <c r="W2" s="36"/>
      <c r="X2" s="36"/>
      <c r="Y2" s="36"/>
      <c r="Z2" s="36"/>
      <c r="AA2" s="36"/>
    </row>
    <row r="3" spans="1:27" ht="15.6">
      <c r="A3" s="36" t="s">
        <v>75</v>
      </c>
      <c r="B3" s="42" t="s">
        <v>14</v>
      </c>
      <c r="C3" s="440"/>
      <c r="D3" s="440">
        <f t="shared" ref="D3:G3" si="1">D4/C4-1</f>
        <v>7.439502288843558E-2</v>
      </c>
      <c r="E3" s="440">
        <f t="shared" si="1"/>
        <v>3.3482657087109624E-2</v>
      </c>
      <c r="F3" s="440">
        <f t="shared" si="1"/>
        <v>8.3700734269589905E-2</v>
      </c>
      <c r="G3" s="440">
        <f t="shared" si="1"/>
        <v>6.4051060043898822E-2</v>
      </c>
      <c r="H3" s="440">
        <f>H4/G4-1</f>
        <v>6.8476108385354451E-2</v>
      </c>
      <c r="I3" s="440">
        <f>I4/H4-1</f>
        <v>-0.24429836268396243</v>
      </c>
      <c r="J3" s="440">
        <f>J4/I4-1</f>
        <v>0.24152110479411681</v>
      </c>
      <c r="K3" s="440">
        <f t="shared" ref="K3:P3" si="2">K4/J4-1</f>
        <v>4.5463658397638662E-2</v>
      </c>
      <c r="L3" s="440">
        <f t="shared" si="2"/>
        <v>4.7290239615772611E-2</v>
      </c>
      <c r="M3" s="440">
        <f t="shared" si="2"/>
        <v>4.7428779178948721E-2</v>
      </c>
      <c r="N3" s="440">
        <f t="shared" si="2"/>
        <v>4.5853081722018851E-2</v>
      </c>
      <c r="O3" s="440">
        <f t="shared" si="2"/>
        <v>4.5965885840943521E-2</v>
      </c>
      <c r="P3" s="440">
        <f t="shared" si="2"/>
        <v>4.6072999707437168E-2</v>
      </c>
      <c r="Q3" s="82"/>
      <c r="R3" s="82"/>
      <c r="S3" s="82"/>
      <c r="T3" s="82"/>
      <c r="U3" s="82"/>
      <c r="V3" s="36"/>
      <c r="W3" s="36"/>
      <c r="X3" s="36"/>
      <c r="Y3" s="36"/>
      <c r="Z3" s="36"/>
      <c r="AA3" s="36"/>
    </row>
    <row r="4" spans="1:27" ht="15.6">
      <c r="A4" s="36"/>
      <c r="B4" s="20" t="s">
        <v>15</v>
      </c>
      <c r="C4" s="507">
        <v>4173505</v>
      </c>
      <c r="D4" s="507">
        <v>4483993</v>
      </c>
      <c r="E4" s="507">
        <v>4634129</v>
      </c>
      <c r="F4" s="507">
        <v>5022009</v>
      </c>
      <c r="G4" s="507">
        <v>5343674</v>
      </c>
      <c r="H4" s="507">
        <v>5709588</v>
      </c>
      <c r="I4" s="507">
        <v>4314745</v>
      </c>
      <c r="J4" s="20">
        <f>Supuestos!J55</f>
        <v>5356846.979304892</v>
      </c>
      <c r="K4" s="20">
        <f>Supuestos!K55</f>
        <v>5600388.8404604318</v>
      </c>
      <c r="L4" s="20">
        <f>Supuestos!L55</f>
        <v>5865232.570667305</v>
      </c>
      <c r="M4" s="20">
        <f>Supuestos!M55</f>
        <v>6143413.3910946622</v>
      </c>
      <c r="N4" s="20">
        <f>Supuestos!N55</f>
        <v>6425107.8273686711</v>
      </c>
      <c r="O4" s="20">
        <f>Supuestos!O55</f>
        <v>6720443.6002772525</v>
      </c>
      <c r="P4" s="20">
        <f>Supuestos!P55</f>
        <v>7030074.5963066742</v>
      </c>
      <c r="Q4" s="56"/>
      <c r="R4" s="56"/>
      <c r="S4" s="56"/>
      <c r="T4" s="56"/>
      <c r="U4" s="56"/>
      <c r="V4" s="36"/>
      <c r="W4" s="36"/>
      <c r="X4" s="36"/>
      <c r="Y4" s="36"/>
      <c r="Z4" s="36"/>
      <c r="AA4" s="36"/>
    </row>
    <row r="5" spans="1:27" ht="15.6">
      <c r="A5" s="36"/>
      <c r="B5" s="20" t="s">
        <v>77</v>
      </c>
      <c r="C5" s="507">
        <v>-1193066</v>
      </c>
      <c r="D5" s="507">
        <v>-1282163</v>
      </c>
      <c r="E5" s="507">
        <v>-1322882</v>
      </c>
      <c r="F5" s="507">
        <v>-1360521</v>
      </c>
      <c r="G5" s="507">
        <v>-1367670</v>
      </c>
      <c r="H5" s="507">
        <v>-1497118</v>
      </c>
      <c r="I5" s="507">
        <v>-1315706</v>
      </c>
      <c r="J5" s="20">
        <f>J4*AVERAGE('EEFF hist'!Q5:R5)</f>
        <v>-1387833.4329780173</v>
      </c>
      <c r="K5" s="20">
        <f>K4*(AVERAGE('EEFF hist'!Q5:R5))</f>
        <v>-1450929.4180877518</v>
      </c>
      <c r="L5" s="20">
        <f>L4*(AVERAGE('EEFF hist'!$Q$5:$R$5))</f>
        <v>-1519544.2179346953</v>
      </c>
      <c r="M5" s="20">
        <f>M4*(AVERAGE('EEFF hist'!$Q$5:$R$5)-0.2%)</f>
        <v>-1603901.1718819577</v>
      </c>
      <c r="N5" s="20">
        <f>N4*(AVERAGE('EEFF hist'!$Q$5:$R$5)-0.2%*2)</f>
        <v>-1690295.1990450402</v>
      </c>
      <c r="O5" s="20">
        <f>O4*(AVERAGE('EEFF hist'!$Q$5:$R$5)-0.2%*3)</f>
        <v>-1781432.0024023941</v>
      </c>
      <c r="P5" s="20">
        <f>P4*(AVERAGE('EEFF hist'!$Q$5:$R$5)-0.2%*4)</f>
        <v>-1877568.0677205122</v>
      </c>
      <c r="Q5" s="56"/>
      <c r="R5" s="56"/>
      <c r="S5" s="56"/>
      <c r="T5" s="56"/>
      <c r="U5" s="56"/>
      <c r="V5" s="58"/>
      <c r="W5" s="58"/>
      <c r="X5" s="58"/>
      <c r="Y5" s="58"/>
      <c r="Z5" s="58"/>
      <c r="AA5" s="36"/>
    </row>
    <row r="6" spans="1:27" ht="15.6">
      <c r="A6" s="36"/>
      <c r="B6" s="18" t="s">
        <v>17</v>
      </c>
      <c r="C6" s="508">
        <f>+SUM(C4:C5)</f>
        <v>2980439</v>
      </c>
      <c r="D6" s="509">
        <f t="shared" ref="D6:I6" si="3">+SUM(D4:D5)</f>
        <v>3201830</v>
      </c>
      <c r="E6" s="508">
        <f t="shared" si="3"/>
        <v>3311247</v>
      </c>
      <c r="F6" s="508">
        <f t="shared" si="3"/>
        <v>3661488</v>
      </c>
      <c r="G6" s="508">
        <f t="shared" si="3"/>
        <v>3976004</v>
      </c>
      <c r="H6" s="509">
        <f t="shared" si="3"/>
        <v>4212470</v>
      </c>
      <c r="I6" s="508">
        <f t="shared" si="3"/>
        <v>2999039</v>
      </c>
      <c r="J6" s="18">
        <f t="shared" ref="J6:P6" si="4">+SUM(J4:J5)</f>
        <v>3969013.5463268748</v>
      </c>
      <c r="K6" s="18">
        <f t="shared" si="4"/>
        <v>4149459.4223726802</v>
      </c>
      <c r="L6" s="18">
        <f t="shared" si="4"/>
        <v>4345688.35273261</v>
      </c>
      <c r="M6" s="18">
        <f t="shared" si="4"/>
        <v>4539512.2192127043</v>
      </c>
      <c r="N6" s="18">
        <f t="shared" si="4"/>
        <v>4734812.6283236314</v>
      </c>
      <c r="O6" s="18">
        <f t="shared" si="4"/>
        <v>4939011.5978748584</v>
      </c>
      <c r="P6" s="18">
        <f t="shared" si="4"/>
        <v>5152506.5285861623</v>
      </c>
      <c r="Q6" s="56"/>
      <c r="R6" s="56"/>
      <c r="S6" s="56"/>
      <c r="T6" s="56"/>
      <c r="U6" s="56"/>
      <c r="V6" s="58"/>
      <c r="W6" s="58"/>
      <c r="X6" s="58"/>
      <c r="Y6" s="58"/>
      <c r="Z6" s="58"/>
      <c r="AA6" s="36"/>
    </row>
    <row r="7" spans="1:27" ht="15.6">
      <c r="A7" s="36"/>
      <c r="B7" s="20" t="s">
        <v>18</v>
      </c>
      <c r="C7" s="507">
        <v>-527986</v>
      </c>
      <c r="D7" s="507">
        <v>-549692</v>
      </c>
      <c r="E7" s="507">
        <v>-905598</v>
      </c>
      <c r="F7" s="507">
        <v>-537425</v>
      </c>
      <c r="G7" s="507">
        <v>-440609</v>
      </c>
      <c r="H7" s="507">
        <v>-370448</v>
      </c>
      <c r="I7" s="507">
        <v>-383397</v>
      </c>
      <c r="J7" s="20">
        <f>-Supuestos!J69</f>
        <v>-413953.28842066997</v>
      </c>
      <c r="K7" s="20">
        <f>-Supuestos!K69</f>
        <v>-422232.35418908333</v>
      </c>
      <c r="L7" s="20">
        <f>-Supuestos!L69</f>
        <v>-430677.00127286499</v>
      </c>
      <c r="M7" s="20">
        <f>-Supuestos!M69</f>
        <v>-439290.54129832232</v>
      </c>
      <c r="N7" s="20">
        <f>-Supuestos!N69</f>
        <v>-448076.35212428874</v>
      </c>
      <c r="O7" s="20">
        <f>-Supuestos!O69</f>
        <v>-457037.87916677451</v>
      </c>
      <c r="P7" s="20">
        <f>-Supuestos!P69</f>
        <v>-466178.63675011002</v>
      </c>
      <c r="Q7" s="56"/>
      <c r="R7" s="56"/>
      <c r="S7" s="56"/>
      <c r="T7" s="56"/>
      <c r="U7" s="56"/>
      <c r="V7" s="58"/>
      <c r="W7" s="58"/>
      <c r="X7" s="58"/>
      <c r="Y7" s="58"/>
      <c r="Z7" s="58"/>
      <c r="AA7" s="36"/>
    </row>
    <row r="8" spans="1:27" ht="15.6">
      <c r="A8" s="36"/>
      <c r="B8" s="20" t="s">
        <v>78</v>
      </c>
      <c r="C8" s="507">
        <v>-1102903</v>
      </c>
      <c r="D8" s="507">
        <v>-1061232</v>
      </c>
      <c r="E8" s="507">
        <v>-1077216</v>
      </c>
      <c r="F8" s="507">
        <v>-1101442</v>
      </c>
      <c r="G8" s="507">
        <v>-936302</v>
      </c>
      <c r="H8" s="507">
        <v>-951029</v>
      </c>
      <c r="I8" s="507">
        <v>-887669</v>
      </c>
      <c r="J8" s="20">
        <f>-J4*Supuestos!J60</f>
        <v>-864126.61372579366</v>
      </c>
      <c r="K8" s="20">
        <f>-K4*Supuestos!K60</f>
        <v>-903412.97090453131</v>
      </c>
      <c r="L8" s="20">
        <f>-L4*Supuestos!L60</f>
        <v>-946135.58677060367</v>
      </c>
      <c r="M8" s="20">
        <f>-M4*Supuestos!M60</f>
        <v>-978722.81580670236</v>
      </c>
      <c r="N8" s="20">
        <f>-N4*Supuestos!N60</f>
        <v>-1010750.0574083542</v>
      </c>
      <c r="O8" s="20">
        <f>-O4*Supuestos!O60</f>
        <v>-1043769.1919603593</v>
      </c>
      <c r="P8" s="20">
        <f>-P4*Supuestos!P60</f>
        <v>-1077798.6204435674</v>
      </c>
      <c r="Q8" s="56"/>
      <c r="R8" s="56"/>
      <c r="S8" s="56"/>
      <c r="T8" s="56"/>
      <c r="U8" s="56"/>
      <c r="V8" s="58"/>
      <c r="W8" s="58"/>
      <c r="X8" s="58"/>
      <c r="Y8" s="58"/>
      <c r="Z8" s="58"/>
      <c r="AA8" s="36"/>
    </row>
    <row r="9" spans="1:27" ht="15.6">
      <c r="A9" s="36"/>
      <c r="B9" s="20" t="s">
        <v>79</v>
      </c>
      <c r="C9" s="507">
        <v>104067</v>
      </c>
      <c r="D9" s="507">
        <v>209011</v>
      </c>
      <c r="E9" s="507">
        <v>53137</v>
      </c>
      <c r="F9" s="507">
        <v>60867</v>
      </c>
      <c r="G9" s="507">
        <v>85429</v>
      </c>
      <c r="H9" s="507">
        <v>22170</v>
      </c>
      <c r="I9" s="507">
        <v>55354</v>
      </c>
      <c r="J9" s="503"/>
      <c r="K9" s="503"/>
      <c r="L9" s="503"/>
      <c r="M9" s="503"/>
      <c r="N9" s="503"/>
      <c r="O9" s="503"/>
      <c r="P9" s="503"/>
      <c r="Q9" s="56"/>
      <c r="R9" s="56"/>
      <c r="S9" s="56"/>
      <c r="T9" s="56"/>
      <c r="U9" s="56"/>
      <c r="V9" s="58"/>
      <c r="W9" s="58"/>
      <c r="X9" s="58"/>
      <c r="Y9" s="58"/>
      <c r="Z9" s="58"/>
      <c r="AA9" s="36"/>
    </row>
    <row r="10" spans="1:27" ht="15.6">
      <c r="A10" s="36"/>
      <c r="B10" s="20" t="s">
        <v>80</v>
      </c>
      <c r="C10" s="507">
        <v>-47469</v>
      </c>
      <c r="D10" s="507">
        <v>-54065</v>
      </c>
      <c r="E10" s="507">
        <v>-146333</v>
      </c>
      <c r="F10" s="507">
        <v>-57576</v>
      </c>
      <c r="G10" s="507">
        <v>-55186</v>
      </c>
      <c r="H10" s="507">
        <v>-68028</v>
      </c>
      <c r="I10" s="507">
        <v>-35063</v>
      </c>
      <c r="J10" s="504"/>
      <c r="K10" s="504"/>
      <c r="L10" s="504"/>
      <c r="M10" s="504"/>
      <c r="N10" s="504"/>
      <c r="O10" s="504"/>
      <c r="P10" s="504"/>
      <c r="Q10" s="56"/>
      <c r="R10" s="56"/>
      <c r="S10" s="56"/>
      <c r="T10" s="56"/>
      <c r="U10" s="56"/>
      <c r="V10" s="58"/>
      <c r="W10" s="58"/>
      <c r="X10" s="58"/>
      <c r="Y10" s="58"/>
      <c r="Z10" s="58"/>
      <c r="AA10" s="36"/>
    </row>
    <row r="11" spans="1:27" ht="15.6">
      <c r="A11" s="36"/>
      <c r="B11" s="20" t="s">
        <v>81</v>
      </c>
      <c r="C11" s="507">
        <v>0</v>
      </c>
      <c r="D11" s="507">
        <v>0</v>
      </c>
      <c r="E11" s="507">
        <v>0</v>
      </c>
      <c r="F11" s="507">
        <v>7134</v>
      </c>
      <c r="G11" s="507">
        <v>0</v>
      </c>
      <c r="H11" s="507">
        <v>-7420</v>
      </c>
      <c r="I11" s="507">
        <v>24785</v>
      </c>
      <c r="J11" s="503"/>
      <c r="K11" s="503"/>
      <c r="L11" s="503"/>
      <c r="M11" s="503"/>
      <c r="N11" s="503"/>
      <c r="O11" s="503"/>
      <c r="P11" s="503"/>
      <c r="Q11" s="56"/>
      <c r="R11" s="56"/>
      <c r="S11" s="56"/>
      <c r="T11" s="56"/>
      <c r="U11" s="56"/>
      <c r="V11" s="58"/>
      <c r="W11" s="58"/>
      <c r="X11" s="58"/>
      <c r="Y11" s="58"/>
      <c r="Z11" s="58"/>
      <c r="AA11" s="36"/>
    </row>
    <row r="12" spans="1:27" ht="15.6">
      <c r="A12" s="36"/>
      <c r="B12" s="18" t="s">
        <v>23</v>
      </c>
      <c r="C12" s="508">
        <f t="shared" ref="C12:I12" si="5">+SUM(C6:C11)</f>
        <v>1406148</v>
      </c>
      <c r="D12" s="508">
        <f t="shared" si="5"/>
        <v>1745852</v>
      </c>
      <c r="E12" s="508">
        <f t="shared" si="5"/>
        <v>1235237</v>
      </c>
      <c r="F12" s="508">
        <f t="shared" si="5"/>
        <v>2033046</v>
      </c>
      <c r="G12" s="508">
        <f t="shared" si="5"/>
        <v>2629336</v>
      </c>
      <c r="H12" s="508">
        <f t="shared" si="5"/>
        <v>2837715</v>
      </c>
      <c r="I12" s="508">
        <f t="shared" si="5"/>
        <v>1773049</v>
      </c>
      <c r="J12" s="18">
        <f>+'Ex D&amp;A'!J18</f>
        <v>2608765.8611860257</v>
      </c>
      <c r="K12" s="18">
        <f>+'Ex D&amp;A'!K18</f>
        <v>2737910.6662673312</v>
      </c>
      <c r="L12" s="18">
        <f>+'Ex D&amp;A'!L18</f>
        <v>2878909.9398410455</v>
      </c>
      <c r="M12" s="18">
        <f>+'Ex D&amp;A'!M18</f>
        <v>3051839.7215835899</v>
      </c>
      <c r="N12" s="18">
        <f>+'Ex D&amp;A'!N18</f>
        <v>3228833.4233132363</v>
      </c>
      <c r="O12" s="18">
        <f>+'Ex D&amp;A'!O18</f>
        <v>3415766.0856570704</v>
      </c>
      <c r="P12" s="18">
        <f>+'Ex D&amp;A'!P18</f>
        <v>3613177.3223972516</v>
      </c>
      <c r="Q12" s="56"/>
      <c r="R12" s="56"/>
      <c r="S12" s="56"/>
      <c r="T12" s="56"/>
      <c r="U12" s="56"/>
      <c r="V12" s="58"/>
      <c r="W12" s="58"/>
      <c r="X12" s="58"/>
      <c r="Y12" s="58"/>
      <c r="Z12" s="58"/>
      <c r="AA12" s="36"/>
    </row>
    <row r="13" spans="1:27" ht="15.6">
      <c r="A13" s="36"/>
      <c r="B13" s="20" t="s">
        <v>24</v>
      </c>
      <c r="C13" s="507">
        <v>1372</v>
      </c>
      <c r="D13" s="507">
        <v>3201</v>
      </c>
      <c r="E13" s="507">
        <v>5262</v>
      </c>
      <c r="F13" s="507">
        <v>10560</v>
      </c>
      <c r="G13" s="507">
        <v>26580</v>
      </c>
      <c r="H13" s="507">
        <v>52162</v>
      </c>
      <c r="I13" s="507">
        <v>21611</v>
      </c>
      <c r="J13" s="20"/>
      <c r="K13" s="20"/>
      <c r="L13" s="20"/>
      <c r="M13" s="20"/>
      <c r="N13" s="20"/>
      <c r="O13" s="20"/>
      <c r="P13" s="20"/>
      <c r="Q13" s="56"/>
      <c r="R13" s="56"/>
      <c r="S13" s="56"/>
      <c r="T13" s="56"/>
      <c r="U13" s="56"/>
      <c r="V13" s="58"/>
      <c r="W13" s="58"/>
      <c r="X13" s="58"/>
      <c r="Y13" s="58"/>
      <c r="Z13" s="58"/>
      <c r="AA13" s="36"/>
    </row>
    <row r="14" spans="1:27" ht="15.6">
      <c r="A14" s="36"/>
      <c r="B14" s="20" t="s">
        <v>25</v>
      </c>
      <c r="C14" s="507">
        <v>-36972</v>
      </c>
      <c r="D14" s="507">
        <v>-39025</v>
      </c>
      <c r="E14" s="507">
        <v>-41224</v>
      </c>
      <c r="F14" s="507">
        <v>-24988</v>
      </c>
      <c r="G14" s="507">
        <v>-19355</v>
      </c>
      <c r="H14" s="507">
        <v>-19861</v>
      </c>
      <c r="I14" s="507">
        <v>-25255</v>
      </c>
      <c r="J14" s="20"/>
      <c r="K14" s="20"/>
      <c r="L14" s="20"/>
      <c r="M14" s="20"/>
      <c r="N14" s="20"/>
      <c r="O14" s="20"/>
      <c r="P14" s="20"/>
      <c r="Q14" s="56"/>
      <c r="R14" s="56"/>
      <c r="S14" s="56"/>
      <c r="T14" s="56"/>
      <c r="U14" s="56"/>
      <c r="V14" s="58"/>
      <c r="W14" s="58"/>
      <c r="X14" s="58"/>
      <c r="Y14" s="58"/>
      <c r="Z14" s="58"/>
      <c r="AA14" s="36"/>
    </row>
    <row r="15" spans="1:27" ht="15.6">
      <c r="A15" s="36"/>
      <c r="B15" s="20" t="s">
        <v>82</v>
      </c>
      <c r="C15" s="507">
        <v>-13521</v>
      </c>
      <c r="D15" s="507">
        <v>-26594</v>
      </c>
      <c r="E15" s="507">
        <v>-681</v>
      </c>
      <c r="F15" s="507">
        <v>4258</v>
      </c>
      <c r="G15" s="507">
        <v>-8945</v>
      </c>
      <c r="H15" s="507">
        <v>11416</v>
      </c>
      <c r="I15" s="507">
        <v>-19084</v>
      </c>
      <c r="J15" s="20"/>
      <c r="K15" s="20"/>
      <c r="L15" s="20"/>
      <c r="M15" s="20"/>
      <c r="N15" s="20"/>
      <c r="O15" s="20"/>
      <c r="P15" s="20"/>
      <c r="Q15" s="56"/>
      <c r="R15" s="56"/>
      <c r="S15" s="56"/>
      <c r="T15" s="56"/>
      <c r="U15" s="56"/>
      <c r="V15" s="58"/>
      <c r="W15" s="58"/>
      <c r="X15" s="58"/>
      <c r="Y15" s="58"/>
      <c r="Z15" s="58"/>
      <c r="AA15" s="36"/>
    </row>
    <row r="16" spans="1:27" ht="15.6">
      <c r="A16" s="36"/>
      <c r="B16" s="18" t="s">
        <v>27</v>
      </c>
      <c r="C16" s="508">
        <f t="shared" ref="C16:I16" si="6">+SUM(C12:C15)</f>
        <v>1357027</v>
      </c>
      <c r="D16" s="509">
        <f t="shared" si="6"/>
        <v>1683434</v>
      </c>
      <c r="E16" s="508">
        <f t="shared" si="6"/>
        <v>1198594</v>
      </c>
      <c r="F16" s="509">
        <f t="shared" si="6"/>
        <v>2022876</v>
      </c>
      <c r="G16" s="508">
        <f t="shared" si="6"/>
        <v>2627616</v>
      </c>
      <c r="H16" s="509">
        <f t="shared" si="6"/>
        <v>2881432</v>
      </c>
      <c r="I16" s="508">
        <f t="shared" si="6"/>
        <v>1750321</v>
      </c>
      <c r="J16" s="18">
        <f t="shared" ref="J16:P16" si="7">+SUM(J12:J15)</f>
        <v>2608765.8611860257</v>
      </c>
      <c r="K16" s="18">
        <f t="shared" si="7"/>
        <v>2737910.6662673312</v>
      </c>
      <c r="L16" s="18">
        <f t="shared" si="7"/>
        <v>2878909.9398410455</v>
      </c>
      <c r="M16" s="18">
        <f t="shared" si="7"/>
        <v>3051839.7215835899</v>
      </c>
      <c r="N16" s="18">
        <f t="shared" si="7"/>
        <v>3228833.4233132363</v>
      </c>
      <c r="O16" s="18">
        <f t="shared" si="7"/>
        <v>3415766.0856570704</v>
      </c>
      <c r="P16" s="18">
        <f t="shared" si="7"/>
        <v>3613177.3223972516</v>
      </c>
      <c r="Q16" s="56"/>
      <c r="R16" s="56"/>
      <c r="S16" s="56"/>
      <c r="T16" s="56"/>
      <c r="U16" s="56"/>
      <c r="V16" s="58"/>
      <c r="W16" s="58"/>
      <c r="X16" s="58"/>
      <c r="Y16" s="58"/>
      <c r="Z16" s="58"/>
      <c r="AA16" s="36"/>
    </row>
    <row r="17" spans="1:27" ht="15.6">
      <c r="A17" s="36"/>
      <c r="B17" s="20" t="s">
        <v>83</v>
      </c>
      <c r="C17" s="507">
        <v>-413119</v>
      </c>
      <c r="D17" s="507">
        <v>-494607</v>
      </c>
      <c r="E17" s="507">
        <v>-442602</v>
      </c>
      <c r="F17" s="507">
        <v>-632595</v>
      </c>
      <c r="G17" s="507">
        <v>-786826</v>
      </c>
      <c r="H17" s="507">
        <v>-869961</v>
      </c>
      <c r="I17" s="507">
        <v>-545989</v>
      </c>
      <c r="J17" s="20">
        <f>-J16*Supuestos!J11</f>
        <v>-769585.92904987757</v>
      </c>
      <c r="K17" s="20">
        <f>-K16*Supuestos!K11</f>
        <v>-807683.64654886269</v>
      </c>
      <c r="L17" s="20">
        <f>-L16*Supuestos!L11</f>
        <v>-849278.43225310836</v>
      </c>
      <c r="M17" s="20">
        <f>-M16*Supuestos!M11</f>
        <v>-900292.71786715894</v>
      </c>
      <c r="N17" s="20">
        <f>-N16*Supuestos!N11</f>
        <v>-952505.85987740464</v>
      </c>
      <c r="O17" s="20">
        <f>-O16*Supuestos!O11</f>
        <v>-1007650.9952688357</v>
      </c>
      <c r="P17" s="20">
        <f>-P16*Supuestos!P11</f>
        <v>-1065887.3101071892</v>
      </c>
      <c r="Q17" s="56"/>
      <c r="R17" s="56"/>
      <c r="S17" s="56"/>
      <c r="T17" s="56"/>
      <c r="U17" s="56"/>
      <c r="V17" s="58"/>
      <c r="W17" s="58"/>
      <c r="X17" s="58"/>
      <c r="Y17" s="58"/>
      <c r="Z17" s="58"/>
      <c r="AA17" s="36"/>
    </row>
    <row r="18" spans="1:27" ht="15.6">
      <c r="A18" s="36"/>
      <c r="B18" s="18" t="s">
        <v>29</v>
      </c>
      <c r="C18" s="18">
        <f t="shared" ref="C18:I18" si="8">+SUM(C16:C17)</f>
        <v>943908</v>
      </c>
      <c r="D18" s="17">
        <f t="shared" si="8"/>
        <v>1188827</v>
      </c>
      <c r="E18" s="18">
        <f t="shared" si="8"/>
        <v>755992</v>
      </c>
      <c r="F18" s="17">
        <f t="shared" si="8"/>
        <v>1390281</v>
      </c>
      <c r="G18" s="18">
        <f t="shared" si="8"/>
        <v>1840790</v>
      </c>
      <c r="H18" s="17">
        <f t="shared" si="8"/>
        <v>2011471</v>
      </c>
      <c r="I18" s="18">
        <f t="shared" si="8"/>
        <v>1204332</v>
      </c>
      <c r="J18" s="18">
        <f t="shared" ref="J18:P18" si="9">J16+J17</f>
        <v>1839179.9321361482</v>
      </c>
      <c r="K18" s="18">
        <f t="shared" si="9"/>
        <v>1930227.0197184687</v>
      </c>
      <c r="L18" s="18">
        <f t="shared" si="9"/>
        <v>2029631.5075879372</v>
      </c>
      <c r="M18" s="18">
        <f t="shared" si="9"/>
        <v>2151547.0037164311</v>
      </c>
      <c r="N18" s="18">
        <f t="shared" si="9"/>
        <v>2276327.5634358316</v>
      </c>
      <c r="O18" s="18">
        <f t="shared" si="9"/>
        <v>2408115.0903882347</v>
      </c>
      <c r="P18" s="18">
        <f t="shared" si="9"/>
        <v>2547290.0122900624</v>
      </c>
      <c r="Q18" s="56"/>
      <c r="R18" s="56"/>
      <c r="S18" s="56"/>
      <c r="T18" s="56"/>
      <c r="U18" s="56"/>
      <c r="V18" s="58"/>
      <c r="W18" s="58"/>
      <c r="X18" s="58"/>
      <c r="Y18" s="58"/>
      <c r="Z18" s="58"/>
      <c r="AA18" s="36"/>
    </row>
    <row r="19" spans="1:27" ht="15.6">
      <c r="A19" s="36"/>
      <c r="B19" s="433"/>
      <c r="C19" s="433"/>
      <c r="D19" s="434"/>
      <c r="E19" s="433"/>
      <c r="F19" s="434"/>
      <c r="G19" s="433"/>
      <c r="H19" s="434"/>
      <c r="I19" s="433"/>
      <c r="J19" s="435"/>
      <c r="K19" s="435"/>
      <c r="L19" s="435"/>
      <c r="M19" s="435"/>
      <c r="N19" s="435"/>
      <c r="O19" s="435"/>
      <c r="P19" s="435"/>
      <c r="Q19" s="56"/>
      <c r="R19" s="56"/>
      <c r="S19" s="56"/>
      <c r="T19" s="56"/>
      <c r="U19" s="56"/>
      <c r="V19" s="58"/>
      <c r="W19" s="58"/>
      <c r="X19" s="58"/>
      <c r="Y19" s="58"/>
      <c r="Z19" s="58"/>
      <c r="AA19" s="36"/>
    </row>
    <row r="20" spans="1:27" ht="15.6">
      <c r="A20" s="36" t="s">
        <v>75</v>
      </c>
      <c r="B20" s="42" t="s">
        <v>315</v>
      </c>
      <c r="C20" s="58">
        <f>C22/C4</f>
        <v>9.2308503284409621E-2</v>
      </c>
      <c r="D20" s="58">
        <f t="shared" ref="D20:P20" si="10">D22/D4</f>
        <v>7.3887715703392046E-2</v>
      </c>
      <c r="E20" s="58">
        <f t="shared" si="10"/>
        <v>6.5157228035732276E-2</v>
      </c>
      <c r="F20" s="58">
        <f t="shared" si="10"/>
        <v>4.5205016558114493E-2</v>
      </c>
      <c r="G20" s="58">
        <f t="shared" si="10"/>
        <v>4.484798286721832E-2</v>
      </c>
      <c r="H20" s="58">
        <f t="shared" si="10"/>
        <v>5.1242401378172993E-2</v>
      </c>
      <c r="I20" s="58">
        <f t="shared" si="10"/>
        <v>4.9291673088444392E-2</v>
      </c>
      <c r="J20" s="58">
        <f t="shared" si="10"/>
        <v>4.804519212269566E-2</v>
      </c>
      <c r="K20" s="58">
        <f t="shared" si="10"/>
        <v>4.804519212269566E-2</v>
      </c>
      <c r="L20" s="58">
        <f t="shared" si="10"/>
        <v>4.804519212269566E-2</v>
      </c>
      <c r="M20" s="58">
        <f t="shared" si="10"/>
        <v>4.804519212269566E-2</v>
      </c>
      <c r="N20" s="58">
        <f t="shared" si="10"/>
        <v>4.8045192122695667E-2</v>
      </c>
      <c r="O20" s="58">
        <f t="shared" si="10"/>
        <v>4.8045192122695653E-2</v>
      </c>
      <c r="P20" s="58">
        <f t="shared" si="10"/>
        <v>4.804519212269566E-2</v>
      </c>
      <c r="Q20" s="82"/>
      <c r="R20" s="82"/>
      <c r="S20" s="82"/>
      <c r="T20" s="82"/>
      <c r="U20" s="82"/>
      <c r="V20" s="36"/>
      <c r="W20" s="36"/>
      <c r="X20" s="36"/>
      <c r="Y20" s="36"/>
      <c r="Z20" s="36"/>
      <c r="AA20" s="36"/>
    </row>
    <row r="21" spans="1:27" ht="15.75" customHeight="1">
      <c r="A21" s="36"/>
      <c r="B21" s="18" t="s">
        <v>316</v>
      </c>
      <c r="C21" s="18">
        <f>'EEFF hist'!C173</f>
        <v>385250</v>
      </c>
      <c r="D21" s="17">
        <f t="shared" ref="D21:P21" si="11">SUM(D22)</f>
        <v>331312</v>
      </c>
      <c r="E21" s="18">
        <f t="shared" si="11"/>
        <v>301947</v>
      </c>
      <c r="F21" s="17">
        <f t="shared" si="11"/>
        <v>227020</v>
      </c>
      <c r="G21" s="18">
        <f t="shared" si="11"/>
        <v>239653</v>
      </c>
      <c r="H21" s="18">
        <f>SUM(H22)</f>
        <v>292573</v>
      </c>
      <c r="I21" s="18">
        <f>SUM(I22)</f>
        <v>212681</v>
      </c>
      <c r="J21" s="18">
        <f t="shared" si="11"/>
        <v>257370.74229258543</v>
      </c>
      <c r="K21" s="18">
        <f t="shared" si="11"/>
        <v>269071.75780172221</v>
      </c>
      <c r="L21" s="18">
        <f t="shared" si="11"/>
        <v>281796.22570200282</v>
      </c>
      <c r="M21" s="18">
        <f t="shared" si="11"/>
        <v>295161.4766642843</v>
      </c>
      <c r="N21" s="18">
        <f t="shared" si="11"/>
        <v>308695.53997496353</v>
      </c>
      <c r="O21" s="18">
        <f t="shared" si="11"/>
        <v>322885.00392506109</v>
      </c>
      <c r="P21" s="18">
        <f t="shared" si="11"/>
        <v>337761.28461643629</v>
      </c>
      <c r="Q21" s="36"/>
      <c r="R21" s="36"/>
      <c r="S21" s="36"/>
      <c r="T21" s="36"/>
      <c r="U21" s="36"/>
      <c r="V21" s="36"/>
      <c r="W21" s="36"/>
      <c r="X21" s="36"/>
      <c r="Y21" s="36"/>
      <c r="Z21" s="36"/>
      <c r="AA21" s="36"/>
    </row>
    <row r="22" spans="1:27" ht="15.75" customHeight="1">
      <c r="A22" s="36"/>
      <c r="B22" s="24" t="s">
        <v>317</v>
      </c>
      <c r="C22" s="510">
        <f>'EEFF hist'!C173</f>
        <v>385250</v>
      </c>
      <c r="D22" s="510">
        <f>'EEFF hist'!D173</f>
        <v>331312</v>
      </c>
      <c r="E22" s="510">
        <f>'EEFF hist'!E173</f>
        <v>301947</v>
      </c>
      <c r="F22" s="510">
        <f>'EEFF hist'!F173</f>
        <v>227020</v>
      </c>
      <c r="G22" s="510">
        <f>'EEFF hist'!G173</f>
        <v>239653</v>
      </c>
      <c r="H22" s="510">
        <f>'EEFF hist'!H173</f>
        <v>292573</v>
      </c>
      <c r="I22" s="510">
        <f>'EEFF hist'!I173</f>
        <v>212681</v>
      </c>
      <c r="J22" s="511">
        <f>J4*Supuestos!J79</f>
        <v>257370.74229258543</v>
      </c>
      <c r="K22" s="24">
        <f>K4*Supuestos!K79</f>
        <v>269071.75780172221</v>
      </c>
      <c r="L22" s="24">
        <f>L4*Supuestos!L79</f>
        <v>281796.22570200282</v>
      </c>
      <c r="M22" s="24">
        <f>M4*Supuestos!M79</f>
        <v>295161.4766642843</v>
      </c>
      <c r="N22" s="24">
        <f>N4*Supuestos!N79</f>
        <v>308695.53997496353</v>
      </c>
      <c r="O22" s="24">
        <f>O4*Supuestos!O79</f>
        <v>322885.00392506109</v>
      </c>
      <c r="P22" s="24">
        <f>P4*Supuestos!P79</f>
        <v>337761.28461643629</v>
      </c>
      <c r="Q22" s="36"/>
      <c r="R22" s="36"/>
      <c r="S22" s="36"/>
      <c r="T22" s="36"/>
      <c r="U22" s="36"/>
      <c r="V22" s="36"/>
      <c r="W22" s="36"/>
      <c r="X22" s="36"/>
      <c r="Y22" s="36"/>
      <c r="Z22" s="36"/>
      <c r="AA22" s="36"/>
    </row>
    <row r="23" spans="1:27" ht="15.75" customHeight="1">
      <c r="A23" s="36"/>
      <c r="B23" s="125" t="s">
        <v>318</v>
      </c>
      <c r="C23" s="512">
        <f>C22-'EEFF hist'!C172-'EEFF hist'!C164</f>
        <v>150274</v>
      </c>
      <c r="D23" s="512">
        <f>D22-'EEFF hist'!D172-'EEFF hist'!D164</f>
        <v>175383</v>
      </c>
      <c r="E23" s="512">
        <f>E22-'EEFF hist'!E172-'EEFF hist'!E164</f>
        <v>171826</v>
      </c>
      <c r="F23" s="512">
        <f>F22-'EEFF hist'!F172-'EEFF hist'!F164</f>
        <v>159323</v>
      </c>
      <c r="G23" s="512">
        <f>G22-'EEFF hist'!G172-'EEFF hist'!G164</f>
        <v>101594</v>
      </c>
      <c r="H23" s="512">
        <f>H22-'EEFF hist'!H172-'EEFF hist'!H164</f>
        <v>151865</v>
      </c>
      <c r="I23" s="512">
        <f>I22-'EEFF hist'!I172-'EEFF hist'!I164</f>
        <v>111907</v>
      </c>
      <c r="J23" s="513">
        <f>J4*Supuestos!J80</f>
        <v>122163.57701486257</v>
      </c>
      <c r="K23" s="125">
        <f>K4*Supuestos!K80</f>
        <v>127717.5801488999</v>
      </c>
      <c r="L23" s="125">
        <f>L4*Supuestos!L80</f>
        <v>133757.37511728803</v>
      </c>
      <c r="M23" s="125">
        <f>M4*Supuestos!M80</f>
        <v>140101.32412528168</v>
      </c>
      <c r="N23" s="125">
        <f>N4*Supuestos!N80</f>
        <v>146525.40158976128</v>
      </c>
      <c r="O23" s="125">
        <f>O4*Supuestos!O80</f>
        <v>153260.57147203467</v>
      </c>
      <c r="P23" s="125">
        <f>P4*Supuestos!P80</f>
        <v>160321.74573662737</v>
      </c>
      <c r="Q23" s="36"/>
      <c r="R23" s="36"/>
      <c r="S23" s="36"/>
      <c r="T23" s="36"/>
      <c r="U23" s="36"/>
      <c r="V23" s="36"/>
      <c r="W23" s="36"/>
      <c r="X23" s="36"/>
      <c r="Y23" s="36"/>
      <c r="Z23" s="36"/>
      <c r="AA23" s="36"/>
    </row>
    <row r="24" spans="1:27" ht="15.75" customHeight="1">
      <c r="A24" s="36"/>
      <c r="B24" s="125" t="s">
        <v>283</v>
      </c>
      <c r="C24" s="126">
        <f t="shared" ref="C24:H24" si="12">C23/C4</f>
        <v>3.6006665859990586E-2</v>
      </c>
      <c r="D24" s="126">
        <f t="shared" si="12"/>
        <v>3.9113129748418428E-2</v>
      </c>
      <c r="E24" s="126">
        <f t="shared" si="12"/>
        <v>3.7078380856467308E-2</v>
      </c>
      <c r="F24" s="126">
        <f t="shared" si="12"/>
        <v>3.1724953101438087E-2</v>
      </c>
      <c r="G24" s="126">
        <f t="shared" si="12"/>
        <v>1.9012013083133439E-2</v>
      </c>
      <c r="H24" s="126">
        <f t="shared" si="12"/>
        <v>2.6598241414266668E-2</v>
      </c>
      <c r="I24" s="126">
        <f>I23/I4</f>
        <v>2.5935947547305809E-2</v>
      </c>
      <c r="J24" s="126">
        <f>Supuestos!J80</f>
        <v>2.2805127248700055E-2</v>
      </c>
      <c r="K24" s="126">
        <f>Supuestos!K80</f>
        <v>2.2805127248700055E-2</v>
      </c>
      <c r="L24" s="126">
        <f>Supuestos!L80</f>
        <v>2.2805127248700055E-2</v>
      </c>
      <c r="M24" s="126">
        <f>Supuestos!M80</f>
        <v>2.2805127248700055E-2</v>
      </c>
      <c r="N24" s="126">
        <f>Supuestos!N80</f>
        <v>2.2805127248700055E-2</v>
      </c>
      <c r="O24" s="126">
        <f>Supuestos!O80</f>
        <v>2.2805127248700055E-2</v>
      </c>
      <c r="P24" s="126">
        <f>Supuestos!P80</f>
        <v>2.2805127248700055E-2</v>
      </c>
      <c r="Q24" s="36"/>
      <c r="R24" s="36"/>
      <c r="S24" s="36"/>
      <c r="T24" s="36"/>
      <c r="U24" s="36"/>
      <c r="V24" s="36"/>
      <c r="W24" s="36"/>
      <c r="X24" s="36"/>
      <c r="Y24" s="36"/>
      <c r="Z24" s="36"/>
      <c r="AA24" s="36"/>
    </row>
    <row r="25" spans="1:27" ht="15.75" customHeight="1">
      <c r="A25" s="36"/>
      <c r="B25" s="125" t="s">
        <v>319</v>
      </c>
      <c r="C25" s="125">
        <f>'EEFF hist'!C209</f>
        <v>3895684</v>
      </c>
      <c r="D25" s="125">
        <f>'EEFF hist'!D209</f>
        <v>3873373</v>
      </c>
      <c r="E25" s="125">
        <f>'EEFF hist'!E209</f>
        <v>4255436</v>
      </c>
      <c r="F25" s="125">
        <f>'EEFF hist'!F209</f>
        <v>4416308</v>
      </c>
      <c r="G25" s="125">
        <f>'EEFF hist'!G209</f>
        <v>4550034</v>
      </c>
      <c r="H25" s="125">
        <f>'EEFF hist'!H209</f>
        <v>4848663</v>
      </c>
      <c r="I25" s="125">
        <f>'EEFF hist'!I209</f>
        <v>4969396</v>
      </c>
      <c r="J25" s="125">
        <f>I25+J23-I26</f>
        <v>4797954.5770148626</v>
      </c>
      <c r="K25" s="125">
        <f t="shared" ref="K25:P25" si="13">J25+K23-J26</f>
        <v>4690913.0567532498</v>
      </c>
      <c r="L25" s="125">
        <f t="shared" si="13"/>
        <v>4595148.7655790495</v>
      </c>
      <c r="M25" s="125">
        <f t="shared" si="13"/>
        <v>4510414.074034716</v>
      </c>
      <c r="N25" s="125">
        <f t="shared" si="13"/>
        <v>4436249.4433403248</v>
      </c>
      <c r="O25" s="125">
        <f t="shared" si="13"/>
        <v>4372448.7834483953</v>
      </c>
      <c r="P25" s="125">
        <f t="shared" si="13"/>
        <v>4318831.0000550859</v>
      </c>
      <c r="Q25" s="36"/>
      <c r="R25" s="36"/>
      <c r="S25" s="36"/>
      <c r="T25" s="36"/>
      <c r="U25" s="36"/>
      <c r="V25" s="36"/>
      <c r="W25" s="36"/>
      <c r="X25" s="36"/>
      <c r="Y25" s="36"/>
      <c r="Z25" s="36"/>
      <c r="AA25" s="36"/>
    </row>
    <row r="26" spans="1:27" ht="15.75" customHeight="1">
      <c r="A26" s="36"/>
      <c r="B26" s="125" t="s">
        <v>320</v>
      </c>
      <c r="C26" s="125">
        <f>'EEFF hist'!C207</f>
        <v>222223</v>
      </c>
      <c r="D26" s="125">
        <f>'EEFF hist'!D207</f>
        <v>239324</v>
      </c>
      <c r="E26" s="125">
        <f>'EEFF hist'!E207</f>
        <v>284341</v>
      </c>
      <c r="F26" s="125">
        <f>'EEFF hist'!F207</f>
        <v>264016</v>
      </c>
      <c r="G26" s="125">
        <f>'EEFF hist'!G207</f>
        <v>260716</v>
      </c>
      <c r="H26" s="125">
        <f>'EEFF hist'!H207</f>
        <v>280160</v>
      </c>
      <c r="I26" s="125">
        <f>'EEFF hist'!I207</f>
        <v>293605</v>
      </c>
      <c r="J26" s="125">
        <f>J$25*Supuestos!J86</f>
        <v>234759.10041051294</v>
      </c>
      <c r="K26" s="125">
        <f>K$25*Supuestos!K86</f>
        <v>229521.66629148793</v>
      </c>
      <c r="L26" s="125">
        <f>L$25*Supuestos!L86</f>
        <v>224836.01566961542</v>
      </c>
      <c r="M26" s="125">
        <f>M$25*Supuestos!M86</f>
        <v>220690.03228415237</v>
      </c>
      <c r="N26" s="125">
        <f>N$25*Supuestos!N86</f>
        <v>217061.23136396406</v>
      </c>
      <c r="O26" s="125">
        <f>O$25*Supuestos!O86</f>
        <v>213939.52912993726</v>
      </c>
      <c r="P26" s="125">
        <f>P$25*Supuestos!P86</f>
        <v>211316.06481959973</v>
      </c>
      <c r="Q26" s="36"/>
      <c r="R26" s="36"/>
      <c r="S26" s="36"/>
      <c r="T26" s="36"/>
      <c r="U26" s="36"/>
      <c r="V26" s="36"/>
      <c r="W26" s="36"/>
      <c r="X26" s="36"/>
      <c r="Y26" s="36"/>
      <c r="Z26" s="36"/>
      <c r="AA26" s="36"/>
    </row>
    <row r="27" spans="1:27" ht="15.75" customHeight="1">
      <c r="A27" s="36"/>
      <c r="B27" s="125" t="s">
        <v>321</v>
      </c>
      <c r="C27" s="125">
        <f>'EEFF hist'!C204</f>
        <v>347612.15</v>
      </c>
      <c r="D27" s="125">
        <f>'EEFF hist'!D204</f>
        <v>337202.9</v>
      </c>
      <c r="E27" s="125">
        <f>'EEFF hist'!E204</f>
        <v>374137.7</v>
      </c>
      <c r="F27" s="125">
        <f>'EEFF hist'!F204</f>
        <v>386053.8000000001</v>
      </c>
      <c r="G27" s="125">
        <f>'EEFF hist'!G204</f>
        <v>397442.7</v>
      </c>
      <c r="H27" s="125">
        <f>'EEFF hist'!H204</f>
        <v>424313.65</v>
      </c>
      <c r="I27" s="125">
        <f>'EEFF hist'!I204</f>
        <v>450361.65000000008</v>
      </c>
      <c r="J27" s="125">
        <f>J$25*[3]Supuestos!G105</f>
        <v>419463.37379036023</v>
      </c>
      <c r="K27" s="125">
        <f>K$25*[3]Supuestos!H105</f>
        <v>410105.21991377213</v>
      </c>
      <c r="L27" s="125">
        <f>L$25*[3]Supuestos!I105</f>
        <v>401732.98294908524</v>
      </c>
      <c r="M27" s="125">
        <f>M$25*[3]Supuestos!J105</f>
        <v>394325.01377769187</v>
      </c>
      <c r="N27" s="125">
        <f>N$25*[3]Supuestos!K105</f>
        <v>387841.13701153448</v>
      </c>
      <c r="O27" s="125">
        <f>O$25*[3]Supuestos!L105</f>
        <v>382263.335133933</v>
      </c>
      <c r="P27" s="125">
        <f>P$25*[3]Supuestos!M105</f>
        <v>377575.77589252987</v>
      </c>
      <c r="Q27" s="36"/>
      <c r="R27" s="36"/>
      <c r="S27" s="36"/>
      <c r="T27" s="36"/>
      <c r="U27" s="36"/>
      <c r="V27" s="36"/>
      <c r="W27" s="36"/>
      <c r="X27" s="36"/>
      <c r="Y27" s="36"/>
      <c r="Z27" s="36"/>
      <c r="AA27" s="36"/>
    </row>
    <row r="28" spans="1:27" ht="15.75" customHeight="1">
      <c r="A28" s="36"/>
      <c r="B28" s="23" t="s">
        <v>133</v>
      </c>
      <c r="C28" s="23">
        <f>'EEFF hist'!C208</f>
        <v>21540</v>
      </c>
      <c r="D28" s="23">
        <f>'EEFF hist'!D208</f>
        <v>20893</v>
      </c>
      <c r="E28" s="23">
        <f>'EEFF hist'!E208</f>
        <v>25301</v>
      </c>
      <c r="F28" s="23">
        <f>'EEFF hist'!F208</f>
        <v>18627</v>
      </c>
      <c r="G28" s="23">
        <f>'EEFF hist'!G208</f>
        <v>18512</v>
      </c>
      <c r="H28" s="23">
        <f>'EEFF hist'!H208</f>
        <v>15161</v>
      </c>
      <c r="I28" s="23">
        <f>'EEFF hist'!I208</f>
        <v>24182</v>
      </c>
      <c r="J28" s="23">
        <f>J4*Supuestos!J88</f>
        <v>19213.286786663226</v>
      </c>
      <c r="K28" s="23">
        <f>K4*Supuestos!K88</f>
        <v>20086.793093827946</v>
      </c>
      <c r="L28" s="23">
        <f>L4*Supuestos!L88</f>
        <v>21036.702352347518</v>
      </c>
      <c r="M28" s="23">
        <f>M4*Supuestos!M88</f>
        <v>22034.447462870277</v>
      </c>
      <c r="N28" s="23">
        <f>N4*Supuestos!N88</f>
        <v>23044.794783084802</v>
      </c>
      <c r="O28" s="23">
        <f>O4*Supuestos!O88</f>
        <v>24104.069189312049</v>
      </c>
      <c r="P28" s="23">
        <f>P4*Supuestos!P88</f>
        <v>25214.615962019267</v>
      </c>
      <c r="Q28" s="36"/>
      <c r="R28" s="36"/>
      <c r="S28" s="36"/>
      <c r="T28" s="36"/>
      <c r="U28" s="36"/>
      <c r="V28" s="36"/>
      <c r="W28" s="36"/>
      <c r="X28" s="36"/>
      <c r="Y28" s="36"/>
      <c r="Z28" s="36"/>
      <c r="AA28" s="36"/>
    </row>
    <row r="29" spans="1:27" ht="15.75" customHeight="1">
      <c r="A29" s="36"/>
      <c r="B29" s="36"/>
      <c r="C29" s="208"/>
      <c r="D29" s="208"/>
      <c r="E29" s="208"/>
      <c r="F29" s="208"/>
      <c r="G29" s="69"/>
      <c r="H29" s="69"/>
      <c r="I29" s="69"/>
      <c r="J29" s="69"/>
      <c r="K29" s="69"/>
      <c r="L29" s="69"/>
      <c r="M29" s="69"/>
      <c r="N29" s="69"/>
      <c r="O29" s="36"/>
      <c r="P29" s="36"/>
      <c r="Q29" s="36"/>
      <c r="R29" s="36"/>
      <c r="S29" s="36"/>
      <c r="T29" s="36"/>
      <c r="U29" s="36"/>
      <c r="V29" s="36"/>
      <c r="W29" s="36"/>
      <c r="X29" s="36"/>
      <c r="Y29" s="36"/>
      <c r="Z29" s="36"/>
      <c r="AA29" s="36"/>
    </row>
    <row r="30" spans="1:27" ht="15.75" customHeight="1">
      <c r="A30" s="36" t="s">
        <v>75</v>
      </c>
      <c r="B30" s="457" t="s">
        <v>7</v>
      </c>
      <c r="C30" s="458">
        <f>+'Ex D&amp;A'!C7</f>
        <v>1593313</v>
      </c>
      <c r="D30" s="458">
        <f>+'Ex D&amp;A'!D7</f>
        <v>1851123</v>
      </c>
      <c r="E30" s="458">
        <f>+'Ex D&amp;A'!E7</f>
        <v>1638076</v>
      </c>
      <c r="F30" s="458">
        <f>+'Ex D&amp;A'!F7</f>
        <v>2305264</v>
      </c>
      <c r="G30" s="458">
        <f>+'Ex D&amp;A'!G7</f>
        <v>2878321</v>
      </c>
      <c r="H30" s="458">
        <f>+'Ex D&amp;A'!H7</f>
        <v>3186314</v>
      </c>
      <c r="I30" s="458">
        <f>+'Ex D&amp;A'!I7</f>
        <v>2045760</v>
      </c>
      <c r="J30" s="459">
        <f>J12+J26+J28</f>
        <v>2862738.2483832021</v>
      </c>
      <c r="K30" s="459">
        <f t="shared" ref="K30:P30" si="14">K12+K26+K28</f>
        <v>2987519.1256526471</v>
      </c>
      <c r="L30" s="459">
        <f t="shared" si="14"/>
        <v>3124782.6578630083</v>
      </c>
      <c r="M30" s="459">
        <f t="shared" si="14"/>
        <v>3294564.2013306124</v>
      </c>
      <c r="N30" s="459">
        <f t="shared" si="14"/>
        <v>3468939.4494602853</v>
      </c>
      <c r="O30" s="459">
        <f t="shared" si="14"/>
        <v>3653809.6839763196</v>
      </c>
      <c r="P30" s="459">
        <f t="shared" si="14"/>
        <v>3849708.0031788703</v>
      </c>
      <c r="Q30" s="36"/>
      <c r="R30" s="36"/>
      <c r="S30" s="36"/>
      <c r="T30" s="36"/>
      <c r="U30" s="36"/>
      <c r="V30" s="36"/>
      <c r="W30" s="36"/>
      <c r="X30" s="36"/>
      <c r="Y30" s="36"/>
      <c r="Z30" s="36"/>
      <c r="AA30" s="36"/>
    </row>
    <row r="31" spans="1:27" ht="15.75" customHeight="1">
      <c r="A31" s="36"/>
      <c r="B31" s="24" t="s">
        <v>322</v>
      </c>
      <c r="C31" s="24">
        <f>'EEFF hist'!C249</f>
        <v>490825</v>
      </c>
      <c r="D31" s="24">
        <f>'EEFF hist'!D249</f>
        <v>510730</v>
      </c>
      <c r="E31" s="24">
        <f>'EEFF hist'!E249</f>
        <v>414177</v>
      </c>
      <c r="F31" s="24">
        <f>'EEFF hist'!F249</f>
        <v>122313</v>
      </c>
      <c r="G31" s="24">
        <f>'EEFF hist'!G249</f>
        <v>94390</v>
      </c>
      <c r="H31" s="24">
        <f>'EEFF hist'!H249</f>
        <v>90702</v>
      </c>
      <c r="I31" s="24">
        <f>'EEFF hist'!I249</f>
        <v>70487</v>
      </c>
      <c r="J31" s="24">
        <f>J30*Supuestos!J83</f>
        <v>122885.2650465425</v>
      </c>
      <c r="K31" s="24">
        <f>K30*Supuestos!K83</f>
        <v>128241.58121853479</v>
      </c>
      <c r="L31" s="24">
        <f>L30*Supuestos!L83</f>
        <v>134133.72505893698</v>
      </c>
      <c r="M31" s="24">
        <f>M30*Supuestos!M83</f>
        <v>141421.72981480695</v>
      </c>
      <c r="N31" s="24">
        <f>N30*Supuestos!N83</f>
        <v>148906.9229148305</v>
      </c>
      <c r="O31" s="24">
        <f>O30*Supuestos!O83</f>
        <v>156842.62146517815</v>
      </c>
      <c r="P31" s="24">
        <f>P30*Supuestos!P83</f>
        <v>165251.70912485971</v>
      </c>
      <c r="Q31" s="36"/>
      <c r="R31" s="36"/>
      <c r="S31" s="36"/>
      <c r="T31" s="36"/>
      <c r="U31" s="36"/>
      <c r="V31" s="36"/>
      <c r="W31" s="36"/>
      <c r="X31" s="36"/>
      <c r="Y31" s="36"/>
      <c r="Z31" s="36"/>
      <c r="AA31" s="36"/>
    </row>
    <row r="32" spans="1:27" ht="15.75" customHeight="1">
      <c r="A32" s="36"/>
      <c r="B32" s="23" t="s">
        <v>5979</v>
      </c>
      <c r="C32" s="234">
        <f>'Ex D&amp;A'!C7/-C14</f>
        <v>43.095126041328569</v>
      </c>
      <c r="D32" s="234">
        <f>'Ex D&amp;A'!D7/-D14</f>
        <v>47.434285714285714</v>
      </c>
      <c r="E32" s="234">
        <f>'Ex D&amp;A'!E7/-E14</f>
        <v>39.735979041335142</v>
      </c>
      <c r="F32" s="234">
        <f>'Ex D&amp;A'!F7/-F14</f>
        <v>92.254842324315675</v>
      </c>
      <c r="G32" s="234">
        <f>'Ex D&amp;A'!G7/-G14</f>
        <v>148.71201239989668</v>
      </c>
      <c r="H32" s="234">
        <f>'Ex D&amp;A'!H7/-H14</f>
        <v>160.43069331856401</v>
      </c>
      <c r="I32" s="234">
        <f>'Ex D&amp;A'!I7/-I14</f>
        <v>81.004157592555927</v>
      </c>
      <c r="J32" s="23"/>
      <c r="K32" s="23"/>
      <c r="L32" s="23"/>
      <c r="M32" s="23"/>
      <c r="N32" s="23"/>
      <c r="O32" s="23"/>
      <c r="P32" s="23"/>
      <c r="Q32" s="36"/>
      <c r="R32" s="36"/>
      <c r="S32" s="36"/>
      <c r="T32" s="36"/>
      <c r="U32" s="36"/>
      <c r="V32" s="36"/>
      <c r="W32" s="36"/>
      <c r="X32" s="36"/>
      <c r="Y32" s="36"/>
      <c r="Z32" s="36"/>
      <c r="AA32" s="36"/>
    </row>
    <row r="33" spans="1:27" ht="15.75" customHeight="1">
      <c r="A33" s="36"/>
      <c r="B33" s="207"/>
      <c r="C33" s="207"/>
      <c r="D33" s="207"/>
      <c r="E33" s="207"/>
      <c r="F33" s="207"/>
      <c r="G33" s="207"/>
      <c r="H33" s="207"/>
      <c r="I33" s="207"/>
      <c r="J33" s="207"/>
      <c r="K33" s="207"/>
      <c r="L33" s="207"/>
      <c r="M33" s="207"/>
      <c r="N33" s="207"/>
      <c r="O33" s="36"/>
      <c r="P33" s="36"/>
      <c r="Q33" s="36"/>
      <c r="R33" s="36"/>
      <c r="S33" s="36"/>
      <c r="T33" s="36"/>
      <c r="U33" s="36"/>
      <c r="V33" s="36"/>
      <c r="W33" s="36"/>
      <c r="X33" s="36"/>
      <c r="Y33" s="36"/>
      <c r="Z33" s="36"/>
      <c r="AA33" s="36"/>
    </row>
    <row r="34" spans="1:27" ht="15.75" customHeight="1">
      <c r="A34" s="36" t="s">
        <v>75</v>
      </c>
      <c r="B34" s="209" t="s">
        <v>323</v>
      </c>
      <c r="C34" s="75">
        <f t="shared" ref="C34:I34" si="15">C16</f>
        <v>1357027</v>
      </c>
      <c r="D34" s="75">
        <f t="shared" si="15"/>
        <v>1683434</v>
      </c>
      <c r="E34" s="75">
        <f t="shared" si="15"/>
        <v>1198594</v>
      </c>
      <c r="F34" s="75">
        <f t="shared" si="15"/>
        <v>2022876</v>
      </c>
      <c r="G34" s="75">
        <f t="shared" si="15"/>
        <v>2627616</v>
      </c>
      <c r="H34" s="75">
        <f t="shared" si="15"/>
        <v>2881432</v>
      </c>
      <c r="I34" s="75">
        <f t="shared" si="15"/>
        <v>1750321</v>
      </c>
      <c r="J34" s="210">
        <f t="shared" ref="J34:P34" si="16">+J16</f>
        <v>2608765.8611860257</v>
      </c>
      <c r="K34" s="210">
        <f t="shared" si="16"/>
        <v>2737910.6662673312</v>
      </c>
      <c r="L34" s="210">
        <f t="shared" si="16"/>
        <v>2878909.9398410455</v>
      </c>
      <c r="M34" s="210">
        <f t="shared" si="16"/>
        <v>3051839.7215835899</v>
      </c>
      <c r="N34" s="210">
        <f t="shared" si="16"/>
        <v>3228833.4233132363</v>
      </c>
      <c r="O34" s="210">
        <f t="shared" si="16"/>
        <v>3415766.0856570704</v>
      </c>
      <c r="P34" s="210">
        <f t="shared" si="16"/>
        <v>3613177.3223972516</v>
      </c>
      <c r="Q34" s="36"/>
      <c r="R34" s="36"/>
      <c r="S34" s="36"/>
      <c r="T34" s="36"/>
      <c r="U34" s="36"/>
      <c r="V34" s="36"/>
      <c r="W34" s="36"/>
      <c r="X34" s="36"/>
      <c r="Y34" s="36"/>
      <c r="Z34" s="36"/>
      <c r="AA34" s="36"/>
    </row>
    <row r="35" spans="1:27" ht="15.75" customHeight="1">
      <c r="A35" s="36"/>
      <c r="B35" s="125" t="s">
        <v>324</v>
      </c>
      <c r="C35" s="125">
        <f t="shared" ref="C35:P35" si="17">+C26</f>
        <v>222223</v>
      </c>
      <c r="D35" s="125">
        <f t="shared" si="17"/>
        <v>239324</v>
      </c>
      <c r="E35" s="125">
        <f t="shared" si="17"/>
        <v>284341</v>
      </c>
      <c r="F35" s="125">
        <f t="shared" si="17"/>
        <v>264016</v>
      </c>
      <c r="G35" s="125">
        <f t="shared" si="17"/>
        <v>260716</v>
      </c>
      <c r="H35" s="125">
        <f t="shared" si="17"/>
        <v>280160</v>
      </c>
      <c r="I35" s="125">
        <f t="shared" si="17"/>
        <v>293605</v>
      </c>
      <c r="J35" s="125">
        <f t="shared" si="17"/>
        <v>234759.10041051294</v>
      </c>
      <c r="K35" s="125">
        <f t="shared" si="17"/>
        <v>229521.66629148793</v>
      </c>
      <c r="L35" s="125">
        <f t="shared" si="17"/>
        <v>224836.01566961542</v>
      </c>
      <c r="M35" s="125">
        <f t="shared" si="17"/>
        <v>220690.03228415237</v>
      </c>
      <c r="N35" s="125">
        <f t="shared" si="17"/>
        <v>217061.23136396406</v>
      </c>
      <c r="O35" s="125">
        <f t="shared" si="17"/>
        <v>213939.52912993726</v>
      </c>
      <c r="P35" s="125">
        <f t="shared" si="17"/>
        <v>211316.06481959973</v>
      </c>
      <c r="Q35" s="36"/>
      <c r="R35" s="36"/>
      <c r="S35" s="36"/>
      <c r="T35" s="36"/>
      <c r="U35" s="36"/>
      <c r="V35" s="36"/>
      <c r="W35" s="36"/>
      <c r="X35" s="36"/>
      <c r="Y35" s="36"/>
      <c r="Z35" s="36"/>
      <c r="AA35" s="36"/>
    </row>
    <row r="36" spans="1:27" ht="15.75" customHeight="1">
      <c r="A36" s="36"/>
      <c r="B36" s="18" t="s">
        <v>325</v>
      </c>
      <c r="C36" s="18">
        <f>C34+C35</f>
        <v>1579250</v>
      </c>
      <c r="D36" s="18">
        <f t="shared" ref="D36:P36" si="18">D34+D35</f>
        <v>1922758</v>
      </c>
      <c r="E36" s="18">
        <f t="shared" si="18"/>
        <v>1482935</v>
      </c>
      <c r="F36" s="18">
        <f t="shared" si="18"/>
        <v>2286892</v>
      </c>
      <c r="G36" s="18">
        <f t="shared" si="18"/>
        <v>2888332</v>
      </c>
      <c r="H36" s="18">
        <f t="shared" si="18"/>
        <v>3161592</v>
      </c>
      <c r="I36" s="18">
        <f t="shared" si="18"/>
        <v>2043926</v>
      </c>
      <c r="J36" s="18">
        <f t="shared" si="18"/>
        <v>2843524.9615965388</v>
      </c>
      <c r="K36" s="18">
        <f t="shared" si="18"/>
        <v>2967432.3325588191</v>
      </c>
      <c r="L36" s="18">
        <f t="shared" si="18"/>
        <v>3103745.955510661</v>
      </c>
      <c r="M36" s="18">
        <f t="shared" si="18"/>
        <v>3272529.7538677421</v>
      </c>
      <c r="N36" s="18">
        <f t="shared" si="18"/>
        <v>3445894.6546772006</v>
      </c>
      <c r="O36" s="18">
        <f t="shared" si="18"/>
        <v>3629705.6147870077</v>
      </c>
      <c r="P36" s="18">
        <f t="shared" si="18"/>
        <v>3824493.3872168511</v>
      </c>
      <c r="Q36" s="36"/>
      <c r="R36" s="36"/>
      <c r="S36" s="36"/>
      <c r="T36" s="36"/>
      <c r="U36" s="36"/>
      <c r="V36" s="36"/>
      <c r="W36" s="36"/>
      <c r="X36" s="36"/>
      <c r="Y36" s="36"/>
      <c r="Z36" s="36"/>
      <c r="AA36" s="36"/>
    </row>
    <row r="37" spans="1:27" ht="15.75" customHeight="1">
      <c r="A37" s="36"/>
      <c r="B37" s="207"/>
      <c r="C37" s="207"/>
      <c r="D37" s="207"/>
      <c r="E37" s="207"/>
      <c r="F37" s="207"/>
      <c r="G37" s="207"/>
      <c r="H37" s="207"/>
      <c r="I37" s="207"/>
      <c r="J37" s="207"/>
      <c r="K37" s="207"/>
      <c r="L37" s="207"/>
      <c r="M37" s="207"/>
      <c r="N37" s="207"/>
      <c r="O37" s="36"/>
      <c r="P37" s="36"/>
      <c r="Q37" s="36"/>
      <c r="R37" s="36"/>
      <c r="S37" s="36"/>
      <c r="T37" s="36"/>
      <c r="U37" s="36"/>
      <c r="V37" s="36"/>
      <c r="W37" s="36"/>
      <c r="X37" s="36"/>
      <c r="Y37" s="36"/>
      <c r="Z37" s="36"/>
      <c r="AA37" s="36"/>
    </row>
    <row r="38" spans="1:27" ht="15.75" customHeight="1">
      <c r="A38" s="36"/>
      <c r="B38" s="24" t="s">
        <v>326</v>
      </c>
      <c r="C38" s="24">
        <f>+C36*'EEFF hist'!C235</f>
        <v>473775</v>
      </c>
      <c r="D38" s="24">
        <f>+D36*'EEFF hist'!D235</f>
        <v>538372.24000000011</v>
      </c>
      <c r="E38" s="24">
        <f>+E36*'EEFF hist'!E235</f>
        <v>415221.80000000005</v>
      </c>
      <c r="F38" s="24">
        <f>+F36*'EEFF hist'!F235</f>
        <v>674633.14</v>
      </c>
      <c r="G38" s="24">
        <f>+G36*'EEFF hist'!G235</f>
        <v>852057.94</v>
      </c>
      <c r="H38" s="24">
        <f>+H36*'EEFF hist'!H235</f>
        <v>932669.6399999999</v>
      </c>
      <c r="I38" s="24">
        <f>+I36*'EEFF hist'!I235</f>
        <v>613177.79999999993</v>
      </c>
      <c r="J38" s="24">
        <f>+J36*Supuestos!J11</f>
        <v>838839.86367097893</v>
      </c>
      <c r="K38" s="24">
        <f>+K36*Supuestos!K11</f>
        <v>875392.53810485161</v>
      </c>
      <c r="L38" s="24">
        <f>+L36*Supuestos!L11</f>
        <v>915605.05687564495</v>
      </c>
      <c r="M38" s="24">
        <f>+M36*Supuestos!M11</f>
        <v>965396.27739098389</v>
      </c>
      <c r="N38" s="24">
        <f>+N36*Supuestos!N11</f>
        <v>1016538.9231297742</v>
      </c>
      <c r="O38" s="24">
        <f>+O36*Supuestos!O11</f>
        <v>1070763.1563621671</v>
      </c>
      <c r="P38" s="24">
        <f>+P36*Supuestos!P11</f>
        <v>1128225.5492289711</v>
      </c>
      <c r="Q38" s="36"/>
      <c r="R38" s="36"/>
      <c r="S38" s="36"/>
      <c r="T38" s="36"/>
      <c r="U38" s="36"/>
      <c r="V38" s="36"/>
      <c r="W38" s="36"/>
      <c r="X38" s="36"/>
      <c r="Y38" s="36"/>
      <c r="Z38" s="36"/>
      <c r="AA38" s="36"/>
    </row>
    <row r="39" spans="1:27" ht="15.75" customHeight="1">
      <c r="A39" s="36"/>
      <c r="B39" s="23" t="s">
        <v>327</v>
      </c>
      <c r="C39" s="23">
        <f>(+C34-C36)*'EEFF hist'!C235</f>
        <v>-66666.899999999994</v>
      </c>
      <c r="D39" s="23">
        <f>(+D34-D36)*'EEFF hist'!D235</f>
        <v>-67010.720000000001</v>
      </c>
      <c r="E39" s="23">
        <f>(+E34-E36)*'EEFF hist'!E235</f>
        <v>-79615.48000000001</v>
      </c>
      <c r="F39" s="23">
        <f>(+F34-F36)*'EEFF hist'!F235</f>
        <v>-77884.72</v>
      </c>
      <c r="G39" s="23">
        <f>(+G34-G36)*'EEFF hist'!G235</f>
        <v>-76911.22</v>
      </c>
      <c r="H39" s="23">
        <f>(+H34-H36)*'EEFF hist'!H235</f>
        <v>-82647.199999999997</v>
      </c>
      <c r="I39" s="23">
        <f>(+I34-I36)*'EEFF hist'!I235</f>
        <v>-88081.5</v>
      </c>
      <c r="J39" s="23">
        <f>(+J34-J36)*Supuestos!J11</f>
        <v>-69253.934621101362</v>
      </c>
      <c r="K39" s="23">
        <f>(+K34-K36)*Supuestos!K11</f>
        <v>-67708.891555988914</v>
      </c>
      <c r="L39" s="23">
        <f>(+L34-L36)*Supuestos!L11</f>
        <v>-66326.624622536561</v>
      </c>
      <c r="M39" s="23">
        <f>(+M34-M36)*Supuestos!M11</f>
        <v>-65103.559523824901</v>
      </c>
      <c r="N39" s="23">
        <f>(+N34-N36)*Supuestos!N11</f>
        <v>-64033.063252369458</v>
      </c>
      <c r="O39" s="23">
        <f>(+O34-O36)*Supuestos!O11</f>
        <v>-63112.161093331495</v>
      </c>
      <c r="P39" s="23">
        <f>(+P34-P36)*Supuestos!P11</f>
        <v>-62338.239121781851</v>
      </c>
      <c r="Q39" s="36"/>
      <c r="R39" s="36"/>
      <c r="S39" s="36"/>
      <c r="T39" s="36"/>
      <c r="U39" s="36"/>
      <c r="V39" s="36"/>
      <c r="W39" s="36"/>
      <c r="X39" s="36"/>
      <c r="Y39" s="36"/>
      <c r="Z39" s="36"/>
      <c r="AA39" s="36"/>
    </row>
    <row r="40" spans="1:27"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row>
    <row r="41" spans="1:27" ht="15.75" customHeight="1">
      <c r="A41" s="36"/>
      <c r="B41" s="24" t="s">
        <v>328</v>
      </c>
      <c r="C41" s="24">
        <f>'EEFF hist'!C22</f>
        <v>285970</v>
      </c>
      <c r="D41" s="24">
        <f>'EEFF hist'!D22</f>
        <v>281881</v>
      </c>
      <c r="E41" s="24">
        <f>'EEFF hist'!E22</f>
        <v>231816</v>
      </c>
      <c r="F41" s="24">
        <f>'EEFF hist'!F22</f>
        <v>295589</v>
      </c>
      <c r="G41" s="24">
        <f>'EEFF hist'!G22</f>
        <v>224868</v>
      </c>
      <c r="H41" s="24">
        <f>'EEFF hist'!H22</f>
        <v>198501</v>
      </c>
      <c r="I41" s="24">
        <f>'EEFF hist'!I22</f>
        <v>116837</v>
      </c>
      <c r="J41" s="24">
        <f>(Supuestos!J73*J4)/365</f>
        <v>205829.92475074308</v>
      </c>
      <c r="K41" s="24">
        <f>(Supuestos!K73*K4)/365</f>
        <v>215187.70613762253</v>
      </c>
      <c r="L41" s="24">
        <f>(Supuestos!L73*L4)/365</f>
        <v>225363.98432323916</v>
      </c>
      <c r="M41" s="24">
        <f>(Supuestos!M73*M4)/365</f>
        <v>236052.72297059416</v>
      </c>
      <c r="N41" s="24">
        <f>(Supuestos!N73*N4)/365</f>
        <v>246876.46776766991</v>
      </c>
      <c r="O41" s="24">
        <f>(Supuestos!O73*O4)/365</f>
        <v>258224.36330189399</v>
      </c>
      <c r="P41" s="24">
        <f>(Supuestos!P73*P4)/365</f>
        <v>270121.53431675531</v>
      </c>
      <c r="Q41" s="36"/>
      <c r="R41" s="36"/>
      <c r="S41" s="36"/>
      <c r="T41" s="36"/>
      <c r="U41" s="36"/>
      <c r="V41" s="36"/>
      <c r="W41" s="36"/>
      <c r="X41" s="36"/>
      <c r="Y41" s="36"/>
      <c r="Z41" s="36"/>
      <c r="AA41" s="36"/>
    </row>
    <row r="42" spans="1:27" ht="15.75" customHeight="1">
      <c r="A42" s="36"/>
      <c r="B42" s="125" t="s">
        <v>9</v>
      </c>
      <c r="C42" s="125">
        <f>'EEFF hist'!C25</f>
        <v>197235</v>
      </c>
      <c r="D42" s="125">
        <f>'EEFF hist'!D25</f>
        <v>189972</v>
      </c>
      <c r="E42" s="125">
        <f>'EEFF hist'!E25</f>
        <v>184720</v>
      </c>
      <c r="F42" s="125">
        <f>'EEFF hist'!F25</f>
        <v>213926</v>
      </c>
      <c r="G42" s="125">
        <f>'EEFF hist'!G25</f>
        <v>231786</v>
      </c>
      <c r="H42" s="125">
        <f>'EEFF hist'!H25</f>
        <v>257126</v>
      </c>
      <c r="I42" s="125">
        <f>'EEFF hist'!I25</f>
        <v>293804</v>
      </c>
      <c r="J42" s="125">
        <f>Supuestos!J74*-J5/365</f>
        <v>236779.93423877365</v>
      </c>
      <c r="K42" s="125">
        <f>Supuestos!K74*-K5/365</f>
        <v>247544.81628442061</v>
      </c>
      <c r="L42" s="125">
        <f>Supuestos!L74*-L5/365</f>
        <v>259251.26996215328</v>
      </c>
      <c r="M42" s="125">
        <f>Supuestos!M74*-M5/365</f>
        <v>273643.51151909266</v>
      </c>
      <c r="N42" s="125">
        <f>Supuestos!N74*-N5/365</f>
        <v>288383.30059190828</v>
      </c>
      <c r="O42" s="125">
        <f>Supuestos!O74*-O5/365</f>
        <v>303932.26042592898</v>
      </c>
      <c r="P42" s="125">
        <f>Supuestos!P74*-P5/365</f>
        <v>320334.1503668229</v>
      </c>
      <c r="Q42" s="36"/>
      <c r="R42" s="36"/>
      <c r="S42" s="36"/>
      <c r="T42" s="36"/>
      <c r="U42" s="36"/>
      <c r="V42" s="36"/>
      <c r="W42" s="36"/>
      <c r="X42" s="36"/>
      <c r="Y42" s="36"/>
      <c r="Z42" s="36"/>
      <c r="AA42" s="36"/>
    </row>
    <row r="43" spans="1:27" ht="15.75" customHeight="1">
      <c r="A43" s="36"/>
      <c r="B43" s="23" t="s">
        <v>329</v>
      </c>
      <c r="C43" s="23">
        <f>'EEFF hist'!C41</f>
        <v>438516</v>
      </c>
      <c r="D43" s="23">
        <f>'EEFF hist'!D41</f>
        <v>432559</v>
      </c>
      <c r="E43" s="23">
        <f>'EEFF hist'!E41</f>
        <v>469184</v>
      </c>
      <c r="F43" s="23">
        <f>'EEFF hist'!F41</f>
        <v>783534</v>
      </c>
      <c r="G43" s="23">
        <f>AVERAGE('EEFF trimestrales'!C42:F42)</f>
        <v>694816.25</v>
      </c>
      <c r="H43" s="23">
        <f>AVERAGE('EEFF trimestrales'!G42:J42)</f>
        <v>831293.5</v>
      </c>
      <c r="I43" s="23">
        <f>AVERAGE('EEFF trimestrales'!K42:N42)</f>
        <v>716160.5</v>
      </c>
      <c r="J43" s="23">
        <f>Supuestos!J75*-J5/365</f>
        <v>737835.86947255989</v>
      </c>
      <c r="K43" s="23">
        <f>Supuestos!K75*-K5/365</f>
        <v>771380.58739578491</v>
      </c>
      <c r="L43" s="23">
        <f>Supuestos!L75*-L5/365</f>
        <v>807859.36020868726</v>
      </c>
      <c r="M43" s="23">
        <f>Supuestos!M75*-M5/365</f>
        <v>852707.38374143688</v>
      </c>
      <c r="N43" s="23">
        <f>Supuestos!N75*-N5/365</f>
        <v>898638.40877253574</v>
      </c>
      <c r="O43" s="23">
        <f>Supuestos!O75*-O5/365</f>
        <v>947090.9110312761</v>
      </c>
      <c r="P43" s="23">
        <f>Supuestos!P75*-P5/365</f>
        <v>998201.25010810385</v>
      </c>
      <c r="Q43" s="36"/>
      <c r="R43" s="36"/>
      <c r="S43" s="36"/>
      <c r="T43" s="36"/>
      <c r="U43" s="36"/>
      <c r="V43" s="36"/>
      <c r="W43" s="36"/>
      <c r="X43" s="36"/>
      <c r="Y43" s="36"/>
      <c r="Z43" s="36"/>
      <c r="AA43" s="36"/>
    </row>
    <row r="44" spans="1:27" ht="15.75" customHeight="1">
      <c r="A44" s="36"/>
      <c r="B44" s="211" t="s">
        <v>280</v>
      </c>
      <c r="C44" s="212">
        <f>C41+C42-C43</f>
        <v>44689</v>
      </c>
      <c r="D44" s="212">
        <f t="shared" ref="D44:I44" si="19">D41+D42-D43</f>
        <v>39294</v>
      </c>
      <c r="E44" s="212">
        <f t="shared" si="19"/>
        <v>-52648</v>
      </c>
      <c r="F44" s="212">
        <f t="shared" si="19"/>
        <v>-274019</v>
      </c>
      <c r="G44" s="212">
        <f t="shared" si="19"/>
        <v>-238162.25</v>
      </c>
      <c r="H44" s="212">
        <f t="shared" si="19"/>
        <v>-375666.5</v>
      </c>
      <c r="I44" s="212">
        <f t="shared" si="19"/>
        <v>-305519.5</v>
      </c>
      <c r="J44" s="212">
        <f t="shared" ref="J44:P44" si="20">+J41+J42-J43</f>
        <v>-295226.01048304315</v>
      </c>
      <c r="K44" s="212">
        <f t="shared" si="20"/>
        <v>-308648.06497374177</v>
      </c>
      <c r="L44" s="212">
        <f t="shared" si="20"/>
        <v>-323244.10592329479</v>
      </c>
      <c r="M44" s="212">
        <f t="shared" si="20"/>
        <v>-343011.14925175009</v>
      </c>
      <c r="N44" s="212">
        <f t="shared" si="20"/>
        <v>-363378.64041295752</v>
      </c>
      <c r="O44" s="212">
        <f t="shared" si="20"/>
        <v>-384934.28730345319</v>
      </c>
      <c r="P44" s="212">
        <f t="shared" si="20"/>
        <v>-407745.56542452564</v>
      </c>
      <c r="Q44" s="36"/>
      <c r="R44" s="36"/>
      <c r="S44" s="36"/>
      <c r="T44" s="36"/>
      <c r="U44" s="36"/>
      <c r="V44" s="36"/>
      <c r="W44" s="36"/>
      <c r="X44" s="36"/>
      <c r="Y44" s="36"/>
      <c r="Z44" s="36"/>
      <c r="AA44" s="36"/>
    </row>
    <row r="45" spans="1:27" ht="15.75" customHeight="1">
      <c r="A45" s="36"/>
      <c r="B45" s="489" t="s">
        <v>330</v>
      </c>
      <c r="C45" s="489"/>
      <c r="D45" s="489">
        <f t="shared" ref="D45:J45" si="21">+D44-C44</f>
        <v>-5395</v>
      </c>
      <c r="E45" s="489">
        <f t="shared" si="21"/>
        <v>-91942</v>
      </c>
      <c r="F45" s="489">
        <f t="shared" si="21"/>
        <v>-221371</v>
      </c>
      <c r="G45" s="489">
        <f t="shared" si="21"/>
        <v>35856.75</v>
      </c>
      <c r="H45" s="489">
        <f t="shared" si="21"/>
        <v>-137504.25</v>
      </c>
      <c r="I45" s="489">
        <f t="shared" si="21"/>
        <v>70147</v>
      </c>
      <c r="J45" s="489">
        <f t="shared" si="21"/>
        <v>10293.489516956848</v>
      </c>
      <c r="K45" s="489">
        <f t="shared" ref="K45:P45" si="22">+K44-J44</f>
        <v>-13422.054490698618</v>
      </c>
      <c r="L45" s="489">
        <f t="shared" si="22"/>
        <v>-14596.040949553018</v>
      </c>
      <c r="M45" s="489">
        <f t="shared" si="22"/>
        <v>-19767.0433284553</v>
      </c>
      <c r="N45" s="489">
        <f t="shared" si="22"/>
        <v>-20367.491161207436</v>
      </c>
      <c r="O45" s="489">
        <f t="shared" si="22"/>
        <v>-21555.646890495671</v>
      </c>
      <c r="P45" s="489">
        <f t="shared" si="22"/>
        <v>-22811.27812107245</v>
      </c>
      <c r="Q45" s="36"/>
      <c r="R45" s="36"/>
      <c r="S45" s="36"/>
      <c r="T45" s="36"/>
      <c r="U45" s="36"/>
      <c r="V45" s="36"/>
      <c r="W45" s="36"/>
      <c r="X45" s="36"/>
      <c r="Y45" s="36"/>
      <c r="Z45" s="36"/>
      <c r="AA45" s="36"/>
    </row>
    <row r="46" spans="1:27" ht="15.75" customHeight="1">
      <c r="A46" s="36"/>
      <c r="B46" s="207"/>
      <c r="C46" s="487">
        <v>2014</v>
      </c>
      <c r="D46" s="487">
        <v>2015</v>
      </c>
      <c r="E46" s="487">
        <v>2016</v>
      </c>
      <c r="F46" s="487">
        <v>2017</v>
      </c>
      <c r="G46" s="487">
        <v>2018</v>
      </c>
      <c r="H46" s="487">
        <v>2019</v>
      </c>
      <c r="I46" s="487">
        <v>2020</v>
      </c>
      <c r="J46" s="487" t="s">
        <v>5984</v>
      </c>
      <c r="K46" s="488" t="s">
        <v>5985</v>
      </c>
      <c r="L46" s="488" t="s">
        <v>5986</v>
      </c>
      <c r="M46" s="207"/>
      <c r="N46" s="207"/>
      <c r="O46" s="36"/>
      <c r="P46" s="36"/>
      <c r="Q46" s="36"/>
      <c r="R46" s="36"/>
      <c r="S46" s="36"/>
      <c r="T46" s="36"/>
      <c r="U46" s="36"/>
      <c r="V46" s="36"/>
      <c r="W46" s="36"/>
      <c r="X46" s="36"/>
      <c r="Y46" s="36"/>
      <c r="Z46" s="36"/>
      <c r="AA46" s="36"/>
    </row>
    <row r="47" spans="1:27" ht="15.75" customHeight="1">
      <c r="A47" s="36"/>
      <c r="B47" s="25" t="s">
        <v>573</v>
      </c>
      <c r="C47" s="27">
        <f t="shared" ref="C47:P47" si="23">C6/C4</f>
        <v>0.71413332438801436</v>
      </c>
      <c r="D47" s="27">
        <f t="shared" si="23"/>
        <v>0.71405776057188319</v>
      </c>
      <c r="E47" s="27">
        <f t="shared" si="23"/>
        <v>0.71453492123331053</v>
      </c>
      <c r="F47" s="27">
        <f t="shared" si="23"/>
        <v>0.72908829912491191</v>
      </c>
      <c r="G47" s="27">
        <f t="shared" si="23"/>
        <v>0.74405811432359081</v>
      </c>
      <c r="H47" s="27">
        <f t="shared" si="23"/>
        <v>0.73778878616110299</v>
      </c>
      <c r="I47" s="27">
        <f t="shared" si="23"/>
        <v>0.69506749529809986</v>
      </c>
      <c r="J47" s="27">
        <f t="shared" si="23"/>
        <v>0.74092345024234696</v>
      </c>
      <c r="K47" s="27">
        <f t="shared" si="23"/>
        <v>0.74092345024234696</v>
      </c>
      <c r="L47" s="27">
        <f t="shared" si="23"/>
        <v>0.74092345024234696</v>
      </c>
      <c r="M47" s="25">
        <f t="shared" si="23"/>
        <v>0.73892345024234696</v>
      </c>
      <c r="N47" s="25">
        <f t="shared" si="23"/>
        <v>0.73692345024234707</v>
      </c>
      <c r="O47" s="25">
        <f t="shared" si="23"/>
        <v>0.73492345024234695</v>
      </c>
      <c r="P47" s="25">
        <f t="shared" si="23"/>
        <v>0.73292345024234695</v>
      </c>
      <c r="Q47" s="36"/>
      <c r="R47" s="36"/>
      <c r="S47" s="36"/>
      <c r="T47" s="36"/>
      <c r="U47" s="36"/>
      <c r="V47" s="36"/>
      <c r="W47" s="36"/>
      <c r="X47" s="36"/>
      <c r="Y47" s="36"/>
      <c r="Z47" s="36"/>
      <c r="AA47" s="36"/>
    </row>
    <row r="48" spans="1:27" ht="15.75" customHeight="1">
      <c r="A48" s="36"/>
      <c r="B48" s="132" t="s">
        <v>574</v>
      </c>
      <c r="C48" s="133">
        <f>+'Ex D&amp;A'!C7/'Ex D&amp;A'!C2</f>
        <v>0.38176856143696963</v>
      </c>
      <c r="D48" s="133">
        <f>+'Ex D&amp;A'!D7/'Ex D&amp;A'!D2</f>
        <v>0.41282914580821156</v>
      </c>
      <c r="E48" s="133">
        <f>+'Ex D&amp;A'!E7/'Ex D&amp;A'!E2</f>
        <v>0.3534808806574008</v>
      </c>
      <c r="F48" s="133">
        <f>+'Ex D&amp;A'!F7/'Ex D&amp;A'!F2</f>
        <v>0.45903223192152781</v>
      </c>
      <c r="G48" s="133">
        <f>+'Ex D&amp;A'!G7/'Ex D&amp;A'!G2</f>
        <v>0.53864083026022924</v>
      </c>
      <c r="H48" s="133">
        <f>+'Ex D&amp;A'!H7/'Ex D&amp;A'!H2</f>
        <v>0.5580637341958824</v>
      </c>
      <c r="I48" s="133">
        <f>+'Ex D&amp;A'!I7/'Ex D&amp;A'!I2</f>
        <v>0.47413230677595086</v>
      </c>
      <c r="J48" s="133">
        <f>J12/J4</f>
        <v>0.48699652449742759</v>
      </c>
      <c r="K48" s="133">
        <f t="shared" ref="K48:P48" si="24">K12/K4</f>
        <v>0.48887867329623419</v>
      </c>
      <c r="L48" s="132">
        <f t="shared" si="24"/>
        <v>0.49084327094526509</v>
      </c>
      <c r="M48" s="132">
        <f t="shared" si="24"/>
        <v>0.49676613428089672</v>
      </c>
      <c r="N48" s="132">
        <f t="shared" si="24"/>
        <v>0.50253373329542517</v>
      </c>
      <c r="O48" s="132">
        <f t="shared" si="24"/>
        <v>0.5082649730913823</v>
      </c>
      <c r="P48" s="132">
        <f t="shared" si="24"/>
        <v>0.51396002601387381</v>
      </c>
      <c r="Q48" s="36"/>
      <c r="R48" s="36"/>
      <c r="S48" s="36"/>
      <c r="T48" s="36"/>
      <c r="U48" s="36"/>
      <c r="V48" s="36"/>
      <c r="W48" s="36"/>
      <c r="X48" s="36"/>
      <c r="Y48" s="36"/>
      <c r="Z48" s="36"/>
      <c r="AA48" s="36"/>
    </row>
    <row r="49" spans="1:27" ht="15.75" customHeight="1">
      <c r="A49" s="36"/>
      <c r="B49" s="132" t="s">
        <v>5983</v>
      </c>
      <c r="C49" s="133">
        <f>C18/C4</f>
        <v>0.22616673515426483</v>
      </c>
      <c r="D49" s="133">
        <f t="shared" ref="D49:P49" si="25">D18/D4</f>
        <v>0.26512686348975123</v>
      </c>
      <c r="E49" s="133">
        <f t="shared" si="25"/>
        <v>0.16313572626053352</v>
      </c>
      <c r="F49" s="133">
        <f t="shared" si="25"/>
        <v>0.27683761618109404</v>
      </c>
      <c r="G49" s="133">
        <f t="shared" si="25"/>
        <v>0.34448022091167985</v>
      </c>
      <c r="H49" s="133">
        <f t="shared" si="25"/>
        <v>0.35229704840349252</v>
      </c>
      <c r="I49" s="133">
        <f t="shared" si="25"/>
        <v>0.27912008705033553</v>
      </c>
      <c r="J49" s="133">
        <f t="shared" si="25"/>
        <v>0.34333254977068645</v>
      </c>
      <c r="K49" s="133">
        <f t="shared" si="25"/>
        <v>0.34465946467384512</v>
      </c>
      <c r="L49" s="132">
        <f t="shared" si="25"/>
        <v>0.3460445060164119</v>
      </c>
      <c r="M49" s="132">
        <f t="shared" si="25"/>
        <v>0.35022012466803221</v>
      </c>
      <c r="N49" s="132">
        <f t="shared" si="25"/>
        <v>0.35428628197327472</v>
      </c>
      <c r="O49" s="132">
        <f t="shared" si="25"/>
        <v>0.35832680602942457</v>
      </c>
      <c r="P49" s="132">
        <f t="shared" si="25"/>
        <v>0.36234181833978102</v>
      </c>
      <c r="Q49" s="36"/>
      <c r="R49" s="36"/>
      <c r="S49" s="36"/>
      <c r="T49" s="36"/>
      <c r="U49" s="36"/>
      <c r="V49" s="36"/>
      <c r="W49" s="36"/>
      <c r="X49" s="36"/>
      <c r="Y49" s="36"/>
      <c r="Z49" s="36"/>
      <c r="AA49" s="36"/>
    </row>
    <row r="50" spans="1:27" ht="15" customHeight="1">
      <c r="A50" s="36"/>
      <c r="B50" s="26" t="s">
        <v>587</v>
      </c>
      <c r="C50" s="26"/>
      <c r="D50" s="26">
        <f t="shared" ref="D50:P50" si="26">D4/C4-1</f>
        <v>7.439502288843558E-2</v>
      </c>
      <c r="E50" s="26">
        <f t="shared" si="26"/>
        <v>3.3482657087109624E-2</v>
      </c>
      <c r="F50" s="26">
        <f t="shared" si="26"/>
        <v>8.3700734269589905E-2</v>
      </c>
      <c r="G50" s="26">
        <f t="shared" si="26"/>
        <v>6.4051060043898822E-2</v>
      </c>
      <c r="H50" s="26">
        <f t="shared" si="26"/>
        <v>6.8476108385354451E-2</v>
      </c>
      <c r="I50" s="26">
        <f t="shared" si="26"/>
        <v>-0.24429836268396243</v>
      </c>
      <c r="J50" s="26">
        <f t="shared" si="26"/>
        <v>0.24152110479411681</v>
      </c>
      <c r="K50" s="26">
        <f t="shared" si="26"/>
        <v>4.5463658397638662E-2</v>
      </c>
      <c r="L50" s="26">
        <f t="shared" si="26"/>
        <v>4.7290239615772611E-2</v>
      </c>
      <c r="M50" s="26">
        <f t="shared" si="26"/>
        <v>4.7428779178948721E-2</v>
      </c>
      <c r="N50" s="26">
        <f t="shared" si="26"/>
        <v>4.5853081722018851E-2</v>
      </c>
      <c r="O50" s="26">
        <f t="shared" si="26"/>
        <v>4.5965885840943521E-2</v>
      </c>
      <c r="P50" s="26">
        <f t="shared" si="26"/>
        <v>4.6072999707437168E-2</v>
      </c>
      <c r="Q50" s="36"/>
      <c r="R50" s="36"/>
      <c r="S50" s="36"/>
      <c r="T50" s="36"/>
      <c r="U50" s="36"/>
      <c r="V50" s="36"/>
      <c r="W50" s="36"/>
      <c r="X50" s="36"/>
      <c r="Y50" s="36"/>
      <c r="Z50" s="36"/>
      <c r="AA50" s="36"/>
    </row>
    <row r="51" spans="1:27" ht="15.75" customHeight="1">
      <c r="A51" s="36"/>
      <c r="B51" s="82"/>
      <c r="C51" s="36"/>
      <c r="D51" s="36"/>
      <c r="E51" s="36"/>
      <c r="F51" s="36"/>
      <c r="G51" s="36"/>
      <c r="H51" s="213"/>
      <c r="I51" s="213"/>
      <c r="J51" s="207"/>
      <c r="K51" s="207"/>
      <c r="L51" s="207"/>
      <c r="M51" s="207"/>
      <c r="N51" s="207"/>
      <c r="O51" s="207"/>
      <c r="P51" s="207"/>
      <c r="Q51" s="36"/>
      <c r="R51" s="36"/>
      <c r="S51" s="36"/>
      <c r="T51" s="36"/>
      <c r="U51" s="36"/>
      <c r="V51" s="36"/>
      <c r="W51" s="36"/>
      <c r="X51" s="36"/>
      <c r="Y51" s="36"/>
      <c r="Z51" s="36"/>
      <c r="AA51" s="36"/>
    </row>
    <row r="52" spans="1:27" ht="15.75" customHeight="1">
      <c r="A52" s="36"/>
      <c r="B52" s="25" t="s">
        <v>584</v>
      </c>
      <c r="C52" s="137">
        <f>C23+C45</f>
        <v>150274</v>
      </c>
      <c r="D52" s="137">
        <f t="shared" ref="D52:P52" si="27">D23+D45</f>
        <v>169988</v>
      </c>
      <c r="E52" s="137">
        <f t="shared" si="27"/>
        <v>79884</v>
      </c>
      <c r="F52" s="137">
        <f t="shared" si="27"/>
        <v>-62048</v>
      </c>
      <c r="G52" s="137">
        <f t="shared" si="27"/>
        <v>137450.75</v>
      </c>
      <c r="H52" s="137">
        <f t="shared" si="27"/>
        <v>14360.75</v>
      </c>
      <c r="I52" s="137">
        <f t="shared" si="27"/>
        <v>182054</v>
      </c>
      <c r="J52" s="137">
        <f t="shared" si="27"/>
        <v>132457.06653181941</v>
      </c>
      <c r="K52" s="137">
        <f t="shared" si="27"/>
        <v>114295.52565820128</v>
      </c>
      <c r="L52" s="137">
        <f t="shared" si="27"/>
        <v>119161.33416773501</v>
      </c>
      <c r="M52" s="137">
        <f t="shared" si="27"/>
        <v>120334.28079682638</v>
      </c>
      <c r="N52" s="137">
        <f t="shared" si="27"/>
        <v>126157.91042855385</v>
      </c>
      <c r="O52" s="137">
        <f t="shared" si="27"/>
        <v>131704.924581539</v>
      </c>
      <c r="P52" s="137">
        <f t="shared" si="27"/>
        <v>137510.46761555492</v>
      </c>
      <c r="Q52" s="36"/>
      <c r="R52" s="36"/>
      <c r="S52" s="36"/>
      <c r="T52" s="36"/>
      <c r="U52" s="36"/>
      <c r="V52" s="36"/>
      <c r="W52" s="36"/>
      <c r="X52" s="36"/>
      <c r="Y52" s="36"/>
      <c r="Z52" s="36"/>
      <c r="AA52" s="36"/>
    </row>
    <row r="53" spans="1:27" ht="15.75" customHeight="1">
      <c r="A53" s="36"/>
      <c r="B53" s="368" t="s">
        <v>585</v>
      </c>
      <c r="C53" s="26">
        <f t="shared" ref="C53:P53" si="28">C52/((1-30%)*C12)</f>
        <v>0.15267037527852179</v>
      </c>
      <c r="D53" s="26">
        <f t="shared" si="28"/>
        <v>0.13909541014931392</v>
      </c>
      <c r="E53" s="26">
        <f t="shared" si="28"/>
        <v>9.2387128947724217E-2</v>
      </c>
      <c r="F53" s="26">
        <f t="shared" si="28"/>
        <v>-4.3599603747283631E-2</v>
      </c>
      <c r="G53" s="26">
        <f t="shared" si="28"/>
        <v>7.4679772492262042E-2</v>
      </c>
      <c r="H53" s="26">
        <f t="shared" si="28"/>
        <v>7.2295340239795555E-3</v>
      </c>
      <c r="I53" s="453">
        <f t="shared" si="28"/>
        <v>0.14668356196424515</v>
      </c>
      <c r="J53" s="453">
        <f t="shared" si="28"/>
        <v>7.2534060482420892E-2</v>
      </c>
      <c r="K53" s="453">
        <f t="shared" si="28"/>
        <v>5.9636468194728266E-2</v>
      </c>
      <c r="L53" s="26">
        <f t="shared" si="28"/>
        <v>5.9130185014359155E-2</v>
      </c>
      <c r="M53" s="26">
        <f t="shared" si="28"/>
        <v>5.6328684042042734E-2</v>
      </c>
      <c r="N53" s="26">
        <f t="shared" si="28"/>
        <v>5.5817554732064421E-2</v>
      </c>
      <c r="O53" s="26">
        <f t="shared" si="28"/>
        <v>5.508278012636459E-2</v>
      </c>
      <c r="P53" s="32">
        <f t="shared" si="28"/>
        <v>5.4368636697504559E-2</v>
      </c>
      <c r="Q53" s="36"/>
      <c r="R53" s="36"/>
      <c r="S53" s="36"/>
      <c r="T53" s="36"/>
      <c r="U53" s="36"/>
      <c r="V53" s="36"/>
      <c r="W53" s="36"/>
      <c r="X53" s="36"/>
      <c r="Y53" s="36"/>
      <c r="Z53" s="36"/>
      <c r="AA53" s="36"/>
    </row>
    <row r="54" spans="1:27" ht="15.75" customHeight="1">
      <c r="A54" s="36"/>
      <c r="B54" s="214"/>
      <c r="C54" s="364"/>
      <c r="D54" s="364"/>
      <c r="E54" s="364"/>
      <c r="F54" s="364"/>
      <c r="G54" s="364"/>
      <c r="H54" s="365"/>
      <c r="I54" s="451"/>
      <c r="J54" s="364"/>
      <c r="K54" s="364"/>
      <c r="L54" s="364"/>
      <c r="M54" s="364"/>
      <c r="N54" s="364"/>
      <c r="O54" s="364"/>
      <c r="P54" s="365"/>
      <c r="Q54" s="36"/>
      <c r="R54" s="36"/>
      <c r="S54" s="36"/>
      <c r="T54" s="36"/>
      <c r="U54" s="36"/>
      <c r="V54" s="36"/>
      <c r="W54" s="36"/>
      <c r="X54" s="36"/>
      <c r="Y54" s="36"/>
      <c r="Z54" s="36"/>
      <c r="AA54" s="36"/>
    </row>
    <row r="55" spans="1:27" ht="15.75" customHeight="1">
      <c r="A55" s="36"/>
      <c r="B55" s="25" t="s">
        <v>586</v>
      </c>
      <c r="C55" s="137">
        <f>'EEFF hist'!C287+'EEFF hist'!C65</f>
        <v>2348804</v>
      </c>
      <c r="D55" s="137">
        <f>'EEFF hist'!D287+'EEFF hist'!D65</f>
        <v>2437765</v>
      </c>
      <c r="E55" s="137">
        <f>'EEFF hist'!E287+'EEFF hist'!E65</f>
        <v>2190197</v>
      </c>
      <c r="F55" s="137">
        <f>'EEFF hist'!F287+'EEFF hist'!F65</f>
        <v>2060276</v>
      </c>
      <c r="G55" s="137">
        <f>'EEFF hist'!G287+'EEFF hist'!G65</f>
        <v>2319536</v>
      </c>
      <c r="H55" s="137">
        <f>'EEFF hist'!H287+'EEFF hist'!H65</f>
        <v>2240475</v>
      </c>
      <c r="I55" s="137">
        <f>'EEFF hist'!I287+'EEFF hist'!I65</f>
        <v>2977558</v>
      </c>
      <c r="J55"/>
      <c r="K55" s="207"/>
      <c r="L55" s="207"/>
      <c r="M55" s="207"/>
      <c r="N55" s="207"/>
      <c r="O55" s="207"/>
      <c r="P55" s="115">
        <f>AVERAGE(J53:P53)*AVERAGE(I56)</f>
        <v>2.4586894386955729E-2</v>
      </c>
      <c r="Q55" s="36"/>
      <c r="R55" s="36"/>
      <c r="S55" s="36"/>
      <c r="T55" s="36"/>
      <c r="U55" s="36"/>
      <c r="V55" s="36"/>
      <c r="W55" s="36"/>
      <c r="X55" s="36"/>
      <c r="Y55" s="36"/>
      <c r="Z55" s="36"/>
      <c r="AA55" s="36"/>
    </row>
    <row r="56" spans="1:27" ht="15.75" customHeight="1">
      <c r="A56" s="36"/>
      <c r="B56" s="368" t="s">
        <v>187</v>
      </c>
      <c r="C56" s="26">
        <f t="shared" ref="C56:I56" si="29">((1-30%)*C12)/C55</f>
        <v>0.41906587352541974</v>
      </c>
      <c r="D56" s="26">
        <f t="shared" si="29"/>
        <v>0.50131837974538151</v>
      </c>
      <c r="E56" s="26">
        <f t="shared" si="29"/>
        <v>0.39478909888014635</v>
      </c>
      <c r="F56" s="26">
        <f t="shared" si="29"/>
        <v>0.69074832692318888</v>
      </c>
      <c r="G56" s="26">
        <f t="shared" si="29"/>
        <v>0.79349283649833413</v>
      </c>
      <c r="H56" s="26">
        <f t="shared" si="29"/>
        <v>0.88659793124225883</v>
      </c>
      <c r="I56" s="26">
        <f t="shared" si="29"/>
        <v>0.41682959660231633</v>
      </c>
      <c r="J56" s="207"/>
      <c r="K56" s="373"/>
      <c r="L56" s="207"/>
      <c r="M56" s="207"/>
      <c r="N56" s="207"/>
      <c r="O56" s="207"/>
      <c r="P56" s="373"/>
      <c r="Q56" s="36"/>
      <c r="R56" s="36"/>
      <c r="S56" s="36"/>
      <c r="T56" s="36"/>
      <c r="U56" s="36"/>
      <c r="V56" s="36"/>
      <c r="W56" s="36"/>
      <c r="X56" s="36"/>
      <c r="Y56" s="36"/>
      <c r="Z56" s="36"/>
      <c r="AA56" s="36"/>
    </row>
    <row r="57" spans="1:27" ht="15.75" customHeight="1">
      <c r="A57" s="36"/>
      <c r="B57" s="82"/>
      <c r="C57" s="36"/>
      <c r="D57" s="36"/>
      <c r="E57" s="36"/>
      <c r="F57" s="36"/>
      <c r="G57" s="36"/>
      <c r="H57" s="36"/>
      <c r="I57" s="36"/>
      <c r="J57" s="207"/>
      <c r="K57" s="207"/>
      <c r="L57" s="207"/>
      <c r="M57" s="207"/>
      <c r="N57" s="207"/>
      <c r="O57" s="207"/>
      <c r="P57" s="207"/>
      <c r="Q57" s="36"/>
      <c r="R57" s="36"/>
      <c r="S57" s="36"/>
      <c r="T57" s="36"/>
      <c r="U57" s="36"/>
      <c r="V57" s="36"/>
      <c r="W57" s="36"/>
      <c r="X57" s="36"/>
      <c r="Y57" s="36"/>
      <c r="Z57" s="36"/>
      <c r="AA57" s="36"/>
    </row>
    <row r="58" spans="1:27" ht="15.75" customHeight="1">
      <c r="A58" s="36"/>
      <c r="I58" s="450"/>
      <c r="J58" s="366"/>
      <c r="K58" s="366"/>
      <c r="L58" s="366"/>
      <c r="M58" s="366"/>
      <c r="N58" s="366"/>
      <c r="O58" s="366"/>
      <c r="P58" s="366"/>
      <c r="Q58" s="36"/>
      <c r="R58" s="36"/>
      <c r="S58" s="36"/>
      <c r="T58" s="36"/>
      <c r="U58" s="36"/>
      <c r="V58" s="36"/>
      <c r="W58" s="36"/>
      <c r="X58" s="36"/>
      <c r="Y58" s="36"/>
      <c r="Z58" s="36"/>
      <c r="AA58" s="36"/>
    </row>
    <row r="59" spans="1:27" ht="15.75" customHeight="1">
      <c r="A59" s="36"/>
      <c r="B59" s="82"/>
      <c r="C59" s="36"/>
      <c r="D59" s="36"/>
      <c r="E59" s="36"/>
      <c r="F59" s="36"/>
      <c r="G59" s="36"/>
      <c r="H59" s="36"/>
      <c r="I59" s="373"/>
      <c r="J59" s="207"/>
      <c r="K59" s="207"/>
      <c r="L59" s="207"/>
      <c r="M59" s="207"/>
      <c r="N59" s="207"/>
      <c r="O59" s="207"/>
      <c r="P59" s="207"/>
      <c r="Q59" s="36"/>
      <c r="R59" s="36"/>
      <c r="S59" s="36"/>
      <c r="T59" s="36"/>
      <c r="U59" s="36"/>
      <c r="V59" s="36"/>
      <c r="W59" s="36"/>
      <c r="X59" s="36"/>
      <c r="Y59" s="36"/>
      <c r="Z59" s="36"/>
      <c r="AA59" s="36"/>
    </row>
    <row r="60" spans="1:27" ht="15.75" customHeight="1">
      <c r="A60" s="36"/>
      <c r="B60" s="82"/>
      <c r="C60" s="36"/>
      <c r="D60" s="36"/>
      <c r="E60" s="36"/>
      <c r="F60" s="36"/>
      <c r="G60" s="36"/>
      <c r="H60" s="36"/>
      <c r="I60" s="36"/>
      <c r="J60" s="207"/>
      <c r="K60" s="207"/>
      <c r="L60" s="207"/>
      <c r="M60" s="207"/>
      <c r="N60" s="207"/>
      <c r="O60" s="207"/>
      <c r="P60" s="207"/>
      <c r="Q60" s="36"/>
      <c r="R60" s="36"/>
      <c r="S60" s="36"/>
      <c r="T60" s="36"/>
      <c r="U60" s="36"/>
      <c r="V60" s="36"/>
      <c r="W60" s="36"/>
      <c r="X60" s="36"/>
      <c r="Y60" s="36"/>
      <c r="Z60" s="36"/>
      <c r="AA60" s="36"/>
    </row>
    <row r="61" spans="1:27"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row>
    <row r="62" spans="1:27"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row>
    <row r="63" spans="1:27" ht="15.75" customHeight="1">
      <c r="A63" s="36"/>
      <c r="B63" s="36"/>
      <c r="C63" s="36"/>
      <c r="D63" s="36"/>
      <c r="E63" s="36"/>
      <c r="F63" s="36"/>
      <c r="G63" s="36"/>
      <c r="H63" s="36"/>
      <c r="I63" s="36"/>
      <c r="J63" s="77"/>
      <c r="K63" s="77"/>
      <c r="L63" s="77"/>
      <c r="M63" s="77"/>
      <c r="N63" s="77"/>
      <c r="O63" s="77"/>
      <c r="P63" s="77"/>
      <c r="Q63" s="36"/>
      <c r="R63" s="36"/>
      <c r="S63" s="36"/>
      <c r="T63" s="36"/>
      <c r="U63" s="36"/>
      <c r="V63" s="36"/>
      <c r="W63" s="36"/>
      <c r="X63" s="36"/>
      <c r="Y63" s="36"/>
      <c r="Z63" s="36"/>
      <c r="AA63" s="36"/>
    </row>
    <row r="64" spans="1:27"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row>
    <row r="65" spans="1:27" ht="15.75" customHeight="1">
      <c r="A65" s="36"/>
      <c r="B65" s="36"/>
      <c r="C65" s="36"/>
      <c r="D65" s="36"/>
      <c r="E65" s="36"/>
      <c r="F65" s="36"/>
      <c r="G65" s="36"/>
      <c r="H65" s="36"/>
      <c r="I65" s="36"/>
      <c r="J65" s="101"/>
      <c r="K65" s="101"/>
      <c r="L65" s="101"/>
      <c r="M65" s="101"/>
      <c r="N65" s="101"/>
      <c r="O65" s="101"/>
      <c r="P65" s="101"/>
      <c r="Q65" s="36"/>
      <c r="R65" s="36"/>
      <c r="S65" s="36"/>
      <c r="T65" s="36"/>
      <c r="U65" s="36"/>
      <c r="V65" s="36"/>
      <c r="W65" s="36"/>
      <c r="X65" s="36"/>
      <c r="Y65" s="36"/>
      <c r="Z65" s="36"/>
      <c r="AA65" s="36"/>
    </row>
    <row r="66" spans="1:27" ht="15.75" customHeight="1">
      <c r="A66" s="36"/>
      <c r="B66" s="36"/>
      <c r="C66" s="36"/>
      <c r="D66" s="36"/>
      <c r="E66" s="36"/>
      <c r="F66" s="36"/>
      <c r="G66" s="36"/>
      <c r="H66" s="36"/>
      <c r="I66" s="36"/>
      <c r="J66" s="101"/>
      <c r="K66" s="101"/>
      <c r="L66" s="101"/>
      <c r="M66" s="101"/>
      <c r="N66" s="101"/>
      <c r="O66" s="101"/>
      <c r="P66" s="101"/>
      <c r="Q66" s="36"/>
      <c r="R66" s="36"/>
      <c r="S66" s="36"/>
      <c r="T66" s="36"/>
      <c r="U66" s="36"/>
      <c r="V66" s="36"/>
      <c r="W66" s="36"/>
      <c r="X66" s="36"/>
      <c r="Y66" s="36"/>
      <c r="Z66" s="36"/>
      <c r="AA66" s="36"/>
    </row>
    <row r="67" spans="1:27"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row>
    <row r="68" spans="1:27"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row>
    <row r="69" spans="1:27"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row>
    <row r="70" spans="1:27"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row>
    <row r="71" spans="1:27"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row>
    <row r="72" spans="1:27"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row>
    <row r="73" spans="1:27"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row>
    <row r="74" spans="1:27"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row>
    <row r="75" spans="1:27"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row>
    <row r="76" spans="1:27"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row>
    <row r="77" spans="1:27"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row>
    <row r="78" spans="1:27"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row>
    <row r="79" spans="1:27"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row>
    <row r="80" spans="1:27"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row>
    <row r="81" spans="1:27"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row>
    <row r="82" spans="1:27"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row>
    <row r="83" spans="1:27"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row>
    <row r="84" spans="1:27"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row>
    <row r="85" spans="1:27"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row>
    <row r="86" spans="1:27"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row>
    <row r="87" spans="1:27"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row>
    <row r="88" spans="1:27"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row>
    <row r="89" spans="1:27"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row>
    <row r="90" spans="1:27"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row>
    <row r="91" spans="1:27"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row>
    <row r="92" spans="1:27"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row>
    <row r="93" spans="1:27"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row>
    <row r="94" spans="1:27"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row>
    <row r="95" spans="1:27"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row>
    <row r="96" spans="1:27"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row>
    <row r="97" spans="1:27"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row>
    <row r="98" spans="1:27"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row>
    <row r="99" spans="1:27"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row>
    <row r="100" spans="1:27"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row>
    <row r="101" spans="1:27"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row>
    <row r="102" spans="1:27"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row>
    <row r="103" spans="1:27"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row>
    <row r="104" spans="1:27"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row>
    <row r="105" spans="1:27"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row>
    <row r="106" spans="1:27"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row>
    <row r="107" spans="1:27"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row>
    <row r="108" spans="1:27"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row>
    <row r="109" spans="1:27"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row>
    <row r="110" spans="1:27"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row>
    <row r="111" spans="1:27"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row>
    <row r="112" spans="1:27"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row>
    <row r="113" spans="1:27"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row>
    <row r="114" spans="1:27"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row>
    <row r="115" spans="1:27"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row>
    <row r="116" spans="1:27"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row>
    <row r="117" spans="1:27"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row>
    <row r="118" spans="1:27"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row>
    <row r="119" spans="1:27"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row>
    <row r="120" spans="1:27"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row>
    <row r="121" spans="1:27"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row>
    <row r="122" spans="1:27"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row>
    <row r="123" spans="1:27"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row>
    <row r="124" spans="1:27"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row>
    <row r="125" spans="1:27"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row>
    <row r="126" spans="1:27"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row>
    <row r="127" spans="1:27"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row>
    <row r="128" spans="1:27"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row>
    <row r="129" spans="1:27"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row>
    <row r="130" spans="1:27"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row>
    <row r="131" spans="1:27"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row>
    <row r="132" spans="1:27"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row>
    <row r="133" spans="1:27"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row>
    <row r="134" spans="1:27"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row>
    <row r="135" spans="1:27"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row>
    <row r="136" spans="1:27"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row>
    <row r="137" spans="1:27"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row>
    <row r="138" spans="1:27"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row>
    <row r="139" spans="1:27"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row>
    <row r="140" spans="1:27"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row>
    <row r="141" spans="1:27"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row>
    <row r="142" spans="1:27"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row>
    <row r="143" spans="1:27"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row>
    <row r="144" spans="1:27"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row>
    <row r="145" spans="1:27"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row>
    <row r="146" spans="1:27"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row>
    <row r="147" spans="1:27"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row>
    <row r="148" spans="1:27"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row>
    <row r="149" spans="1:27"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row>
    <row r="150" spans="1:27"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row>
    <row r="151" spans="1:27"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row>
    <row r="152" spans="1:27"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row>
    <row r="153" spans="1:27"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row>
    <row r="154" spans="1:27"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row>
    <row r="155" spans="1:27"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row>
    <row r="156" spans="1:27"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row>
    <row r="157" spans="1:27"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row>
    <row r="158" spans="1:27"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row>
    <row r="159" spans="1:27"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row>
    <row r="160" spans="1:27"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row>
    <row r="161" spans="1:27"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row>
    <row r="162" spans="1:27"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row>
    <row r="163" spans="1:27"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row>
    <row r="164" spans="1:27"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row>
    <row r="165" spans="1:27"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row>
    <row r="166" spans="1:27"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row>
    <row r="167" spans="1:27"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row>
    <row r="168" spans="1:27"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row>
    <row r="169" spans="1:27"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row>
    <row r="170" spans="1:27"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row>
    <row r="171" spans="1:27"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row>
    <row r="172" spans="1:27"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row>
    <row r="173" spans="1:27"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row>
    <row r="174" spans="1:27"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row>
    <row r="175" spans="1:27"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row>
    <row r="176" spans="1:27"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row>
    <row r="177" spans="1:27"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row>
    <row r="178" spans="1:27"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row>
    <row r="179" spans="1:27"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row>
    <row r="180" spans="1:27"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row>
    <row r="181" spans="1:27"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row>
    <row r="182" spans="1:27"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row>
    <row r="183" spans="1:27"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row>
    <row r="184" spans="1:27"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row>
    <row r="185" spans="1:27"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row>
    <row r="186" spans="1:27"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row>
    <row r="187" spans="1:27"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row>
    <row r="188" spans="1:27"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row>
    <row r="189" spans="1:27"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row>
    <row r="190" spans="1:27"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row>
    <row r="191" spans="1:27"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row>
    <row r="192" spans="1:27"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row>
    <row r="193" spans="1:27"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row>
    <row r="194" spans="1:27"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row>
    <row r="195" spans="1:27"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row>
    <row r="196" spans="1:27"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row>
    <row r="197" spans="1:27"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row>
    <row r="198" spans="1:27"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row>
    <row r="199" spans="1:27"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row>
    <row r="200" spans="1:27"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row>
    <row r="201" spans="1:27"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row>
    <row r="202" spans="1:27"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row>
    <row r="203" spans="1:27"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row>
    <row r="204" spans="1:27"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row>
    <row r="205" spans="1:27"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row>
    <row r="206" spans="1:27"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row>
    <row r="207" spans="1:27"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row>
    <row r="208" spans="1:27"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row>
    <row r="209" spans="1:27"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row>
    <row r="210" spans="1:27"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row>
    <row r="211" spans="1:27"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row>
    <row r="212" spans="1:27"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row>
    <row r="213" spans="1:27"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row>
    <row r="214" spans="1:27"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row>
    <row r="215" spans="1:27"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row>
    <row r="216" spans="1:27"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row>
    <row r="217" spans="1:27"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row>
    <row r="218" spans="1:27"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row>
    <row r="219" spans="1:27"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row>
    <row r="220" spans="1:27"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row>
    <row r="221" spans="1:27"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row>
    <row r="222" spans="1:27"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row>
    <row r="223" spans="1:27"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row>
    <row r="224" spans="1:27"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row>
    <row r="225" spans="1:27"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row>
    <row r="226" spans="1:27"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row>
    <row r="227" spans="1:27"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row>
    <row r="228" spans="1:27"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row>
    <row r="229" spans="1:27"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row>
    <row r="230" spans="1:27"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row>
    <row r="231" spans="1:27"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row>
    <row r="232" spans="1:27"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row>
    <row r="233" spans="1:27"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row>
    <row r="234" spans="1:27"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row>
    <row r="235" spans="1:27"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row>
    <row r="236" spans="1:27"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row>
    <row r="237" spans="1:27"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row>
    <row r="238" spans="1:27"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row>
    <row r="239" spans="1:27"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row>
    <row r="240" spans="1:27"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row>
    <row r="241" spans="1:27"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row>
    <row r="242" spans="1:27"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row>
    <row r="243" spans="1:27"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row>
    <row r="244" spans="1:27"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row>
    <row r="245" spans="1:27"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row>
    <row r="246" spans="1:27"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row>
    <row r="247" spans="1:27"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row>
    <row r="248" spans="1:27"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row>
    <row r="249" spans="1:27"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row>
    <row r="250" spans="1:27"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row>
    <row r="251" spans="1:27"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row>
    <row r="252" spans="1:27"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row>
    <row r="253" spans="1:27"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row>
    <row r="254" spans="1:27"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row>
    <row r="255" spans="1:27"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row>
    <row r="256" spans="1:27"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row>
    <row r="257" spans="1:27"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row>
    <row r="258" spans="1:27"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row>
    <row r="259" spans="1:27"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row>
    <row r="260" spans="1:27"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row>
    <row r="261" spans="1:27"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row>
    <row r="262" spans="1:27"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row>
    <row r="263" spans="1:27"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row>
    <row r="264" spans="1:27"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row>
    <row r="265" spans="1:27"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row>
    <row r="266" spans="1:27"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row>
    <row r="267" spans="1:27" ht="15.75" customHeight="1"/>
    <row r="268" spans="1:27" ht="15.75" customHeight="1"/>
    <row r="269" spans="1:27" ht="15.75" customHeight="1"/>
    <row r="270" spans="1:27" ht="15.75" customHeight="1"/>
    <row r="271" spans="1:27" ht="15.75" customHeight="1"/>
    <row r="272" spans="1:27"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sheetData>
  <pageMargins left="0.7" right="0.7" top="0.75" bottom="0.75" header="0" footer="0"/>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961"/>
  <sheetViews>
    <sheetView showGridLines="0" topLeftCell="A50" zoomScaleNormal="100" workbookViewId="0">
      <selection activeCell="H61" sqref="H61"/>
    </sheetView>
  </sheetViews>
  <sheetFormatPr baseColWidth="10" defaultColWidth="12.59765625" defaultRowHeight="15" customHeight="1"/>
  <cols>
    <col min="1" max="1" width="4.59765625" style="35" customWidth="1"/>
    <col min="2" max="2" width="41.59765625" style="35" customWidth="1"/>
    <col min="3" max="3" width="13" style="35" customWidth="1"/>
    <col min="4" max="4" width="8" style="35" customWidth="1"/>
    <col min="5" max="5" width="35" style="35" customWidth="1"/>
    <col min="6" max="6" width="10" style="35" customWidth="1"/>
    <col min="7" max="7" width="8.69921875" style="35" customWidth="1"/>
    <col min="8" max="8" width="13.8984375" style="35" customWidth="1"/>
    <col min="9" max="9" width="10.09765625" style="35" customWidth="1"/>
    <col min="10" max="11" width="11.19921875" style="35" customWidth="1"/>
    <col min="12" max="12" width="11.8984375" style="35" customWidth="1"/>
    <col min="13" max="13" width="12.59765625" style="35" customWidth="1"/>
    <col min="14" max="14" width="11" style="35" customWidth="1"/>
    <col min="15" max="15" width="11.69921875" style="35" customWidth="1"/>
    <col min="16" max="16" width="11.09765625" style="35" bestFit="1" customWidth="1"/>
    <col min="17" max="17" width="14.3984375" style="35" bestFit="1" customWidth="1"/>
    <col min="18" max="18" width="9.5" style="35" customWidth="1"/>
    <col min="19" max="19" width="8.3984375" style="35" customWidth="1"/>
    <col min="20" max="20" width="8" style="35" customWidth="1"/>
    <col min="21" max="21" width="8.8984375" style="35" customWidth="1"/>
    <col min="22" max="22" width="7.59765625" style="35" customWidth="1"/>
    <col min="23" max="23" width="8.59765625" style="35" customWidth="1"/>
    <col min="24" max="24" width="7.09765625" style="35" customWidth="1"/>
    <col min="25" max="25" width="6.8984375" style="35" customWidth="1"/>
    <col min="26" max="26" width="9.5" style="35" customWidth="1"/>
    <col min="27" max="27" width="14.8984375" style="35" customWidth="1"/>
    <col min="28" max="16384" width="12.59765625" style="35"/>
  </cols>
  <sheetData>
    <row r="1" spans="1:27" ht="14.25" customHeight="1">
      <c r="A1" s="215"/>
      <c r="B1" s="215"/>
      <c r="C1" s="215"/>
      <c r="D1" s="215"/>
      <c r="E1" s="215"/>
      <c r="F1" s="215"/>
    </row>
    <row r="2" spans="1:27" ht="14.25" customHeight="1">
      <c r="A2" s="82" t="s">
        <v>75</v>
      </c>
      <c r="B2" s="295" t="s">
        <v>262</v>
      </c>
      <c r="C2" s="295">
        <f>C5*(1-C10)*C8+C7*C9</f>
        <v>0.10555382167505707</v>
      </c>
      <c r="D2" s="82"/>
      <c r="E2" s="82"/>
      <c r="F2" s="82"/>
      <c r="G2" s="351"/>
      <c r="H2" s="160"/>
      <c r="I2" s="384"/>
      <c r="J2" s="385"/>
      <c r="K2" s="215"/>
      <c r="L2" s="215"/>
      <c r="M2" s="215"/>
      <c r="N2" s="215"/>
      <c r="O2" s="215"/>
      <c r="P2" s="215"/>
      <c r="Q2" s="215"/>
      <c r="R2" s="215"/>
      <c r="S2" s="215"/>
      <c r="T2" s="215"/>
      <c r="U2" s="215"/>
      <c r="V2" s="215"/>
      <c r="W2" s="215"/>
    </row>
    <row r="3" spans="1:27" ht="14.25" customHeight="1">
      <c r="A3" s="215"/>
      <c r="B3" s="506" t="s">
        <v>331</v>
      </c>
      <c r="C3" s="506">
        <f>C5*(1-C10)*C8+C6*C9</f>
        <v>0.1044710069623489</v>
      </c>
      <c r="D3" s="82"/>
      <c r="E3" s="82"/>
      <c r="F3" s="82"/>
      <c r="G3" s="379" t="s">
        <v>75</v>
      </c>
      <c r="H3" s="146" t="s">
        <v>599</v>
      </c>
      <c r="I3" s="331"/>
      <c r="J3" s="215"/>
      <c r="K3" s="215"/>
      <c r="L3" s="215"/>
      <c r="M3" s="215"/>
      <c r="N3" s="215"/>
      <c r="O3" s="215"/>
    </row>
    <row r="4" spans="1:27" ht="14.25" customHeight="1">
      <c r="A4" s="215"/>
      <c r="B4" s="82"/>
      <c r="C4" s="82"/>
      <c r="D4" s="454"/>
      <c r="E4" s="323" t="s">
        <v>334</v>
      </c>
      <c r="F4" s="323">
        <f>+Q13</f>
        <v>7.6287533297527575E-3</v>
      </c>
      <c r="G4" s="383"/>
      <c r="H4" s="387"/>
      <c r="I4" s="387">
        <v>2014</v>
      </c>
      <c r="J4" s="387">
        <v>2015</v>
      </c>
      <c r="K4" s="387">
        <v>2016</v>
      </c>
      <c r="L4" s="387">
        <v>2017</v>
      </c>
      <c r="M4" s="215">
        <v>2018</v>
      </c>
      <c r="N4" s="215">
        <v>2019</v>
      </c>
      <c r="O4" s="215">
        <v>2020</v>
      </c>
      <c r="P4" s="381" t="s">
        <v>598</v>
      </c>
      <c r="Q4" s="381" t="s">
        <v>5948</v>
      </c>
      <c r="R4" s="380"/>
    </row>
    <row r="5" spans="1:27" ht="14.25" customHeight="1">
      <c r="A5" s="215"/>
      <c r="B5" s="30" t="s">
        <v>333</v>
      </c>
      <c r="C5" s="30">
        <f>+I81</f>
        <v>6.5496308607662118E-2</v>
      </c>
      <c r="D5" s="82"/>
      <c r="E5" s="82"/>
      <c r="F5" s="82"/>
      <c r="G5" s="215"/>
      <c r="H5" s="126" t="s">
        <v>335</v>
      </c>
      <c r="I5" s="137">
        <f>+'EEFF hist'!C249</f>
        <v>490825</v>
      </c>
      <c r="J5" s="137">
        <f>+'EEFF hist'!D249</f>
        <v>510730</v>
      </c>
      <c r="K5" s="137">
        <f>+'EEFF hist'!E249</f>
        <v>414177</v>
      </c>
      <c r="L5" s="137">
        <f>+'EEFF hist'!F249</f>
        <v>122313</v>
      </c>
      <c r="M5" s="137">
        <f>+'EEFF hist'!G249</f>
        <v>94390</v>
      </c>
      <c r="N5" s="137">
        <f>+'EEFF hist'!H249</f>
        <v>90702</v>
      </c>
      <c r="O5" s="137">
        <f>+'EEFF hist'!I249</f>
        <v>70487</v>
      </c>
      <c r="P5" s="137">
        <v>71599</v>
      </c>
      <c r="Q5" s="137">
        <f>AVERAGE(L5:N5)</f>
        <v>102468.33333333333</v>
      </c>
      <c r="R5" s="215"/>
    </row>
    <row r="6" spans="1:27" ht="14.25" customHeight="1">
      <c r="A6" s="215"/>
      <c r="B6" s="126" t="s">
        <v>6031</v>
      </c>
      <c r="C6" s="126">
        <f>((1+C7)*(1+F6)/(1+F7))-1</f>
        <v>0.1044710069623489</v>
      </c>
      <c r="E6" s="30" t="s">
        <v>5953</v>
      </c>
      <c r="F6" s="30">
        <v>0.02</v>
      </c>
      <c r="G6" s="215"/>
      <c r="H6" s="126" t="s">
        <v>332</v>
      </c>
      <c r="I6" s="145">
        <f>'EEFF hist'!C302*'EEFF hist'!C297/1000</f>
        <v>6948079.523</v>
      </c>
      <c r="J6" s="145">
        <f>'EEFF hist'!D302*'EEFF hist'!D297/1000</f>
        <v>7289788.352</v>
      </c>
      <c r="K6" s="145">
        <f>'EEFF hist'!E302*'EEFF hist'!E297/1000</f>
        <v>9112235.4399999995</v>
      </c>
      <c r="L6" s="145">
        <f>'EEFF hist'!F302*'EEFF hist'!F297/1000</f>
        <v>10479070.755999999</v>
      </c>
      <c r="M6" s="145">
        <f>'EEFF hist'!G302*'EEFF hist'!G297/1000</f>
        <v>12529323.73</v>
      </c>
      <c r="N6" s="145">
        <f>'EEFF hist'!H302*'EEFF hist'!H297/1000</f>
        <v>15376897.305</v>
      </c>
      <c r="O6" s="145">
        <f>'EEFF hist'!I302*'EEFF hist'!I297/1000</f>
        <v>11390294.300000001</v>
      </c>
      <c r="P6" s="145">
        <f>Supuestos!J19*Supuestos!J18/1000</f>
        <v>10450595.02025</v>
      </c>
      <c r="Q6" s="145">
        <f>AVERAGE(L6:N6)</f>
        <v>12795097.263666667</v>
      </c>
      <c r="R6" s="215"/>
    </row>
    <row r="7" spans="1:27" ht="14.25" customHeight="1">
      <c r="A7" s="215"/>
      <c r="B7" s="126" t="s">
        <v>336</v>
      </c>
      <c r="C7" s="126">
        <f>C12</f>
        <v>0.10555382167505707</v>
      </c>
      <c r="D7" s="82"/>
      <c r="E7" s="32" t="s">
        <v>5952</v>
      </c>
      <c r="F7" s="32">
        <v>2.1000000000000001E-2</v>
      </c>
      <c r="G7" s="215"/>
      <c r="H7" s="322"/>
      <c r="R7" s="215"/>
      <c r="S7" s="215"/>
      <c r="T7" s="215"/>
      <c r="U7" s="215"/>
      <c r="V7" s="215"/>
      <c r="W7" s="215"/>
      <c r="X7" s="215"/>
      <c r="AA7" s="441"/>
    </row>
    <row r="8" spans="1:27" ht="14.25" customHeight="1">
      <c r="A8" s="215"/>
      <c r="B8" s="126" t="s">
        <v>337</v>
      </c>
      <c r="C8" s="126">
        <v>0</v>
      </c>
      <c r="D8" s="82"/>
      <c r="E8" s="82"/>
      <c r="F8" s="82"/>
      <c r="G8" s="215"/>
      <c r="L8" s="215"/>
      <c r="M8" s="215"/>
      <c r="N8" s="215"/>
      <c r="O8" s="215"/>
      <c r="P8" s="390"/>
      <c r="Q8" s="215"/>
      <c r="R8" s="215"/>
      <c r="S8" s="215"/>
      <c r="T8" s="215"/>
      <c r="U8" s="215"/>
      <c r="V8" s="215"/>
      <c r="W8" s="215"/>
    </row>
    <row r="9" spans="1:27" ht="14.25" customHeight="1">
      <c r="A9" s="215"/>
      <c r="B9" s="126" t="s">
        <v>338</v>
      </c>
      <c r="C9" s="126">
        <f>1-C8</f>
        <v>1</v>
      </c>
      <c r="D9" s="82"/>
      <c r="E9" s="82"/>
      <c r="F9" s="82"/>
      <c r="I9" s="533" t="s">
        <v>589</v>
      </c>
      <c r="J9" s="533"/>
      <c r="K9" s="533"/>
      <c r="L9" s="533"/>
      <c r="M9" s="533"/>
      <c r="N9" s="533"/>
      <c r="O9" s="533"/>
      <c r="P9" s="533"/>
      <c r="Q9" s="533"/>
    </row>
    <row r="10" spans="1:27" ht="14.25" customHeight="1">
      <c r="A10" s="215"/>
      <c r="B10" s="32" t="s">
        <v>339</v>
      </c>
      <c r="C10" s="32">
        <v>0.29499999999999998</v>
      </c>
      <c r="D10" s="82"/>
      <c r="E10" s="30" t="s">
        <v>340</v>
      </c>
      <c r="F10" s="30">
        <f>F11*F12</f>
        <v>2.6003244435917117E-2</v>
      </c>
      <c r="G10" s="215"/>
      <c r="H10" s="386"/>
      <c r="I10" s="215">
        <v>2014</v>
      </c>
      <c r="J10" s="215">
        <v>2015</v>
      </c>
      <c r="K10" s="215">
        <v>2016</v>
      </c>
      <c r="L10" s="215">
        <v>2017</v>
      </c>
      <c r="M10" s="215">
        <v>2018</v>
      </c>
      <c r="N10" s="215">
        <v>2019</v>
      </c>
      <c r="O10" s="386">
        <v>2020</v>
      </c>
      <c r="P10" s="388" t="s">
        <v>598</v>
      </c>
      <c r="Q10" s="388" t="s">
        <v>5948</v>
      </c>
      <c r="R10" s="215"/>
      <c r="S10" s="215"/>
      <c r="T10" s="215"/>
      <c r="U10" s="215"/>
      <c r="V10" s="215"/>
      <c r="W10" s="215"/>
    </row>
    <row r="11" spans="1:27" ht="14.25" customHeight="1">
      <c r="A11" s="215"/>
      <c r="B11" s="82"/>
      <c r="C11" s="82"/>
      <c r="D11" s="82"/>
      <c r="E11" s="126" t="s">
        <v>6025</v>
      </c>
      <c r="F11" s="126">
        <f>+'Riesgo Pais Perú'!B5363/10000</f>
        <v>2.3639313123561014E-2</v>
      </c>
      <c r="G11" s="353"/>
      <c r="H11" s="126" t="s">
        <v>335</v>
      </c>
      <c r="I11" s="30">
        <f t="shared" ref="I11:P12" si="0">I5/SUM(I$5:I$6)</f>
        <v>6.5980817267171699E-2</v>
      </c>
      <c r="J11" s="30">
        <f t="shared" si="0"/>
        <v>6.5473854038052781E-2</v>
      </c>
      <c r="K11" s="30">
        <f t="shared" si="0"/>
        <v>4.3476702547638177E-2</v>
      </c>
      <c r="L11" s="30">
        <f t="shared" si="0"/>
        <v>1.1537456129797704E-2</v>
      </c>
      <c r="M11" s="30">
        <f t="shared" si="0"/>
        <v>7.4771974411685267E-3</v>
      </c>
      <c r="N11" s="30">
        <f t="shared" si="0"/>
        <v>5.8639998497168212E-3</v>
      </c>
      <c r="O11" s="30">
        <f t="shared" si="0"/>
        <v>6.1502787772418268E-3</v>
      </c>
      <c r="P11" s="30">
        <f t="shared" si="0"/>
        <v>6.8045694521700955E-3</v>
      </c>
      <c r="Q11" s="30">
        <f>AVERAGE(L11:P11)</f>
        <v>7.5667003300189956E-3</v>
      </c>
      <c r="R11" s="215"/>
      <c r="S11" s="215"/>
      <c r="T11" s="215"/>
      <c r="U11" s="215"/>
      <c r="V11" s="215"/>
      <c r="W11" s="215"/>
    </row>
    <row r="12" spans="1:27" ht="14.25" customHeight="1">
      <c r="A12" s="215"/>
      <c r="B12" s="30" t="s">
        <v>336</v>
      </c>
      <c r="C12" s="30">
        <f>C13+C16*(C15+C17)</f>
        <v>0.10555382167505707</v>
      </c>
      <c r="D12" s="82"/>
      <c r="E12" s="126" t="s">
        <v>5949</v>
      </c>
      <c r="F12" s="129">
        <v>1.1000000000000001</v>
      </c>
      <c r="H12" s="32" t="s">
        <v>332</v>
      </c>
      <c r="I12" s="32">
        <f t="shared" si="0"/>
        <v>0.93401918273282836</v>
      </c>
      <c r="J12" s="32">
        <f t="shared" si="0"/>
        <v>0.93452614596194727</v>
      </c>
      <c r="K12" s="32">
        <f t="shared" si="0"/>
        <v>0.95652329745236186</v>
      </c>
      <c r="L12" s="32">
        <f t="shared" si="0"/>
        <v>0.98846254387020227</v>
      </c>
      <c r="M12" s="32">
        <f t="shared" si="0"/>
        <v>0.99252280255883152</v>
      </c>
      <c r="N12" s="32">
        <f t="shared" si="0"/>
        <v>0.99413600015028314</v>
      </c>
      <c r="O12" s="32">
        <f t="shared" si="0"/>
        <v>0.99384972122275816</v>
      </c>
      <c r="P12" s="32">
        <f t="shared" si="0"/>
        <v>0.99319543054782988</v>
      </c>
      <c r="Q12" s="32">
        <f>AVERAGE(L12:P12)</f>
        <v>0.99243329966998106</v>
      </c>
    </row>
    <row r="13" spans="1:27" ht="14.25" customHeight="1">
      <c r="A13" s="215"/>
      <c r="B13" s="126" t="s">
        <v>5951</v>
      </c>
      <c r="C13" s="126">
        <v>0.03</v>
      </c>
      <c r="D13" s="82"/>
      <c r="E13" s="391"/>
      <c r="F13" s="391"/>
      <c r="H13" s="323" t="s">
        <v>334</v>
      </c>
      <c r="I13" s="382">
        <f t="shared" ref="I13:P13" si="1">I5/I6</f>
        <v>7.0641822445358909E-2</v>
      </c>
      <c r="J13" s="382">
        <f t="shared" si="1"/>
        <v>7.0061018967701297E-2</v>
      </c>
      <c r="K13" s="382">
        <f t="shared" si="1"/>
        <v>4.5452842250090067E-2</v>
      </c>
      <c r="L13" s="382">
        <f t="shared" si="1"/>
        <v>1.1672122733780309E-2</v>
      </c>
      <c r="M13" s="382">
        <f t="shared" si="1"/>
        <v>7.5335271108044072E-3</v>
      </c>
      <c r="N13" s="382">
        <f t="shared" si="1"/>
        <v>5.8985891757570011E-3</v>
      </c>
      <c r="O13" s="382">
        <f t="shared" si="1"/>
        <v>6.188338785943397E-3</v>
      </c>
      <c r="P13" s="382">
        <f t="shared" si="1"/>
        <v>6.8511888424786747E-3</v>
      </c>
      <c r="Q13" s="382">
        <f>AVERAGE(L13:P13)</f>
        <v>7.6287533297527575E-3</v>
      </c>
    </row>
    <row r="14" spans="1:27" ht="14.25" customHeight="1">
      <c r="A14" s="215"/>
      <c r="B14" s="126" t="s">
        <v>5950</v>
      </c>
      <c r="C14" s="126">
        <v>0.12</v>
      </c>
      <c r="D14" s="82"/>
      <c r="F14" s="392"/>
      <c r="G14" s="216"/>
      <c r="R14" s="215"/>
      <c r="S14" s="215"/>
      <c r="T14" s="215"/>
      <c r="U14" s="215"/>
      <c r="V14" s="215"/>
      <c r="W14" s="215"/>
    </row>
    <row r="15" spans="1:27" ht="14.25" customHeight="1">
      <c r="A15" s="215"/>
      <c r="B15" s="126" t="s">
        <v>5976</v>
      </c>
      <c r="C15" s="126">
        <v>5.8820579658656322E-2</v>
      </c>
      <c r="D15" s="82"/>
      <c r="G15" s="215"/>
      <c r="H15" s="254"/>
      <c r="I15" s="421"/>
      <c r="J15" s="421"/>
      <c r="K15" s="421"/>
      <c r="P15" s="215"/>
      <c r="Q15" s="215"/>
      <c r="R15" s="215"/>
      <c r="S15" s="215"/>
      <c r="T15" s="215"/>
      <c r="U15" s="215"/>
      <c r="V15" s="215"/>
      <c r="W15" s="215"/>
    </row>
    <row r="16" spans="1:27" ht="14.25" customHeight="1">
      <c r="A16" s="215"/>
      <c r="B16" s="126" t="s">
        <v>341</v>
      </c>
      <c r="C16" s="128">
        <f>F17</f>
        <v>0.8907146368550789</v>
      </c>
      <c r="D16" s="82"/>
      <c r="E16" s="30" t="s">
        <v>5958</v>
      </c>
      <c r="F16" s="138">
        <f>+'Industry Averages'!F19</f>
        <v>0.88594975887311611</v>
      </c>
      <c r="G16" s="215"/>
      <c r="H16" s="254"/>
      <c r="I16" s="421"/>
      <c r="J16" s="421"/>
      <c r="K16" s="421"/>
      <c r="P16" s="215"/>
      <c r="Q16" s="215"/>
      <c r="R16" s="215"/>
      <c r="S16" s="215"/>
      <c r="T16" s="215"/>
      <c r="U16" s="215"/>
      <c r="V16" s="215"/>
      <c r="W16" s="215"/>
    </row>
    <row r="17" spans="1:23" ht="14.25" customHeight="1">
      <c r="A17" s="215"/>
      <c r="B17" s="126" t="s">
        <v>340</v>
      </c>
      <c r="C17" s="126">
        <f>+F10</f>
        <v>2.6003244435917117E-2</v>
      </c>
      <c r="E17" s="32" t="s">
        <v>343</v>
      </c>
      <c r="F17" s="140">
        <f>F16*(1+(1-C10)*F4)</f>
        <v>0.8907146368550789</v>
      </c>
      <c r="G17" s="215"/>
      <c r="H17" s="422"/>
      <c r="I17" s="423"/>
      <c r="J17" s="423"/>
      <c r="K17" s="423"/>
      <c r="P17" s="215"/>
      <c r="Q17" s="215"/>
      <c r="R17" s="215"/>
      <c r="S17" s="215"/>
      <c r="T17" s="215"/>
      <c r="U17" s="215"/>
      <c r="V17" s="215"/>
      <c r="W17" s="215"/>
    </row>
    <row r="18" spans="1:23" ht="14.25" customHeight="1">
      <c r="A18" s="215"/>
      <c r="B18" s="32" t="s">
        <v>342</v>
      </c>
      <c r="C18" s="32">
        <v>0</v>
      </c>
      <c r="G18" s="215"/>
      <c r="R18" s="215"/>
      <c r="S18" s="215"/>
      <c r="T18" s="215"/>
      <c r="U18" s="215"/>
      <c r="V18" s="215"/>
      <c r="W18" s="215"/>
    </row>
    <row r="19" spans="1:23" ht="14.25" customHeight="1">
      <c r="A19" s="215"/>
      <c r="B19" s="82"/>
      <c r="C19" s="514">
        <f>1/0.63-1</f>
        <v>0.58730158730158721</v>
      </c>
      <c r="D19" s="82"/>
      <c r="G19" s="215"/>
      <c r="R19" s="215"/>
      <c r="S19" s="215"/>
      <c r="T19" s="215"/>
      <c r="U19" s="215"/>
      <c r="V19" s="215"/>
      <c r="W19" s="215"/>
    </row>
    <row r="20" spans="1:23" ht="14.25" customHeight="1">
      <c r="A20" s="215"/>
      <c r="B20" s="82"/>
      <c r="C20" s="82"/>
      <c r="D20" s="82"/>
      <c r="G20" s="215"/>
      <c r="R20" s="215"/>
      <c r="S20" s="215"/>
      <c r="T20" s="215"/>
      <c r="U20" s="215"/>
      <c r="V20" s="215"/>
      <c r="W20" s="215"/>
    </row>
    <row r="21" spans="1:23" ht="14.4" customHeight="1">
      <c r="A21" s="215"/>
      <c r="B21" s="82"/>
      <c r="C21" s="82"/>
      <c r="D21" s="82"/>
      <c r="G21" s="215"/>
      <c r="R21" s="215"/>
      <c r="S21" s="215"/>
      <c r="T21" s="215"/>
      <c r="U21" s="215"/>
      <c r="V21" s="215"/>
      <c r="W21" s="215"/>
    </row>
    <row r="22" spans="1:23" ht="14.25" customHeight="1">
      <c r="A22" s="215" t="s">
        <v>75</v>
      </c>
      <c r="B22" s="505" t="s">
        <v>341</v>
      </c>
      <c r="R22" s="215"/>
      <c r="S22" s="215"/>
      <c r="T22" s="215"/>
      <c r="U22" s="215"/>
      <c r="V22" s="215"/>
      <c r="W22" s="215"/>
    </row>
    <row r="23" spans="1:23" ht="14.25" customHeight="1" thickBot="1">
      <c r="A23" s="215"/>
      <c r="R23" s="215"/>
      <c r="S23" s="215"/>
      <c r="T23" s="215"/>
      <c r="U23" s="215"/>
      <c r="V23" s="215"/>
      <c r="W23" s="215"/>
    </row>
    <row r="24" spans="1:23" ht="14.25" customHeight="1" thickBot="1">
      <c r="A24" s="215"/>
      <c r="B24" s="442" t="s">
        <v>5965</v>
      </c>
      <c r="C24" s="442" t="s">
        <v>5966</v>
      </c>
      <c r="D24" s="442" t="s">
        <v>341</v>
      </c>
      <c r="E24" s="442" t="s">
        <v>5961</v>
      </c>
      <c r="F24" s="442" t="s">
        <v>262</v>
      </c>
      <c r="G24" s="442" t="s">
        <v>6032</v>
      </c>
      <c r="H24" s="442" t="s">
        <v>5973</v>
      </c>
      <c r="I24" s="442" t="s">
        <v>5972</v>
      </c>
      <c r="J24" s="442" t="s">
        <v>5974</v>
      </c>
      <c r="K24" s="443" t="s">
        <v>5975</v>
      </c>
      <c r="P24" s="215"/>
      <c r="Q24" s="215"/>
      <c r="R24" s="215"/>
      <c r="S24" s="215"/>
      <c r="T24" s="215"/>
      <c r="U24" s="215"/>
      <c r="V24" s="215"/>
      <c r="W24" s="215"/>
    </row>
    <row r="25" spans="1:23" ht="14.25" customHeight="1" thickBot="1">
      <c r="A25" s="215"/>
      <c r="B25" s="448" t="s">
        <v>5967</v>
      </c>
      <c r="C25" s="449" t="s">
        <v>5968</v>
      </c>
      <c r="D25" s="444">
        <v>1.1000000000000001</v>
      </c>
      <c r="E25" s="445">
        <v>0.11600000000000001</v>
      </c>
      <c r="F25" s="445">
        <v>0.114</v>
      </c>
      <c r="G25" s="445">
        <v>2.1000000000000001E-2</v>
      </c>
      <c r="H25" s="445">
        <f>1-G25</f>
        <v>0.97899999999999998</v>
      </c>
      <c r="I25" s="445">
        <f>G25/H25</f>
        <v>2.1450459652706845E-2</v>
      </c>
      <c r="J25" s="515">
        <v>0.29499999999999998</v>
      </c>
      <c r="K25" s="446">
        <f>D25/(1+(1-J25)*I25)</f>
        <v>1.0836129824261298</v>
      </c>
      <c r="P25" s="215"/>
      <c r="Q25" s="215"/>
      <c r="R25" s="215"/>
      <c r="S25" s="215"/>
      <c r="T25" s="215"/>
      <c r="U25" s="215"/>
      <c r="V25" s="215"/>
      <c r="W25" s="215"/>
    </row>
    <row r="26" spans="1:23" ht="14.25" customHeight="1" thickBot="1">
      <c r="A26" s="215"/>
      <c r="B26" s="448" t="s">
        <v>5955</v>
      </c>
      <c r="C26" s="449" t="s">
        <v>5969</v>
      </c>
      <c r="D26" s="444">
        <v>1.1000000000000001</v>
      </c>
      <c r="E26" s="445">
        <v>8.5000000000000006E-2</v>
      </c>
      <c r="F26" s="445">
        <v>7.9000000000000001E-2</v>
      </c>
      <c r="G26" s="445">
        <v>7.0999999999999994E-2</v>
      </c>
      <c r="H26" s="445">
        <f>1-G26</f>
        <v>0.92900000000000005</v>
      </c>
      <c r="I26" s="445">
        <f>G26/H26</f>
        <v>7.6426264800861135E-2</v>
      </c>
      <c r="J26" s="515">
        <v>0.29499999999999998</v>
      </c>
      <c r="K26" s="446">
        <f>D26/(1+(1-J26)*I26)</f>
        <v>1.043761586427729</v>
      </c>
      <c r="P26" s="215"/>
      <c r="Q26" s="215"/>
      <c r="R26" s="215"/>
      <c r="S26" s="215"/>
      <c r="T26" s="215"/>
      <c r="U26" s="215"/>
      <c r="V26" s="215"/>
      <c r="W26" s="215"/>
    </row>
    <row r="27" spans="1:23" ht="14.25" customHeight="1" thickBot="1">
      <c r="A27" s="215"/>
      <c r="B27" s="448" t="s">
        <v>5956</v>
      </c>
      <c r="C27" s="449" t="s">
        <v>5970</v>
      </c>
      <c r="D27" s="444">
        <v>1.2</v>
      </c>
      <c r="E27" s="445">
        <v>9.5000000000000001E-2</v>
      </c>
      <c r="F27" s="445">
        <v>5.6000000000000001E-2</v>
      </c>
      <c r="G27" s="445">
        <v>0.41799999999999998</v>
      </c>
      <c r="H27" s="445">
        <f>1-G27</f>
        <v>0.58200000000000007</v>
      </c>
      <c r="I27" s="445">
        <f>G27/H27</f>
        <v>0.71821305841924388</v>
      </c>
      <c r="J27" s="515">
        <v>0.29499999999999998</v>
      </c>
      <c r="K27" s="446">
        <f>D27/(1+(1-J27)*I27)</f>
        <v>0.79663278924135095</v>
      </c>
      <c r="P27" s="215"/>
      <c r="Q27" s="215"/>
      <c r="R27" s="215"/>
      <c r="S27" s="215"/>
      <c r="T27" s="215"/>
      <c r="U27" s="215"/>
      <c r="V27" s="215"/>
      <c r="W27" s="215"/>
    </row>
    <row r="28" spans="1:23" ht="14.25" customHeight="1" thickBot="1">
      <c r="A28" s="215"/>
      <c r="B28" s="448" t="s">
        <v>5957</v>
      </c>
      <c r="C28" s="449" t="s">
        <v>5971</v>
      </c>
      <c r="D28" s="444">
        <v>0.8</v>
      </c>
      <c r="E28" s="445">
        <v>7.6999999999999999E-2</v>
      </c>
      <c r="F28" s="445">
        <v>7.6999999999999999E-2</v>
      </c>
      <c r="G28" s="445">
        <v>0.25700000000000001</v>
      </c>
      <c r="H28" s="445">
        <f>1-G28</f>
        <v>0.74299999999999999</v>
      </c>
      <c r="I28" s="445">
        <f>G28/H28</f>
        <v>0.34589502018842533</v>
      </c>
      <c r="J28" s="515">
        <v>0.29499999999999998</v>
      </c>
      <c r="K28" s="446">
        <f>D28/(1+(1-J28)*I28)</f>
        <v>0.6431612718232822</v>
      </c>
      <c r="P28" s="215"/>
      <c r="Q28" s="215"/>
      <c r="R28" s="215"/>
      <c r="S28" s="215"/>
      <c r="T28" s="215"/>
      <c r="U28" s="215"/>
      <c r="V28" s="215"/>
      <c r="W28" s="215"/>
    </row>
    <row r="29" spans="1:23" ht="13.8" customHeight="1" thickBot="1">
      <c r="A29" s="215"/>
      <c r="B29" s="254"/>
      <c r="C29" s="421"/>
      <c r="D29" s="421"/>
      <c r="E29" s="421"/>
      <c r="J29" s="215" t="s">
        <v>6033</v>
      </c>
      <c r="K29" s="447">
        <f>AVERAGE(K25:K28)</f>
        <v>0.89179215747962304</v>
      </c>
      <c r="P29" s="215"/>
      <c r="Q29" s="215"/>
      <c r="R29" s="215"/>
      <c r="S29" s="215"/>
      <c r="T29" s="215"/>
      <c r="U29" s="215"/>
      <c r="V29" s="215"/>
      <c r="W29" s="215"/>
    </row>
    <row r="30" spans="1:23" ht="14.25" customHeight="1" thickBot="1">
      <c r="A30" s="215"/>
      <c r="B30" s="82"/>
      <c r="C30" s="82"/>
      <c r="D30" s="82"/>
      <c r="G30" s="215"/>
      <c r="H30" s="423"/>
      <c r="I30" s="423"/>
      <c r="J30" s="215" t="s">
        <v>6034</v>
      </c>
      <c r="K30" s="447" t="s">
        <v>6035</v>
      </c>
      <c r="P30" s="215"/>
      <c r="Q30" s="215"/>
      <c r="R30" s="215"/>
      <c r="S30" s="215"/>
      <c r="T30" s="215"/>
      <c r="U30" s="215"/>
      <c r="V30" s="215"/>
      <c r="W30" s="215"/>
    </row>
    <row r="31" spans="1:23" ht="14.25" customHeight="1">
      <c r="A31" s="215"/>
      <c r="B31" s="82"/>
      <c r="C31" s="82"/>
      <c r="D31" s="82"/>
      <c r="G31" s="215"/>
      <c r="H31" s="423"/>
      <c r="I31" s="423"/>
      <c r="J31" s="423"/>
      <c r="K31" s="423"/>
      <c r="P31" s="215"/>
      <c r="Q31" s="215"/>
      <c r="R31" s="215"/>
      <c r="S31" s="215"/>
      <c r="T31" s="215"/>
      <c r="U31" s="215"/>
      <c r="V31" s="215"/>
      <c r="W31" s="215"/>
    </row>
    <row r="32" spans="1:23" ht="14.25" customHeight="1">
      <c r="A32" s="215"/>
      <c r="B32" s="82"/>
      <c r="C32" s="82"/>
      <c r="D32" s="82"/>
      <c r="G32" s="215"/>
      <c r="H32" s="423"/>
      <c r="I32" s="423"/>
      <c r="J32" s="423"/>
      <c r="K32" s="423"/>
      <c r="P32" s="215"/>
      <c r="Q32" s="215"/>
      <c r="R32" s="215"/>
      <c r="S32" s="215"/>
      <c r="T32" s="215"/>
      <c r="U32" s="215"/>
      <c r="V32" s="215"/>
      <c r="W32" s="215"/>
    </row>
    <row r="33" spans="1:23" ht="14.25" customHeight="1">
      <c r="A33" s="215"/>
      <c r="B33" s="82"/>
      <c r="C33" s="82"/>
      <c r="D33" s="82"/>
      <c r="G33" s="215"/>
      <c r="H33" s="423"/>
      <c r="I33" s="423"/>
      <c r="J33" s="423"/>
      <c r="K33" s="423"/>
      <c r="P33" s="215"/>
      <c r="Q33" s="215"/>
      <c r="R33" s="215"/>
      <c r="S33" s="215"/>
      <c r="T33" s="215"/>
      <c r="U33" s="215"/>
      <c r="V33" s="215"/>
      <c r="W33" s="215"/>
    </row>
    <row r="34" spans="1:23" ht="14.25" customHeight="1">
      <c r="A34" s="215"/>
      <c r="B34" s="82"/>
      <c r="C34" s="82"/>
      <c r="D34" s="82"/>
      <c r="G34" s="215"/>
      <c r="H34" s="423"/>
      <c r="I34" s="423"/>
      <c r="J34" s="423"/>
      <c r="K34" s="423"/>
      <c r="P34" s="215"/>
      <c r="Q34" s="215"/>
      <c r="R34" s="215"/>
      <c r="S34" s="215"/>
      <c r="T34" s="215"/>
      <c r="U34" s="215"/>
      <c r="V34" s="215"/>
      <c r="W34" s="215"/>
    </row>
    <row r="35" spans="1:23" ht="14.25" customHeight="1">
      <c r="A35" s="215"/>
      <c r="B35" s="82"/>
      <c r="C35" s="82"/>
      <c r="D35" s="82"/>
      <c r="G35" s="215"/>
      <c r="H35" s="423"/>
      <c r="I35" s="423"/>
      <c r="J35" s="423"/>
      <c r="K35" s="423"/>
      <c r="P35" s="215"/>
      <c r="Q35" s="215"/>
      <c r="R35" s="215"/>
      <c r="S35" s="215"/>
      <c r="T35" s="215"/>
      <c r="U35" s="215"/>
      <c r="V35" s="215"/>
      <c r="W35" s="215"/>
    </row>
    <row r="36" spans="1:23" ht="14.25" customHeight="1">
      <c r="A36" s="215"/>
      <c r="B36" s="82"/>
      <c r="C36" s="82"/>
      <c r="D36" s="82"/>
      <c r="G36" s="215"/>
      <c r="H36" s="423"/>
      <c r="I36" s="423"/>
      <c r="J36" s="423"/>
      <c r="K36" s="423"/>
      <c r="P36" s="215"/>
      <c r="Q36" s="215"/>
      <c r="R36" s="215"/>
      <c r="S36" s="215"/>
      <c r="T36" s="215"/>
      <c r="U36" s="215"/>
      <c r="V36" s="215"/>
      <c r="W36" s="215"/>
    </row>
    <row r="37" spans="1:23" ht="14.25" customHeight="1">
      <c r="A37" s="215"/>
      <c r="B37" s="82"/>
      <c r="C37" s="82"/>
      <c r="D37" s="82"/>
      <c r="G37" s="215"/>
      <c r="H37" s="423"/>
      <c r="I37" s="423"/>
      <c r="J37" s="423"/>
      <c r="K37" s="423"/>
      <c r="P37" s="215"/>
      <c r="Q37" s="215"/>
      <c r="R37" s="215"/>
      <c r="S37" s="215"/>
      <c r="T37" s="215"/>
      <c r="U37" s="215"/>
      <c r="V37" s="215"/>
      <c r="W37" s="215"/>
    </row>
    <row r="38" spans="1:23" ht="14.25" customHeight="1">
      <c r="A38" s="215"/>
      <c r="B38" s="82"/>
      <c r="C38" s="82"/>
      <c r="D38" s="82"/>
      <c r="G38" s="215"/>
      <c r="H38" s="423"/>
      <c r="I38" s="423"/>
      <c r="J38" s="423"/>
      <c r="K38" s="423"/>
      <c r="P38" s="215"/>
      <c r="Q38" s="215"/>
      <c r="R38" s="215"/>
      <c r="S38" s="215"/>
      <c r="T38" s="215"/>
      <c r="U38" s="215"/>
      <c r="V38" s="215"/>
      <c r="W38" s="215"/>
    </row>
    <row r="39" spans="1:23" ht="14.25" customHeight="1">
      <c r="A39" s="215"/>
      <c r="B39" s="82"/>
      <c r="C39" s="82"/>
      <c r="D39" s="82"/>
      <c r="G39" s="215"/>
      <c r="H39" s="423"/>
      <c r="I39" s="423"/>
      <c r="J39" s="423"/>
      <c r="K39" s="423"/>
      <c r="P39" s="215"/>
      <c r="Q39" s="215"/>
      <c r="R39" s="215"/>
      <c r="S39" s="215"/>
      <c r="T39" s="215"/>
      <c r="U39" s="215"/>
      <c r="V39" s="215"/>
      <c r="W39" s="215"/>
    </row>
    <row r="40" spans="1:23" ht="14.25" customHeight="1">
      <c r="A40" s="215"/>
      <c r="B40" s="82"/>
      <c r="C40" s="82"/>
      <c r="D40" s="82"/>
      <c r="G40" s="215"/>
      <c r="H40" s="423"/>
      <c r="I40" s="423"/>
      <c r="J40" s="423"/>
      <c r="K40" s="423"/>
      <c r="P40" s="215"/>
      <c r="Q40" s="215"/>
      <c r="R40" s="215"/>
      <c r="S40" s="215"/>
      <c r="T40" s="215"/>
      <c r="U40" s="215"/>
      <c r="V40" s="215"/>
      <c r="W40" s="215"/>
    </row>
    <row r="41" spans="1:23" ht="14.25" customHeight="1">
      <c r="A41" s="215"/>
      <c r="B41" s="82"/>
      <c r="C41" s="82"/>
      <c r="D41" s="82"/>
      <c r="G41" s="215"/>
      <c r="H41" s="423"/>
      <c r="I41" s="423"/>
      <c r="J41" s="423"/>
      <c r="K41" s="423"/>
      <c r="P41" s="215"/>
      <c r="Q41" s="215"/>
      <c r="R41" s="215"/>
      <c r="S41" s="215"/>
      <c r="T41" s="215"/>
      <c r="U41" s="215"/>
      <c r="V41" s="215"/>
      <c r="W41" s="215"/>
    </row>
    <row r="42" spans="1:23" ht="14.25" customHeight="1">
      <c r="A42" s="215"/>
      <c r="B42" s="82"/>
      <c r="C42" s="82"/>
      <c r="D42" s="82"/>
      <c r="G42" s="215"/>
      <c r="H42" s="423"/>
      <c r="I42" s="423"/>
      <c r="J42" s="423"/>
      <c r="K42" s="423"/>
      <c r="P42" s="215"/>
      <c r="Q42" s="215"/>
      <c r="R42" s="215"/>
      <c r="S42" s="215"/>
      <c r="T42" s="215"/>
      <c r="U42" s="215"/>
      <c r="V42" s="215"/>
      <c r="W42" s="215"/>
    </row>
    <row r="43" spans="1:23" ht="14.25" customHeight="1">
      <c r="A43" s="215"/>
      <c r="B43" s="215"/>
      <c r="C43" s="215"/>
      <c r="D43" s="215"/>
      <c r="E43" s="215"/>
      <c r="F43" s="215"/>
      <c r="G43" s="215"/>
      <c r="P43" s="215"/>
      <c r="Q43" s="215"/>
      <c r="R43" s="215"/>
      <c r="S43" s="215"/>
      <c r="T43" s="215"/>
      <c r="U43" s="215"/>
      <c r="V43" s="215"/>
      <c r="W43" s="215"/>
    </row>
    <row r="44" spans="1:23" ht="14.25" customHeight="1">
      <c r="A44" s="215" t="s">
        <v>75</v>
      </c>
      <c r="B44" s="217" t="s">
        <v>600</v>
      </c>
      <c r="C44" s="215"/>
      <c r="D44" s="215"/>
      <c r="E44" s="215"/>
      <c r="F44" s="215"/>
      <c r="G44" s="215"/>
      <c r="P44" s="215"/>
      <c r="Q44" s="215"/>
      <c r="R44" s="215"/>
      <c r="S44" s="215"/>
      <c r="T44" s="215"/>
      <c r="U44" s="215"/>
      <c r="V44" s="215"/>
      <c r="W44" s="215"/>
    </row>
    <row r="45" spans="1:23" ht="14.25" customHeight="1">
      <c r="A45" s="215"/>
      <c r="B45" s="323" t="s">
        <v>344</v>
      </c>
      <c r="C45" s="323" t="s">
        <v>345</v>
      </c>
      <c r="D45" s="323"/>
      <c r="E45" s="323"/>
      <c r="F45" s="326" t="s">
        <v>346</v>
      </c>
      <c r="G45" s="323" t="s">
        <v>284</v>
      </c>
      <c r="H45" s="323" t="s">
        <v>256</v>
      </c>
      <c r="I45" s="323" t="s">
        <v>347</v>
      </c>
      <c r="J45" s="215"/>
      <c r="Q45" s="215"/>
      <c r="R45" s="215"/>
      <c r="S45" s="215"/>
      <c r="T45" s="215"/>
      <c r="U45" s="215"/>
      <c r="V45" s="215"/>
      <c r="W45" s="215"/>
    </row>
    <row r="46" spans="1:23" ht="14.25" customHeight="1">
      <c r="A46" s="215"/>
      <c r="B46" s="30" t="s">
        <v>348</v>
      </c>
      <c r="C46" s="30" t="s">
        <v>349</v>
      </c>
      <c r="D46" s="30"/>
      <c r="E46" s="30"/>
      <c r="F46" s="327">
        <v>6.1600000000000002E-2</v>
      </c>
      <c r="G46" s="137">
        <v>3395</v>
      </c>
      <c r="H46" s="30">
        <f t="shared" ref="H46:H54" si="2">G46/$G$55</f>
        <v>4.8164909841531066E-2</v>
      </c>
      <c r="I46" s="30">
        <f>F46*H46</f>
        <v>2.9669584462383137E-3</v>
      </c>
      <c r="J46" s="215"/>
      <c r="Q46" s="215"/>
      <c r="R46" s="215"/>
      <c r="S46" s="215"/>
      <c r="T46" s="215"/>
      <c r="U46" s="215"/>
      <c r="V46" s="215"/>
      <c r="W46" s="215"/>
    </row>
    <row r="47" spans="1:23" ht="14.25" customHeight="1">
      <c r="A47" s="215"/>
      <c r="B47" s="126" t="s">
        <v>350</v>
      </c>
      <c r="C47" s="126" t="s">
        <v>351</v>
      </c>
      <c r="D47" s="126"/>
      <c r="E47" s="126"/>
      <c r="F47" s="328">
        <v>6.0999999999999999E-2</v>
      </c>
      <c r="G47" s="130">
        <v>1427</v>
      </c>
      <c r="H47" s="126">
        <f t="shared" si="2"/>
        <v>2.0244867847971967E-2</v>
      </c>
      <c r="I47" s="126">
        <f t="shared" ref="I47:I54" si="3">F47*H47</f>
        <v>1.2349369387262899E-3</v>
      </c>
      <c r="J47" s="215"/>
      <c r="Q47" s="215"/>
      <c r="R47" s="215"/>
      <c r="S47" s="215"/>
      <c r="T47" s="215"/>
      <c r="U47" s="215"/>
      <c r="V47" s="215"/>
      <c r="W47" s="215"/>
    </row>
    <row r="48" spans="1:23" ht="14.25" customHeight="1">
      <c r="A48" s="215"/>
      <c r="B48" s="126" t="s">
        <v>352</v>
      </c>
      <c r="C48" s="126" t="s">
        <v>353</v>
      </c>
      <c r="D48" s="126"/>
      <c r="E48" s="126"/>
      <c r="F48" s="328">
        <v>6.7000000000000004E-2</v>
      </c>
      <c r="G48" s="130">
        <v>6796</v>
      </c>
      <c r="H48" s="126">
        <f t="shared" si="2"/>
        <v>9.6414941762310774E-2</v>
      </c>
      <c r="I48" s="126">
        <f t="shared" si="3"/>
        <v>6.459801098074822E-3</v>
      </c>
      <c r="J48" s="215"/>
      <c r="Q48" s="215"/>
      <c r="R48" s="215"/>
      <c r="S48" s="215"/>
      <c r="T48" s="215"/>
      <c r="U48" s="215"/>
      <c r="V48" s="215"/>
      <c r="W48" s="215"/>
    </row>
    <row r="49" spans="1:23" ht="14.25" customHeight="1">
      <c r="A49" s="215"/>
      <c r="B49" s="126" t="s">
        <v>354</v>
      </c>
      <c r="C49" s="126" t="s">
        <v>355</v>
      </c>
      <c r="D49" s="126"/>
      <c r="E49" s="126"/>
      <c r="F49" s="328">
        <v>6.4500000000000002E-2</v>
      </c>
      <c r="G49" s="130">
        <v>944</v>
      </c>
      <c r="H49" s="126">
        <f t="shared" si="2"/>
        <v>1.3392540468455175E-2</v>
      </c>
      <c r="I49" s="126">
        <f t="shared" si="3"/>
        <v>8.6381886021535883E-4</v>
      </c>
      <c r="J49" s="215"/>
      <c r="Q49" s="215"/>
      <c r="R49" s="215"/>
      <c r="S49" s="215"/>
      <c r="T49" s="215"/>
      <c r="U49" s="215"/>
      <c r="V49" s="215"/>
      <c r="W49" s="215"/>
    </row>
    <row r="50" spans="1:23" ht="14.25" customHeight="1">
      <c r="A50" s="215"/>
      <c r="B50" s="126" t="s">
        <v>356</v>
      </c>
      <c r="C50" s="126" t="s">
        <v>357</v>
      </c>
      <c r="D50" s="126"/>
      <c r="E50" s="126"/>
      <c r="F50" s="328">
        <v>0.08</v>
      </c>
      <c r="G50" s="130">
        <v>4114</v>
      </c>
      <c r="H50" s="126">
        <f t="shared" si="2"/>
        <v>5.836537233816165E-2</v>
      </c>
      <c r="I50" s="126">
        <f t="shared" si="3"/>
        <v>4.6692297870529319E-3</v>
      </c>
      <c r="J50" s="215"/>
      <c r="Q50" s="215"/>
      <c r="R50" s="215"/>
      <c r="S50" s="215"/>
      <c r="T50" s="215"/>
      <c r="U50" s="215"/>
      <c r="V50" s="215"/>
      <c r="W50" s="215"/>
    </row>
    <row r="51" spans="1:23" ht="14.25" customHeight="1">
      <c r="A51" s="215"/>
      <c r="B51" s="126" t="s">
        <v>348</v>
      </c>
      <c r="C51" s="126" t="s">
        <v>357</v>
      </c>
      <c r="D51" s="126"/>
      <c r="E51" s="126"/>
      <c r="F51" s="328">
        <v>6.4500000000000002E-2</v>
      </c>
      <c r="G51" s="130">
        <v>15868</v>
      </c>
      <c r="H51" s="126">
        <f t="shared" si="2"/>
        <v>0.22511952558627832</v>
      </c>
      <c r="I51" s="126">
        <f t="shared" si="3"/>
        <v>1.4520209400314952E-2</v>
      </c>
      <c r="J51" s="215"/>
      <c r="Q51" s="215"/>
      <c r="R51" s="215"/>
      <c r="S51" s="215"/>
      <c r="T51" s="215"/>
      <c r="U51" s="215"/>
      <c r="V51" s="215"/>
      <c r="W51" s="215"/>
    </row>
    <row r="52" spans="1:23" ht="14.25" customHeight="1">
      <c r="A52" s="215"/>
      <c r="B52" s="126" t="s">
        <v>350</v>
      </c>
      <c r="C52" s="126" t="s">
        <v>357</v>
      </c>
      <c r="D52" s="126"/>
      <c r="E52" s="126"/>
      <c r="F52" s="328">
        <v>7.3999999999999996E-2</v>
      </c>
      <c r="G52" s="130">
        <v>15036</v>
      </c>
      <c r="H52" s="126">
        <f t="shared" si="2"/>
        <v>0.21331593059713139</v>
      </c>
      <c r="I52" s="126">
        <f t="shared" si="3"/>
        <v>1.5785378864187721E-2</v>
      </c>
      <c r="J52" s="215"/>
      <c r="Q52" s="215"/>
      <c r="R52" s="215"/>
      <c r="S52" s="215"/>
      <c r="T52" s="215"/>
      <c r="U52" s="215"/>
      <c r="V52" s="215"/>
      <c r="W52" s="215"/>
    </row>
    <row r="53" spans="1:23" ht="14.25" customHeight="1">
      <c r="A53" s="215"/>
      <c r="B53" s="126" t="s">
        <v>352</v>
      </c>
      <c r="C53" s="126" t="s">
        <v>357</v>
      </c>
      <c r="D53" s="126"/>
      <c r="E53" s="126"/>
      <c r="F53" s="328">
        <v>7.3999999999999996E-2</v>
      </c>
      <c r="G53" s="130">
        <v>13665</v>
      </c>
      <c r="H53" s="126">
        <f t="shared" si="2"/>
        <v>0.19386553548881355</v>
      </c>
      <c r="I53" s="126">
        <f t="shared" si="3"/>
        <v>1.4346049626172202E-2</v>
      </c>
      <c r="J53" s="215"/>
      <c r="Q53" s="215"/>
      <c r="R53" s="215"/>
      <c r="S53" s="215"/>
      <c r="T53" s="215"/>
      <c r="U53" s="215"/>
      <c r="V53" s="215"/>
      <c r="W53" s="215"/>
    </row>
    <row r="54" spans="1:23" ht="14.25" customHeight="1">
      <c r="A54" s="215"/>
      <c r="B54" s="32" t="s">
        <v>358</v>
      </c>
      <c r="C54" s="32"/>
      <c r="D54" s="32"/>
      <c r="E54" s="32"/>
      <c r="F54" s="329">
        <v>0</v>
      </c>
      <c r="G54" s="145">
        <v>9242</v>
      </c>
      <c r="H54" s="32">
        <f t="shared" si="2"/>
        <v>0.13111637606934612</v>
      </c>
      <c r="I54" s="32">
        <f t="shared" si="3"/>
        <v>0</v>
      </c>
      <c r="J54" s="215"/>
      <c r="Q54" s="215"/>
      <c r="R54" s="215"/>
      <c r="S54" s="215"/>
      <c r="T54" s="215"/>
      <c r="U54" s="215"/>
      <c r="V54" s="215"/>
      <c r="W54" s="215"/>
    </row>
    <row r="55" spans="1:23" ht="14.25" customHeight="1">
      <c r="A55" s="215"/>
      <c r="B55" s="323" t="s">
        <v>359</v>
      </c>
      <c r="C55" s="323"/>
      <c r="D55" s="323"/>
      <c r="E55" s="323"/>
      <c r="F55" s="323"/>
      <c r="G55" s="259">
        <f>SUM(G46:G54)</f>
        <v>70487</v>
      </c>
      <c r="H55" s="323">
        <f>SUM(H46:H54)</f>
        <v>1</v>
      </c>
      <c r="I55" s="323">
        <f>SUM(I46:I54)</f>
        <v>6.0846383020982601E-2</v>
      </c>
      <c r="J55" s="215"/>
      <c r="L55" s="215"/>
      <c r="M55" s="215"/>
      <c r="N55" s="215"/>
      <c r="O55" s="215"/>
      <c r="P55" s="215"/>
      <c r="Q55" s="215"/>
      <c r="R55" s="215"/>
      <c r="S55" s="215"/>
      <c r="T55" s="215"/>
      <c r="U55" s="215"/>
      <c r="V55" s="215"/>
      <c r="W55" s="215"/>
    </row>
    <row r="56" spans="1:23" ht="14.25" customHeight="1">
      <c r="A56" s="215"/>
      <c r="B56" s="215"/>
      <c r="C56" s="215"/>
      <c r="D56" s="215"/>
      <c r="E56" s="215"/>
      <c r="F56" s="215"/>
      <c r="G56" s="215"/>
      <c r="H56" s="215"/>
      <c r="J56" s="215"/>
      <c r="K56" s="215"/>
      <c r="L56" s="215"/>
      <c r="M56" s="215"/>
      <c r="N56" s="215"/>
      <c r="O56" s="215"/>
      <c r="P56" s="215"/>
      <c r="Q56" s="215"/>
      <c r="R56" s="215"/>
      <c r="S56" s="215"/>
      <c r="T56" s="215"/>
      <c r="U56" s="215"/>
      <c r="V56" s="215"/>
      <c r="W56" s="215"/>
    </row>
    <row r="57" spans="1:23" ht="14.25" customHeight="1">
      <c r="A57" s="215"/>
      <c r="B57" s="323" t="s">
        <v>601</v>
      </c>
      <c r="C57" s="259" t="s">
        <v>360</v>
      </c>
      <c r="D57" s="323" t="s">
        <v>256</v>
      </c>
      <c r="E57" s="330" t="s">
        <v>346</v>
      </c>
      <c r="F57" s="323" t="s">
        <v>347</v>
      </c>
      <c r="G57" s="215"/>
      <c r="H57" s="215"/>
      <c r="J57" s="215"/>
      <c r="K57" s="215"/>
      <c r="L57" s="215"/>
      <c r="M57" s="215"/>
      <c r="N57" s="215"/>
      <c r="O57" s="215"/>
      <c r="P57" s="215"/>
      <c r="Q57" s="215"/>
      <c r="R57" s="215"/>
      <c r="S57" s="215"/>
      <c r="T57" s="215"/>
      <c r="U57" s="215"/>
      <c r="V57" s="215"/>
      <c r="W57" s="215"/>
    </row>
    <row r="58" spans="1:23" ht="14.25" customHeight="1">
      <c r="A58" s="215"/>
      <c r="B58" s="126" t="s">
        <v>195</v>
      </c>
      <c r="C58" s="130">
        <f>+G55</f>
        <v>70487</v>
      </c>
      <c r="D58" s="126">
        <f t="shared" ref="D58:D66" si="4">C58/$C$67</f>
        <v>2.1649837596271242E-2</v>
      </c>
      <c r="E58" s="325">
        <f>+I55</f>
        <v>6.0846383020982601E-2</v>
      </c>
      <c r="F58" s="325">
        <f>+D58*E58</f>
        <v>1.3173143107247892E-3</v>
      </c>
      <c r="G58" s="215"/>
      <c r="H58" s="215"/>
      <c r="J58" s="215"/>
      <c r="K58" s="215"/>
      <c r="L58" s="215"/>
      <c r="M58" s="215"/>
      <c r="N58" s="215"/>
      <c r="O58" s="215"/>
      <c r="P58" s="215"/>
      <c r="Q58" s="215"/>
      <c r="R58" s="215"/>
      <c r="S58" s="215"/>
      <c r="T58" s="215"/>
      <c r="U58" s="215"/>
      <c r="V58" s="215"/>
      <c r="W58" s="215"/>
    </row>
    <row r="59" spans="1:23" ht="14.25" customHeight="1">
      <c r="A59" s="215"/>
      <c r="B59" s="126" t="s">
        <v>90</v>
      </c>
      <c r="C59" s="130">
        <v>1328398</v>
      </c>
      <c r="D59" s="126">
        <f t="shared" si="4"/>
        <v>0.40801283872503474</v>
      </c>
      <c r="E59" s="325">
        <v>0</v>
      </c>
      <c r="F59" s="325">
        <f t="shared" ref="F59:F66" si="5">+D59*E59</f>
        <v>0</v>
      </c>
      <c r="G59" s="215"/>
      <c r="H59" s="215"/>
      <c r="J59" s="215"/>
      <c r="K59" s="215"/>
      <c r="L59" s="215"/>
      <c r="M59" s="215"/>
      <c r="N59" s="215"/>
      <c r="O59" s="215"/>
      <c r="P59" s="215"/>
      <c r="Q59" s="215"/>
      <c r="R59" s="215"/>
      <c r="S59" s="215"/>
      <c r="T59" s="215"/>
      <c r="U59" s="215"/>
      <c r="V59" s="215"/>
      <c r="W59" s="215"/>
    </row>
    <row r="60" spans="1:23" ht="14.25" customHeight="1">
      <c r="A60" s="215"/>
      <c r="B60" s="126" t="s">
        <v>91</v>
      </c>
      <c r="C60" s="130">
        <v>537870</v>
      </c>
      <c r="D60" s="126">
        <f t="shared" si="4"/>
        <v>0.16520490513011496</v>
      </c>
      <c r="E60" s="325">
        <v>0</v>
      </c>
      <c r="F60" s="325">
        <f t="shared" si="5"/>
        <v>0</v>
      </c>
      <c r="G60" s="215"/>
      <c r="H60" s="215"/>
      <c r="J60" s="215"/>
      <c r="K60" s="215"/>
      <c r="L60" s="215"/>
      <c r="M60" s="215"/>
      <c r="N60" s="215"/>
      <c r="O60" s="215"/>
      <c r="P60" s="215"/>
      <c r="Q60" s="215"/>
      <c r="R60" s="215"/>
      <c r="S60" s="215"/>
      <c r="T60" s="215"/>
      <c r="U60" s="215"/>
      <c r="V60" s="215"/>
      <c r="W60" s="215"/>
    </row>
    <row r="61" spans="1:23" ht="14.25" customHeight="1">
      <c r="A61" s="215"/>
      <c r="B61" s="126" t="s">
        <v>92</v>
      </c>
      <c r="C61" s="130">
        <v>134670</v>
      </c>
      <c r="D61" s="126">
        <f t="shared" si="4"/>
        <v>4.1363423455244908E-2</v>
      </c>
      <c r="E61" s="325">
        <v>0</v>
      </c>
      <c r="F61" s="325">
        <f t="shared" si="5"/>
        <v>0</v>
      </c>
      <c r="G61" s="215"/>
      <c r="H61" s="215"/>
      <c r="J61" s="215"/>
      <c r="K61" s="215"/>
      <c r="L61" s="215"/>
      <c r="M61" s="215"/>
      <c r="N61" s="215"/>
      <c r="O61" s="215"/>
      <c r="P61" s="215"/>
      <c r="Q61" s="215"/>
      <c r="R61" s="215"/>
      <c r="S61" s="215"/>
      <c r="T61" s="215"/>
      <c r="U61" s="215"/>
      <c r="V61" s="215"/>
      <c r="W61" s="215"/>
    </row>
    <row r="62" spans="1:23" ht="14.25" customHeight="1">
      <c r="A62" s="215"/>
      <c r="B62" s="126" t="s">
        <v>93</v>
      </c>
      <c r="C62" s="130">
        <v>5259</v>
      </c>
      <c r="D62" s="126">
        <f t="shared" si="4"/>
        <v>1.6152836114289224E-3</v>
      </c>
      <c r="E62" s="325">
        <v>0</v>
      </c>
      <c r="F62" s="325">
        <f t="shared" si="5"/>
        <v>0</v>
      </c>
      <c r="G62" s="215"/>
      <c r="H62" s="215"/>
      <c r="J62" s="215"/>
      <c r="K62" s="215"/>
      <c r="L62" s="215"/>
      <c r="M62" s="215"/>
      <c r="N62" s="215"/>
      <c r="O62" s="215"/>
      <c r="P62" s="215"/>
      <c r="Q62" s="215"/>
      <c r="R62" s="215"/>
      <c r="S62" s="215"/>
      <c r="T62" s="215"/>
      <c r="U62" s="215"/>
      <c r="V62" s="215"/>
      <c r="W62" s="215"/>
    </row>
    <row r="63" spans="1:23" ht="14.25" customHeight="1">
      <c r="A63" s="215"/>
      <c r="B63" s="126" t="s">
        <v>94</v>
      </c>
      <c r="C63" s="130">
        <v>172900</v>
      </c>
      <c r="D63" s="126">
        <f t="shared" si="4"/>
        <v>5.3105635370994615E-2</v>
      </c>
      <c r="E63" s="325">
        <v>0</v>
      </c>
      <c r="F63" s="325">
        <f t="shared" si="5"/>
        <v>0</v>
      </c>
      <c r="G63" s="215"/>
      <c r="H63" s="215"/>
      <c r="J63" s="215"/>
      <c r="K63" s="215"/>
      <c r="L63" s="215"/>
      <c r="M63" s="215"/>
      <c r="N63" s="215"/>
      <c r="O63" s="215"/>
      <c r="P63" s="215"/>
      <c r="Q63" s="215"/>
      <c r="R63" s="215"/>
      <c r="S63" s="215"/>
      <c r="T63" s="215"/>
      <c r="U63" s="215"/>
      <c r="V63" s="215"/>
      <c r="W63" s="215"/>
    </row>
    <row r="64" spans="1:23" ht="14.25" customHeight="1">
      <c r="A64" s="215"/>
      <c r="B64" s="126" t="s">
        <v>52</v>
      </c>
      <c r="C64" s="130">
        <v>478028</v>
      </c>
      <c r="D64" s="126">
        <f t="shared" si="4"/>
        <v>0.14682464236625689</v>
      </c>
      <c r="E64" s="325">
        <v>0</v>
      </c>
      <c r="F64" s="325">
        <f t="shared" si="5"/>
        <v>0</v>
      </c>
      <c r="G64" s="215"/>
      <c r="H64" s="215"/>
      <c r="J64" s="215"/>
      <c r="K64" s="215"/>
      <c r="L64" s="215"/>
      <c r="M64" s="215"/>
      <c r="N64" s="215"/>
      <c r="O64" s="215"/>
      <c r="P64" s="215"/>
      <c r="Q64" s="215"/>
      <c r="R64" s="215"/>
      <c r="S64" s="215"/>
      <c r="T64" s="215"/>
      <c r="U64" s="215"/>
      <c r="V64" s="215"/>
      <c r="W64" s="215"/>
    </row>
    <row r="65" spans="1:23" ht="14.25" customHeight="1">
      <c r="A65" s="215"/>
      <c r="B65" s="126" t="s">
        <v>56</v>
      </c>
      <c r="C65" s="130">
        <v>190415</v>
      </c>
      <c r="D65" s="126">
        <f t="shared" si="4"/>
        <v>5.8485306877778719E-2</v>
      </c>
      <c r="E65" s="325">
        <v>0</v>
      </c>
      <c r="F65" s="325">
        <f t="shared" si="5"/>
        <v>0</v>
      </c>
      <c r="G65" s="215"/>
      <c r="H65" s="215"/>
      <c r="J65" s="215"/>
      <c r="K65" s="215"/>
      <c r="L65" s="215"/>
      <c r="M65" s="215"/>
      <c r="N65" s="215"/>
      <c r="O65" s="215"/>
      <c r="P65" s="215"/>
      <c r="Q65" s="215"/>
      <c r="R65" s="215"/>
      <c r="S65" s="215"/>
      <c r="T65" s="215"/>
      <c r="U65" s="215"/>
      <c r="V65" s="215"/>
      <c r="W65" s="215"/>
    </row>
    <row r="66" spans="1:23" ht="14.25" customHeight="1">
      <c r="A66" s="215"/>
      <c r="B66" s="32" t="s">
        <v>96</v>
      </c>
      <c r="C66" s="145">
        <v>337748</v>
      </c>
      <c r="D66" s="32">
        <f t="shared" si="4"/>
        <v>0.10373812686687502</v>
      </c>
      <c r="E66" s="325">
        <v>0</v>
      </c>
      <c r="F66" s="325">
        <f t="shared" si="5"/>
        <v>0</v>
      </c>
      <c r="G66" s="215"/>
      <c r="H66" s="215"/>
      <c r="J66" s="215"/>
      <c r="K66" s="215"/>
      <c r="L66" s="215"/>
      <c r="M66" s="215"/>
      <c r="N66" s="215"/>
      <c r="O66" s="215"/>
      <c r="P66" s="215"/>
      <c r="Q66" s="215"/>
      <c r="R66" s="215"/>
      <c r="S66" s="215"/>
      <c r="T66" s="215"/>
      <c r="U66" s="215"/>
      <c r="V66" s="215"/>
      <c r="W66" s="215"/>
    </row>
    <row r="67" spans="1:23" ht="14.25" customHeight="1">
      <c r="A67" s="215"/>
      <c r="B67" s="323" t="s">
        <v>361</v>
      </c>
      <c r="C67" s="259">
        <f>SUM(C58:C66)</f>
        <v>3255775</v>
      </c>
      <c r="D67" s="323">
        <f>SUM(D58:D66)</f>
        <v>1.0000000000000002</v>
      </c>
      <c r="E67" s="323"/>
      <c r="F67" s="324">
        <f>SUM(F58:F66)</f>
        <v>1.3173143107247892E-3</v>
      </c>
      <c r="G67" s="215"/>
      <c r="H67" s="215"/>
      <c r="J67" s="215"/>
      <c r="K67" s="215"/>
      <c r="L67" s="215"/>
      <c r="M67" s="215"/>
      <c r="N67" s="215"/>
      <c r="O67" s="215"/>
      <c r="P67" s="215"/>
      <c r="Q67" s="215"/>
      <c r="R67" s="215"/>
      <c r="S67" s="215"/>
      <c r="T67" s="215"/>
      <c r="U67" s="215"/>
      <c r="V67" s="215"/>
      <c r="W67" s="215"/>
    </row>
    <row r="68" spans="1:23" ht="14.25" customHeight="1">
      <c r="A68" s="215"/>
      <c r="B68" s="215"/>
      <c r="C68" s="331">
        <f>'EEFF hist'!I55</f>
        <v>3255775</v>
      </c>
      <c r="D68" s="215"/>
      <c r="E68" s="215"/>
      <c r="F68" s="215"/>
      <c r="G68" s="215"/>
      <c r="H68" s="215"/>
      <c r="J68" s="215"/>
      <c r="K68" s="215"/>
      <c r="L68" s="215"/>
      <c r="M68" s="215"/>
      <c r="N68" s="215"/>
      <c r="O68" s="215"/>
      <c r="P68" s="215"/>
      <c r="Q68" s="215"/>
      <c r="R68" s="215"/>
      <c r="S68" s="215"/>
      <c r="T68" s="215"/>
      <c r="U68" s="215"/>
      <c r="V68" s="215"/>
      <c r="W68" s="215"/>
    </row>
    <row r="69" spans="1:23" ht="14.25" customHeight="1">
      <c r="A69" s="215"/>
      <c r="B69" s="215" t="s">
        <v>515</v>
      </c>
      <c r="C69" s="218">
        <f>C67-C68</f>
        <v>0</v>
      </c>
      <c r="D69" s="215"/>
      <c r="E69" s="215"/>
      <c r="F69" s="215"/>
      <c r="G69" s="215"/>
      <c r="H69" s="215"/>
      <c r="I69" s="215"/>
      <c r="J69" s="215"/>
      <c r="K69" s="215"/>
      <c r="L69" s="215"/>
      <c r="M69" s="215"/>
      <c r="N69" s="215"/>
      <c r="O69" s="215"/>
      <c r="P69" s="215"/>
      <c r="Q69" s="215"/>
      <c r="R69" s="215"/>
      <c r="S69" s="215"/>
      <c r="T69" s="215"/>
      <c r="U69" s="215"/>
      <c r="V69" s="215"/>
      <c r="W69" s="215"/>
    </row>
    <row r="70" spans="1:23" ht="14.25" customHeight="1">
      <c r="A70" s="215"/>
      <c r="B70" s="215"/>
      <c r="C70" s="215"/>
      <c r="D70" s="215"/>
      <c r="E70" s="215"/>
      <c r="F70" s="215"/>
      <c r="G70" s="215"/>
      <c r="H70" s="215"/>
      <c r="I70" s="215"/>
      <c r="J70" s="215"/>
      <c r="K70" s="215"/>
      <c r="L70" s="215"/>
      <c r="M70" s="215"/>
      <c r="N70" s="215"/>
      <c r="O70" s="215"/>
      <c r="P70" s="215"/>
      <c r="Q70" s="215"/>
      <c r="R70" s="215"/>
      <c r="S70" s="215"/>
      <c r="T70" s="215"/>
      <c r="U70" s="215"/>
      <c r="V70" s="215"/>
      <c r="W70" s="215"/>
    </row>
    <row r="71" spans="1:23" ht="14.25" customHeight="1">
      <c r="A71" s="215"/>
      <c r="B71" s="215"/>
      <c r="C71" s="215"/>
      <c r="D71" s="215"/>
      <c r="E71" s="215"/>
      <c r="F71" s="215"/>
      <c r="G71" s="215"/>
      <c r="H71" s="215"/>
      <c r="I71" s="215"/>
      <c r="J71" s="215"/>
      <c r="K71" s="215"/>
      <c r="L71" s="215"/>
      <c r="M71" s="215"/>
      <c r="N71" s="215"/>
      <c r="O71" s="215"/>
      <c r="P71" s="215"/>
      <c r="Q71" s="215"/>
      <c r="R71" s="215"/>
      <c r="S71" s="215"/>
      <c r="T71" s="215"/>
      <c r="U71" s="215"/>
      <c r="V71" s="215"/>
      <c r="W71" s="215"/>
    </row>
    <row r="72" spans="1:23" ht="14.25" customHeight="1">
      <c r="A72" s="215"/>
      <c r="B72" s="217" t="s">
        <v>602</v>
      </c>
      <c r="C72" s="215"/>
      <c r="D72" s="215"/>
      <c r="E72" s="215"/>
      <c r="F72" s="215"/>
      <c r="G72" s="215"/>
      <c r="J72" s="215"/>
      <c r="K72" s="215"/>
      <c r="L72" s="215"/>
      <c r="M72" s="215"/>
      <c r="N72" s="215"/>
      <c r="O72" s="215"/>
      <c r="P72" s="215"/>
      <c r="Q72" s="215"/>
      <c r="R72" s="215"/>
      <c r="S72" s="215"/>
      <c r="T72" s="215"/>
      <c r="U72" s="215"/>
      <c r="V72" s="215"/>
      <c r="W72" s="215"/>
    </row>
    <row r="73" spans="1:23" ht="14.25" customHeight="1">
      <c r="A73" s="215"/>
      <c r="B73" s="323" t="s">
        <v>344</v>
      </c>
      <c r="C73" s="323" t="s">
        <v>345</v>
      </c>
      <c r="D73" s="323"/>
      <c r="E73" s="323"/>
      <c r="F73" s="326" t="s">
        <v>346</v>
      </c>
      <c r="G73" s="323" t="s">
        <v>284</v>
      </c>
      <c r="H73" s="322" t="s">
        <v>256</v>
      </c>
      <c r="I73" s="323" t="s">
        <v>347</v>
      </c>
      <c r="J73" s="215"/>
      <c r="K73" s="215"/>
      <c r="L73" s="215"/>
      <c r="M73" s="215"/>
      <c r="N73" s="215"/>
      <c r="O73" s="215"/>
      <c r="P73" s="215"/>
      <c r="Q73" s="215"/>
      <c r="R73" s="215"/>
      <c r="S73" s="215"/>
      <c r="T73" s="215"/>
      <c r="U73" s="215"/>
      <c r="V73" s="215"/>
      <c r="W73" s="215"/>
    </row>
    <row r="74" spans="1:23" ht="14.25" customHeight="1">
      <c r="A74" s="215"/>
      <c r="B74" s="30" t="s">
        <v>348</v>
      </c>
      <c r="C74" s="30" t="s">
        <v>349</v>
      </c>
      <c r="D74" s="30"/>
      <c r="E74" s="30"/>
      <c r="F74" s="327">
        <v>6.1600000000000002E-2</v>
      </c>
      <c r="G74" s="137">
        <v>1027</v>
      </c>
      <c r="H74" s="30">
        <f t="shared" ref="H74:H80" si="6">G74/$G$81</f>
        <v>1.4343775751057976E-2</v>
      </c>
      <c r="I74" s="30">
        <f>F74*H74</f>
        <v>8.8357658626517135E-4</v>
      </c>
      <c r="J74" s="215"/>
      <c r="K74" s="215"/>
      <c r="L74" s="215"/>
      <c r="M74" s="215"/>
      <c r="N74" s="215"/>
      <c r="O74" s="215"/>
      <c r="P74" s="215"/>
      <c r="Q74" s="215"/>
      <c r="R74" s="215"/>
      <c r="S74" s="215"/>
      <c r="T74" s="215"/>
      <c r="U74" s="215"/>
      <c r="V74" s="215"/>
      <c r="W74" s="215"/>
    </row>
    <row r="75" spans="1:23" ht="14.25" customHeight="1">
      <c r="A75" s="215"/>
      <c r="B75" s="126" t="s">
        <v>352</v>
      </c>
      <c r="C75" s="126" t="s">
        <v>353</v>
      </c>
      <c r="D75" s="126"/>
      <c r="E75" s="126"/>
      <c r="F75" s="328">
        <v>6.7000000000000004E-2</v>
      </c>
      <c r="G75" s="130">
        <v>15583</v>
      </c>
      <c r="H75" s="126">
        <f t="shared" si="6"/>
        <v>0.21764270450704618</v>
      </c>
      <c r="I75" s="126">
        <f t="shared" ref="I75:I80" si="7">F75*H75</f>
        <v>1.4582061201972094E-2</v>
      </c>
      <c r="J75" s="215"/>
      <c r="K75" s="215"/>
      <c r="L75" s="215"/>
      <c r="M75" s="215"/>
      <c r="N75" s="215"/>
      <c r="O75" s="215"/>
      <c r="P75" s="215"/>
      <c r="Q75" s="215"/>
      <c r="R75" s="215"/>
      <c r="S75" s="215"/>
      <c r="T75" s="215"/>
      <c r="U75" s="215"/>
      <c r="V75" s="215"/>
      <c r="W75" s="215"/>
    </row>
    <row r="76" spans="1:23" ht="14.25" customHeight="1">
      <c r="A76" s="215"/>
      <c r="B76" s="126" t="s">
        <v>356</v>
      </c>
      <c r="C76" s="126" t="s">
        <v>357</v>
      </c>
      <c r="D76" s="126"/>
      <c r="E76" s="126"/>
      <c r="F76" s="328">
        <v>0.08</v>
      </c>
      <c r="G76" s="130">
        <v>3775</v>
      </c>
      <c r="H76" s="126">
        <f t="shared" si="6"/>
        <v>5.2724200058660034E-2</v>
      </c>
      <c r="I76" s="126">
        <f t="shared" si="7"/>
        <v>4.2179360046928028E-3</v>
      </c>
      <c r="J76" s="215"/>
      <c r="K76" s="215"/>
      <c r="L76" s="215"/>
      <c r="M76" s="215"/>
      <c r="N76" s="215"/>
      <c r="O76" s="215"/>
      <c r="P76" s="215"/>
      <c r="Q76" s="215"/>
      <c r="R76" s="215"/>
      <c r="S76" s="215"/>
      <c r="T76" s="215"/>
      <c r="U76" s="215"/>
      <c r="V76" s="215"/>
      <c r="W76" s="215"/>
    </row>
    <row r="77" spans="1:23" ht="14.25" customHeight="1">
      <c r="A77" s="215"/>
      <c r="B77" s="126" t="s">
        <v>348</v>
      </c>
      <c r="C77" s="126" t="s">
        <v>357</v>
      </c>
      <c r="D77" s="126"/>
      <c r="E77" s="126"/>
      <c r="F77" s="328">
        <v>6.4500000000000002E-2</v>
      </c>
      <c r="G77" s="130">
        <v>11308</v>
      </c>
      <c r="H77" s="126">
        <f t="shared" si="6"/>
        <v>0.15793516669227223</v>
      </c>
      <c r="I77" s="126">
        <f t="shared" si="7"/>
        <v>1.0186818251651559E-2</v>
      </c>
      <c r="J77" s="215"/>
      <c r="K77" s="215"/>
      <c r="L77" s="215"/>
      <c r="M77" s="215"/>
      <c r="N77" s="215"/>
      <c r="O77" s="215"/>
      <c r="P77" s="215"/>
      <c r="Q77" s="215"/>
      <c r="R77" s="215"/>
      <c r="S77" s="215"/>
      <c r="T77" s="215"/>
      <c r="U77" s="215"/>
      <c r="V77" s="215"/>
      <c r="W77" s="215"/>
    </row>
    <row r="78" spans="1:23" ht="14.25" customHeight="1">
      <c r="A78" s="215"/>
      <c r="B78" s="126" t="s">
        <v>350</v>
      </c>
      <c r="C78" s="126" t="s">
        <v>357</v>
      </c>
      <c r="D78" s="126"/>
      <c r="E78" s="126"/>
      <c r="F78" s="328">
        <v>7.3999999999999996E-2</v>
      </c>
      <c r="G78" s="130">
        <v>22101</v>
      </c>
      <c r="H78" s="126">
        <f t="shared" si="6"/>
        <v>0.30867749549574713</v>
      </c>
      <c r="I78" s="126">
        <f t="shared" si="7"/>
        <v>2.2842134666685287E-2</v>
      </c>
      <c r="J78" s="215"/>
      <c r="K78" s="215"/>
      <c r="L78" s="215"/>
      <c r="M78" s="215"/>
      <c r="N78" s="215"/>
      <c r="O78" s="215"/>
      <c r="P78" s="215"/>
      <c r="Q78" s="215"/>
      <c r="R78" s="215"/>
      <c r="S78" s="215"/>
      <c r="T78" s="215"/>
      <c r="U78" s="215"/>
      <c r="V78" s="215"/>
      <c r="W78" s="215"/>
    </row>
    <row r="79" spans="1:23" ht="14.25" customHeight="1">
      <c r="A79" s="215"/>
      <c r="B79" s="126" t="s">
        <v>352</v>
      </c>
      <c r="C79" s="126" t="s">
        <v>357</v>
      </c>
      <c r="D79" s="126"/>
      <c r="E79" s="126"/>
      <c r="F79" s="328">
        <v>7.3999999999999996E-2</v>
      </c>
      <c r="G79" s="130">
        <v>12369</v>
      </c>
      <c r="H79" s="126">
        <f t="shared" si="6"/>
        <v>0.17275380941074597</v>
      </c>
      <c r="I79" s="126">
        <f t="shared" si="7"/>
        <v>1.2783781896395202E-2</v>
      </c>
      <c r="J79" s="215"/>
      <c r="K79" s="215"/>
      <c r="L79" s="215"/>
      <c r="M79" s="215"/>
      <c r="N79" s="215"/>
      <c r="O79" s="215"/>
      <c r="P79" s="215"/>
      <c r="Q79" s="215"/>
      <c r="R79" s="215"/>
      <c r="S79" s="215"/>
      <c r="T79" s="215"/>
      <c r="U79" s="215"/>
      <c r="V79" s="215"/>
      <c r="W79" s="215"/>
    </row>
    <row r="80" spans="1:23" ht="14.25" customHeight="1">
      <c r="A80" s="215"/>
      <c r="B80" s="32" t="s">
        <v>358</v>
      </c>
      <c r="C80" s="32"/>
      <c r="D80" s="32"/>
      <c r="E80" s="32"/>
      <c r="F80" s="329">
        <v>0</v>
      </c>
      <c r="G80" s="145">
        <v>5436</v>
      </c>
      <c r="H80" s="32">
        <f t="shared" si="6"/>
        <v>7.592284808447046E-2</v>
      </c>
      <c r="I80" s="32">
        <f t="shared" si="7"/>
        <v>0</v>
      </c>
      <c r="J80" s="215"/>
      <c r="K80" s="215"/>
      <c r="L80" s="215"/>
      <c r="M80" s="215"/>
      <c r="N80" s="215"/>
      <c r="O80" s="215"/>
      <c r="P80" s="215"/>
      <c r="Q80" s="215"/>
      <c r="R80" s="215"/>
      <c r="S80" s="215"/>
      <c r="T80" s="215"/>
      <c r="U80" s="215"/>
      <c r="V80" s="215"/>
      <c r="W80" s="215"/>
    </row>
    <row r="81" spans="1:23" ht="14.25" customHeight="1">
      <c r="A81" s="215"/>
      <c r="B81" s="323" t="s">
        <v>359</v>
      </c>
      <c r="C81" s="323"/>
      <c r="D81" s="323"/>
      <c r="E81" s="323"/>
      <c r="F81" s="323"/>
      <c r="G81" s="259">
        <f>SUM(G74:G80)</f>
        <v>71599</v>
      </c>
      <c r="H81" s="321">
        <f>SUM(H74:H80)</f>
        <v>1</v>
      </c>
      <c r="I81" s="323">
        <f>SUM(I74:I80)</f>
        <v>6.5496308607662118E-2</v>
      </c>
      <c r="J81" s="215"/>
      <c r="K81" s="215"/>
      <c r="L81" s="215"/>
      <c r="M81" s="215"/>
      <c r="N81" s="215"/>
      <c r="O81" s="215"/>
      <c r="P81" s="215"/>
      <c r="Q81" s="215"/>
      <c r="R81" s="215"/>
      <c r="S81" s="215"/>
      <c r="T81" s="215"/>
      <c r="U81" s="215"/>
      <c r="V81" s="215"/>
      <c r="W81" s="215"/>
    </row>
    <row r="82" spans="1:23" ht="14.25" customHeight="1">
      <c r="A82" s="215"/>
      <c r="B82" s="215"/>
      <c r="C82" s="215"/>
      <c r="D82" s="215"/>
      <c r="E82" s="215"/>
      <c r="F82" s="215"/>
      <c r="G82" s="215"/>
      <c r="H82" s="215"/>
      <c r="J82" s="215"/>
      <c r="K82" s="215"/>
      <c r="L82" s="215"/>
      <c r="M82" s="215"/>
      <c r="N82" s="215"/>
      <c r="O82" s="215"/>
      <c r="P82" s="215"/>
      <c r="Q82" s="215"/>
      <c r="R82" s="215"/>
      <c r="S82" s="215"/>
      <c r="T82" s="215"/>
      <c r="U82" s="215"/>
      <c r="V82" s="215"/>
      <c r="W82" s="215"/>
    </row>
    <row r="83" spans="1:23" ht="14.25" customHeight="1">
      <c r="A83" s="215"/>
      <c r="B83" s="323" t="s">
        <v>603</v>
      </c>
      <c r="C83" s="259" t="s">
        <v>360</v>
      </c>
      <c r="D83" s="323" t="s">
        <v>256</v>
      </c>
      <c r="E83" s="330" t="s">
        <v>346</v>
      </c>
      <c r="F83" s="323" t="s">
        <v>347</v>
      </c>
      <c r="G83" s="215"/>
      <c r="H83" s="215"/>
      <c r="J83" s="215"/>
      <c r="K83" s="215"/>
      <c r="L83" s="215"/>
      <c r="M83" s="215"/>
      <c r="N83" s="215"/>
      <c r="O83" s="215"/>
      <c r="P83" s="215"/>
      <c r="Q83" s="215"/>
      <c r="R83" s="215"/>
      <c r="S83" s="215"/>
      <c r="T83" s="215"/>
      <c r="U83" s="215"/>
      <c r="V83" s="215"/>
      <c r="W83" s="215"/>
    </row>
    <row r="84" spans="1:23" ht="14.25" customHeight="1">
      <c r="A84" s="215"/>
      <c r="B84" s="126" t="s">
        <v>195</v>
      </c>
      <c r="C84" s="130">
        <f>+G81</f>
        <v>71599</v>
      </c>
      <c r="D84" s="126">
        <f>C84/$C$93</f>
        <v>1.8191796553927615E-2</v>
      </c>
      <c r="E84" s="325">
        <f>+I81</f>
        <v>6.5496308607662118E-2</v>
      </c>
      <c r="F84" s="325">
        <f>+D84*E84</f>
        <v>1.1914955212238474E-3</v>
      </c>
      <c r="G84" s="215"/>
      <c r="H84" s="215"/>
      <c r="J84" s="215"/>
      <c r="K84" s="215"/>
      <c r="L84" s="215"/>
      <c r="M84" s="215"/>
      <c r="N84" s="215"/>
      <c r="O84" s="215"/>
      <c r="P84" s="215"/>
      <c r="Q84" s="215"/>
      <c r="R84" s="215"/>
      <c r="S84" s="215"/>
      <c r="T84" s="215"/>
      <c r="U84" s="215"/>
      <c r="V84" s="215"/>
      <c r="W84" s="215"/>
    </row>
    <row r="85" spans="1:23" ht="14.25" customHeight="1">
      <c r="A85" s="215"/>
      <c r="B85" s="126" t="s">
        <v>90</v>
      </c>
      <c r="C85" s="130">
        <f>+'EEFF trimestrales'!O42</f>
        <v>744630</v>
      </c>
      <c r="D85" s="126">
        <f t="shared" ref="D85:D92" si="8">C85/$C$93</f>
        <v>0.18919478579241497</v>
      </c>
      <c r="E85" s="325">
        <v>0</v>
      </c>
      <c r="F85" s="325">
        <f t="shared" ref="F85:F92" si="9">+D85*E85</f>
        <v>0</v>
      </c>
      <c r="G85" s="215"/>
      <c r="H85" s="215"/>
      <c r="J85" s="215"/>
      <c r="K85" s="215"/>
      <c r="L85" s="215"/>
      <c r="M85" s="215"/>
      <c r="N85" s="215"/>
      <c r="O85" s="215"/>
      <c r="P85" s="215"/>
      <c r="Q85" s="215"/>
      <c r="R85" s="215"/>
      <c r="S85" s="215"/>
      <c r="T85" s="215"/>
      <c r="U85" s="215"/>
      <c r="V85" s="215"/>
      <c r="W85" s="215"/>
    </row>
    <row r="86" spans="1:23" ht="14.25" customHeight="1">
      <c r="A86" s="215"/>
      <c r="B86" s="126" t="s">
        <v>91</v>
      </c>
      <c r="C86" s="130">
        <f>+'EEFF trimestrales'!O44</f>
        <v>527784</v>
      </c>
      <c r="D86" s="126">
        <f t="shared" si="8"/>
        <v>0.1340987884246726</v>
      </c>
      <c r="E86" s="325">
        <v>0</v>
      </c>
      <c r="F86" s="325">
        <f t="shared" si="9"/>
        <v>0</v>
      </c>
      <c r="G86" s="215"/>
      <c r="H86" s="215"/>
      <c r="J86" s="215"/>
      <c r="K86" s="215"/>
      <c r="L86" s="215"/>
      <c r="M86" s="215"/>
      <c r="N86" s="215"/>
      <c r="O86" s="215"/>
      <c r="P86" s="215"/>
      <c r="Q86" s="215"/>
      <c r="R86" s="215"/>
      <c r="S86" s="215"/>
      <c r="T86" s="215"/>
      <c r="U86" s="215"/>
      <c r="V86" s="215"/>
      <c r="W86" s="215"/>
    </row>
    <row r="87" spans="1:23" ht="14.25" customHeight="1">
      <c r="A87" s="215"/>
      <c r="B87" s="126" t="s">
        <v>92</v>
      </c>
      <c r="C87" s="130">
        <f>+'EEFF trimestrales'!O43</f>
        <v>1307743</v>
      </c>
      <c r="D87" s="126">
        <f t="shared" si="8"/>
        <v>0.33226992836244867</v>
      </c>
      <c r="E87" s="325">
        <v>0</v>
      </c>
      <c r="F87" s="325">
        <f t="shared" si="9"/>
        <v>0</v>
      </c>
      <c r="G87" s="215"/>
      <c r="H87" s="215"/>
      <c r="J87" s="215"/>
      <c r="K87" s="215"/>
      <c r="L87" s="215"/>
      <c r="M87" s="215"/>
      <c r="N87" s="215"/>
      <c r="O87" s="215"/>
      <c r="P87" s="215"/>
      <c r="Q87" s="215"/>
      <c r="R87" s="215"/>
      <c r="S87" s="215"/>
      <c r="T87" s="215"/>
      <c r="U87" s="215"/>
      <c r="V87" s="215"/>
      <c r="W87" s="215"/>
    </row>
    <row r="88" spans="1:23" ht="14.25" customHeight="1">
      <c r="A88" s="215"/>
      <c r="B88" s="126" t="s">
        <v>93</v>
      </c>
      <c r="C88" s="130">
        <f>+'EEFF trimestrales'!O45</f>
        <v>1003</v>
      </c>
      <c r="D88" s="126">
        <f t="shared" si="8"/>
        <v>2.5484115621153086E-4</v>
      </c>
      <c r="E88" s="325">
        <v>0</v>
      </c>
      <c r="F88" s="325">
        <f t="shared" si="9"/>
        <v>0</v>
      </c>
      <c r="G88" s="215"/>
      <c r="H88" s="215"/>
      <c r="J88" s="215"/>
      <c r="K88" s="215"/>
      <c r="L88" s="215"/>
      <c r="M88" s="215"/>
      <c r="N88" s="215"/>
      <c r="O88" s="215"/>
      <c r="P88" s="215"/>
      <c r="Q88" s="215"/>
      <c r="R88" s="215"/>
      <c r="S88" s="215"/>
      <c r="T88" s="215"/>
      <c r="U88" s="215"/>
      <c r="V88" s="215"/>
      <c r="W88" s="215"/>
    </row>
    <row r="89" spans="1:23" ht="14.25" customHeight="1">
      <c r="A89" s="215"/>
      <c r="B89" s="126" t="s">
        <v>94</v>
      </c>
      <c r="C89" s="130">
        <f>+'EEFF trimestrales'!O46</f>
        <v>166818</v>
      </c>
      <c r="D89" s="126">
        <f t="shared" si="8"/>
        <v>4.2384937185339137E-2</v>
      </c>
      <c r="E89" s="325">
        <v>0</v>
      </c>
      <c r="F89" s="325">
        <f t="shared" si="9"/>
        <v>0</v>
      </c>
      <c r="G89" s="215"/>
      <c r="H89" s="215"/>
      <c r="J89" s="215"/>
      <c r="K89" s="215"/>
      <c r="L89" s="215"/>
      <c r="M89" s="215"/>
      <c r="N89" s="215"/>
      <c r="O89" s="215"/>
      <c r="P89" s="215"/>
      <c r="Q89" s="215"/>
      <c r="R89" s="215"/>
      <c r="S89" s="215"/>
      <c r="T89" s="215"/>
      <c r="U89" s="215"/>
      <c r="V89" s="215"/>
      <c r="W89" s="215"/>
    </row>
    <row r="90" spans="1:23" ht="14.25" customHeight="1">
      <c r="A90" s="215"/>
      <c r="B90" s="126" t="s">
        <v>52</v>
      </c>
      <c r="C90" s="130">
        <f>+'EEFF trimestrales'!O47</f>
        <v>570112</v>
      </c>
      <c r="D90" s="126">
        <f t="shared" si="8"/>
        <v>0.14485344092728641</v>
      </c>
      <c r="E90" s="325">
        <v>0</v>
      </c>
      <c r="F90" s="325">
        <f t="shared" si="9"/>
        <v>0</v>
      </c>
      <c r="G90" s="215"/>
      <c r="H90" s="215"/>
      <c r="J90" s="215"/>
      <c r="K90" s="215"/>
      <c r="L90" s="215"/>
      <c r="M90" s="215"/>
      <c r="N90" s="215"/>
      <c r="O90" s="215"/>
      <c r="P90" s="215"/>
      <c r="Q90" s="215"/>
      <c r="R90" s="215"/>
      <c r="S90" s="215"/>
      <c r="T90" s="215"/>
      <c r="U90" s="215"/>
      <c r="V90" s="215"/>
      <c r="W90" s="215"/>
    </row>
    <row r="91" spans="1:23" ht="14.25" customHeight="1">
      <c r="A91" s="215"/>
      <c r="B91" s="126" t="s">
        <v>56</v>
      </c>
      <c r="C91" s="130">
        <f>+'EEFF trimestrales'!O56</f>
        <v>202050</v>
      </c>
      <c r="D91" s="126">
        <f t="shared" si="8"/>
        <v>5.1336645675513271E-2</v>
      </c>
      <c r="E91" s="325">
        <v>0</v>
      </c>
      <c r="F91" s="325">
        <f t="shared" si="9"/>
        <v>0</v>
      </c>
      <c r="G91" s="215"/>
      <c r="H91" s="215"/>
      <c r="J91" s="215"/>
      <c r="K91" s="215"/>
      <c r="L91" s="215"/>
      <c r="M91" s="215"/>
      <c r="N91" s="215"/>
      <c r="O91" s="215"/>
      <c r="P91" s="215"/>
      <c r="Q91" s="215"/>
      <c r="R91" s="215"/>
      <c r="S91" s="215"/>
      <c r="T91" s="215"/>
      <c r="U91" s="215"/>
      <c r="V91" s="215"/>
      <c r="W91" s="215"/>
    </row>
    <row r="92" spans="1:23" ht="14.25" customHeight="1">
      <c r="A92" s="215"/>
      <c r="B92" s="32" t="s">
        <v>96</v>
      </c>
      <c r="C92" s="145">
        <f>+'EEFF trimestrales'!O52+'EEFF trimestrales'!O54+'EEFF trimestrales'!O55</f>
        <v>344046</v>
      </c>
      <c r="D92" s="126">
        <f t="shared" si="8"/>
        <v>8.7414835922185796E-2</v>
      </c>
      <c r="E92" s="325">
        <v>0</v>
      </c>
      <c r="F92" s="325">
        <f t="shared" si="9"/>
        <v>0</v>
      </c>
      <c r="G92" s="215"/>
      <c r="H92" s="215"/>
      <c r="J92" s="215"/>
      <c r="K92" s="215"/>
      <c r="L92" s="215"/>
      <c r="M92" s="215"/>
      <c r="N92" s="215"/>
      <c r="O92" s="215"/>
      <c r="P92" s="215"/>
      <c r="Q92" s="215"/>
      <c r="R92" s="215"/>
      <c r="S92" s="215"/>
      <c r="T92" s="215"/>
      <c r="U92" s="215"/>
      <c r="V92" s="215"/>
      <c r="W92" s="215"/>
    </row>
    <row r="93" spans="1:23" ht="14.25" customHeight="1">
      <c r="A93" s="215"/>
      <c r="B93" s="323" t="s">
        <v>361</v>
      </c>
      <c r="C93" s="259">
        <f>SUM(C84:C92)</f>
        <v>3935785</v>
      </c>
      <c r="D93" s="323">
        <f>SUM(D84:D92)</f>
        <v>1</v>
      </c>
      <c r="E93" s="323"/>
      <c r="F93" s="375">
        <f>SUM(F84:F92)</f>
        <v>1.1914955212238474E-3</v>
      </c>
      <c r="G93" s="215"/>
      <c r="H93" s="215"/>
      <c r="J93" s="215"/>
      <c r="K93" s="215"/>
      <c r="L93" s="215"/>
      <c r="M93" s="215"/>
      <c r="N93" s="215"/>
      <c r="O93" s="215"/>
      <c r="P93" s="215"/>
      <c r="Q93" s="215"/>
      <c r="R93" s="215"/>
      <c r="S93" s="215"/>
      <c r="T93" s="215"/>
      <c r="U93" s="215"/>
      <c r="V93" s="215"/>
      <c r="W93" s="215"/>
    </row>
    <row r="94" spans="1:23" ht="14.25" customHeight="1">
      <c r="A94" s="215"/>
      <c r="B94" s="215"/>
      <c r="C94" s="331">
        <f>+'EEFF trimestrales'!O59</f>
        <v>3935785</v>
      </c>
      <c r="D94" s="215"/>
      <c r="E94" s="215"/>
      <c r="F94" s="215"/>
      <c r="G94" s="215"/>
      <c r="H94" s="215"/>
      <c r="J94" s="215"/>
      <c r="K94" s="215"/>
      <c r="L94" s="215"/>
      <c r="M94" s="215"/>
      <c r="N94" s="215"/>
      <c r="O94" s="215"/>
      <c r="P94" s="215"/>
      <c r="Q94" s="215"/>
      <c r="R94" s="215"/>
      <c r="S94" s="215"/>
      <c r="T94" s="215"/>
      <c r="U94" s="215"/>
      <c r="V94" s="215"/>
      <c r="W94" s="215"/>
    </row>
    <row r="95" spans="1:23" ht="14.25" customHeight="1">
      <c r="A95" s="215"/>
      <c r="B95" s="215" t="s">
        <v>515</v>
      </c>
      <c r="C95" s="218">
        <f>C93-C94</f>
        <v>0</v>
      </c>
      <c r="D95" s="215"/>
      <c r="E95" s="215"/>
      <c r="F95" s="215"/>
      <c r="G95" s="215"/>
      <c r="H95" s="215"/>
      <c r="I95" s="215"/>
      <c r="J95" s="215"/>
      <c r="K95" s="215"/>
      <c r="L95" s="215"/>
      <c r="M95" s="215"/>
      <c r="N95" s="215"/>
      <c r="O95" s="215"/>
      <c r="P95" s="215"/>
      <c r="Q95" s="215"/>
      <c r="R95" s="215"/>
      <c r="S95" s="215"/>
      <c r="T95" s="215"/>
      <c r="U95" s="215"/>
      <c r="V95" s="215"/>
      <c r="W95" s="215"/>
    </row>
    <row r="96" spans="1:23" ht="14.25" customHeight="1">
      <c r="A96" s="215"/>
      <c r="B96" s="215"/>
      <c r="C96" s="215"/>
      <c r="D96" s="215"/>
      <c r="E96" s="215"/>
      <c r="F96" s="215"/>
      <c r="G96" s="215"/>
      <c r="H96" s="215"/>
      <c r="I96" s="215"/>
      <c r="J96" s="215"/>
      <c r="K96" s="215"/>
      <c r="L96" s="215"/>
      <c r="M96" s="215"/>
      <c r="N96" s="215"/>
      <c r="O96" s="215"/>
      <c r="P96" s="215"/>
      <c r="Q96" s="215"/>
      <c r="R96" s="215"/>
      <c r="S96" s="215"/>
      <c r="T96" s="215"/>
      <c r="U96" s="215"/>
      <c r="V96" s="215"/>
      <c r="W96" s="215"/>
    </row>
    <row r="97" spans="1:23" ht="14.25" customHeight="1">
      <c r="A97" s="215"/>
      <c r="B97" s="215"/>
      <c r="C97" s="215"/>
      <c r="D97" s="215"/>
      <c r="E97" s="215"/>
      <c r="F97" s="215"/>
      <c r="G97" s="215"/>
      <c r="H97" s="215"/>
      <c r="I97" s="215"/>
      <c r="J97" s="215"/>
      <c r="K97" s="215"/>
      <c r="L97" s="215"/>
      <c r="M97" s="215"/>
      <c r="N97" s="215"/>
      <c r="O97" s="215"/>
      <c r="P97" s="215"/>
      <c r="Q97" s="215"/>
      <c r="R97" s="215"/>
      <c r="S97" s="215"/>
      <c r="T97" s="215"/>
      <c r="U97" s="215"/>
      <c r="V97" s="215"/>
      <c r="W97" s="215"/>
    </row>
    <row r="98" spans="1:23" ht="14.25" customHeight="1">
      <c r="A98" s="215"/>
      <c r="B98" s="215"/>
      <c r="C98" s="215"/>
      <c r="D98" s="215"/>
      <c r="E98" s="215"/>
      <c r="F98" s="215"/>
      <c r="G98" s="215"/>
      <c r="H98" s="215"/>
      <c r="I98" s="215"/>
      <c r="J98" s="215"/>
      <c r="K98" s="215"/>
      <c r="L98" s="215"/>
      <c r="M98" s="215"/>
      <c r="N98" s="215"/>
      <c r="O98" s="215"/>
      <c r="P98" s="215"/>
      <c r="Q98" s="215"/>
      <c r="R98" s="215"/>
      <c r="S98" s="215"/>
      <c r="T98" s="215"/>
      <c r="U98" s="215"/>
      <c r="V98" s="215"/>
      <c r="W98" s="215"/>
    </row>
    <row r="99" spans="1:23" ht="14.25" customHeight="1">
      <c r="A99" s="215"/>
      <c r="B99" s="215"/>
      <c r="C99" s="215"/>
      <c r="D99" s="215"/>
      <c r="E99" s="215"/>
      <c r="F99" s="215"/>
      <c r="G99" s="215"/>
      <c r="H99" s="215"/>
      <c r="I99" s="215"/>
      <c r="J99" s="215"/>
      <c r="K99" s="215"/>
      <c r="L99" s="215"/>
      <c r="M99" s="215"/>
      <c r="N99" s="215"/>
      <c r="O99" s="215"/>
      <c r="P99" s="215"/>
      <c r="Q99" s="215"/>
      <c r="R99" s="215"/>
      <c r="S99" s="215"/>
      <c r="T99" s="215"/>
      <c r="U99" s="215"/>
      <c r="V99" s="215"/>
      <c r="W99" s="215"/>
    </row>
    <row r="100" spans="1:23" ht="14.25" customHeight="1">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row>
    <row r="101" spans="1:23" ht="14.25" customHeight="1">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row>
    <row r="102" spans="1:23" ht="14.25" customHeight="1">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row>
    <row r="103" spans="1:23" ht="14.25" customHeight="1">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row>
    <row r="104" spans="1:23" ht="14.25" customHeight="1">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row>
    <row r="105" spans="1:23" ht="14.25" customHeight="1">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row>
    <row r="106" spans="1:23" ht="14.25" customHeight="1">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row>
    <row r="107" spans="1:23" ht="14.25" customHeight="1">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row>
    <row r="108" spans="1:23" ht="14.25" customHeight="1">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row>
    <row r="109" spans="1:23" ht="14.25" customHeight="1">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row>
    <row r="110" spans="1:23" ht="14.25" customHeight="1">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row>
    <row r="111" spans="1:23" ht="14.25" customHeight="1">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row>
    <row r="112" spans="1:23" ht="14.25" customHeight="1">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row>
    <row r="113" spans="1:23" ht="14.25" customHeight="1">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row>
    <row r="114" spans="1:23" ht="14.25" customHeight="1">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row>
    <row r="115" spans="1:23" ht="14.25" customHeight="1">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row>
    <row r="116" spans="1:23" ht="14.25" customHeight="1">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row>
    <row r="117" spans="1:23" ht="14.25" customHeight="1">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row>
    <row r="118" spans="1:23" ht="14.25" customHeight="1">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row>
    <row r="119" spans="1:23" ht="14.25" customHeight="1">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row>
    <row r="120" spans="1:23" ht="14.25" customHeight="1">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row>
    <row r="121" spans="1:23" ht="14.25" customHeight="1">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row>
    <row r="122" spans="1:23" ht="14.25" customHeight="1">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row>
    <row r="123" spans="1:23" ht="14.25" customHeight="1">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row>
    <row r="124" spans="1:23" ht="14.25" customHeight="1">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row>
    <row r="125" spans="1:23" ht="14.25" customHeight="1">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row>
    <row r="126" spans="1:23" ht="14.25" customHeight="1">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row>
    <row r="127" spans="1:23" ht="14.25" customHeight="1">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row>
    <row r="128" spans="1:23" ht="14.25" customHeight="1">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row>
    <row r="129" spans="1:23" ht="14.25" customHeight="1">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row>
    <row r="130" spans="1:23" ht="14.25" customHeight="1">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row>
    <row r="131" spans="1:23" ht="14.25" customHeight="1">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row>
    <row r="132" spans="1:23" ht="14.25" customHeight="1">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row>
    <row r="133" spans="1:23" ht="14.25" customHeight="1">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row>
    <row r="134" spans="1:23" ht="14.25" customHeight="1">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row>
    <row r="135" spans="1:23" ht="14.25" customHeight="1">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row>
    <row r="136" spans="1:23" ht="14.25" customHeight="1">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row>
    <row r="137" spans="1:23" ht="14.25" customHeight="1">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row>
    <row r="138" spans="1:23" ht="14.25" customHeight="1">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row>
    <row r="139" spans="1:23" ht="14.25" customHeight="1">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row>
    <row r="140" spans="1:23" ht="14.25" customHeight="1">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row>
    <row r="141" spans="1:23" ht="14.25" customHeight="1">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row>
    <row r="142" spans="1:23" ht="14.25" customHeight="1">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row>
    <row r="143" spans="1:23" ht="14.25" customHeight="1">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row>
    <row r="144" spans="1:23" ht="14.25" customHeight="1">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row>
    <row r="145" spans="1:23" ht="14.25" customHeight="1">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row>
    <row r="146" spans="1:23" ht="14.25" customHeight="1">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row>
    <row r="147" spans="1:23" ht="14.25" customHeight="1">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row>
    <row r="148" spans="1:23" ht="14.25" customHeight="1">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row>
    <row r="149" spans="1:23" ht="14.25" customHeight="1">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row>
    <row r="150" spans="1:23" ht="14.25" customHeight="1">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row>
    <row r="151" spans="1:23" ht="14.25" customHeight="1">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row>
    <row r="152" spans="1:23" ht="14.25" customHeight="1">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row>
    <row r="153" spans="1:23" ht="14.25" customHeight="1">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row>
    <row r="154" spans="1:23" ht="14.25" customHeight="1">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row>
    <row r="155" spans="1:23" ht="14.25" customHeight="1">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row>
    <row r="156" spans="1:23" ht="14.25" customHeight="1">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row>
    <row r="157" spans="1:23" ht="14.25" customHeight="1">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row>
    <row r="158" spans="1:23" ht="14.25" customHeight="1">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row>
    <row r="159" spans="1:23" ht="14.2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row>
    <row r="160" spans="1:23" ht="14.25" customHeight="1">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row>
    <row r="161" spans="1:23" ht="14.25" customHeight="1">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row>
    <row r="162" spans="1:23" ht="14.25" customHeight="1">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row>
    <row r="163" spans="1:23" ht="14.25" customHeight="1">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row>
    <row r="164" spans="1:23" ht="14.25" customHeight="1">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row>
    <row r="165" spans="1:23" ht="14.25" customHeight="1">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row>
    <row r="166" spans="1:23" ht="14.25" customHeight="1">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row>
    <row r="167" spans="1:23" ht="14.25" customHeight="1">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row>
    <row r="168" spans="1:23" ht="14.25" customHeight="1">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row>
    <row r="169" spans="1:23" ht="14.25" customHeight="1">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row>
    <row r="170" spans="1:23" ht="14.25" customHeight="1">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row>
    <row r="171" spans="1:23" ht="14.25" customHeight="1">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row>
    <row r="172" spans="1:23" ht="14.25" customHeight="1">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row>
    <row r="173" spans="1:23" ht="14.25" customHeight="1">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row>
    <row r="174" spans="1:23" ht="14.25" customHeight="1">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row>
    <row r="175" spans="1:23" ht="14.25" customHeight="1">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row>
    <row r="176" spans="1:23" ht="14.25" customHeight="1">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row>
    <row r="177" spans="1:23" ht="14.25" customHeight="1">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row>
    <row r="178" spans="1:23" ht="14.25" customHeight="1">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row>
    <row r="179" spans="1:23" ht="14.25" customHeight="1">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row>
    <row r="180" spans="1:23" ht="14.25" customHeight="1">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row>
    <row r="181" spans="1:23" ht="14.25" customHeight="1">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row>
    <row r="182" spans="1:23" ht="14.25" customHeight="1">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row>
    <row r="183" spans="1:23" ht="14.25" customHeight="1">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row>
    <row r="184" spans="1:23" ht="14.25" customHeight="1">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row>
    <row r="185" spans="1:23" ht="14.25" customHeight="1">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row>
    <row r="186" spans="1:23" ht="14.25" customHeight="1">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row>
    <row r="187" spans="1:23" ht="14.25" customHeight="1">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row>
    <row r="188" spans="1:23" ht="14.25" customHeight="1">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row>
    <row r="189" spans="1:23" ht="14.25" customHeight="1">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row>
    <row r="190" spans="1:23" ht="14.25" customHeight="1">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row>
    <row r="191" spans="1:23" ht="14.25" customHeight="1">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row>
    <row r="192" spans="1:23" ht="14.25" customHeight="1">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row>
    <row r="193" spans="1:23" ht="14.25" customHeight="1">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row>
    <row r="194" spans="1:23" ht="14.25" customHeight="1">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row>
    <row r="195" spans="1:23" ht="14.25" customHeight="1">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row>
    <row r="196" spans="1:23" ht="14.25" customHeight="1">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row>
    <row r="197" spans="1:23" ht="14.25" customHeight="1">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row>
    <row r="198" spans="1:23" ht="14.25" customHeight="1">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row>
    <row r="199" spans="1:23" ht="14.25" customHeight="1">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row>
    <row r="200" spans="1:23" ht="14.25" customHeight="1">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row>
    <row r="201" spans="1:23" ht="14.25" customHeight="1">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row>
    <row r="202" spans="1:23" ht="14.25" customHeight="1">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row>
    <row r="203" spans="1:23" ht="14.25" customHeight="1">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row>
    <row r="204" spans="1:23" ht="14.25" customHeight="1">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row>
    <row r="205" spans="1:23" ht="14.25" customHeight="1">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row>
    <row r="206" spans="1:23" ht="14.25" customHeight="1">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row>
    <row r="207" spans="1:23" ht="14.25" customHeight="1">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row>
    <row r="208" spans="1:23" ht="14.25" customHeight="1">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row>
    <row r="209" spans="1:23" ht="14.25" customHeight="1">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row>
    <row r="210" spans="1:23" ht="14.25" customHeight="1">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row>
    <row r="211" spans="1:23" ht="14.25" customHeight="1">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row>
    <row r="212" spans="1:23" ht="14.25" customHeight="1">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row>
    <row r="213" spans="1:23" ht="14.25" customHeight="1">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row>
    <row r="214" spans="1:23" ht="14.25"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row>
    <row r="215" spans="1:23" ht="14.25"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row>
    <row r="216" spans="1:23" ht="14.25"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row>
    <row r="217" spans="1:23" ht="14.25"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row>
    <row r="218" spans="1:23" ht="14.25"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row>
    <row r="219" spans="1:23" ht="14.25"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row>
    <row r="220" spans="1:23" ht="14.25"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row>
    <row r="221" spans="1:23" ht="14.25"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row>
    <row r="222" spans="1:23" ht="14.25"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row>
    <row r="223" spans="1:23" ht="14.25"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row>
    <row r="224" spans="1:23" ht="14.25"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row>
    <row r="225" spans="1:23" ht="14.25"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row>
    <row r="226" spans="1:23" ht="14.25"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row>
    <row r="227" spans="1:23" ht="14.25"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row>
    <row r="228" spans="1:23" ht="14.25"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row>
    <row r="229" spans="1:23" ht="15.75" customHeight="1"/>
    <row r="230" spans="1:23" ht="15.75" customHeight="1"/>
    <row r="231" spans="1:23" ht="15.75" customHeight="1"/>
    <row r="232" spans="1:23" ht="15.75" customHeight="1"/>
    <row r="233" spans="1:23" ht="15.75" customHeight="1"/>
    <row r="234" spans="1:23" ht="15.75" customHeight="1"/>
    <row r="235" spans="1:23" ht="15.75" customHeight="1"/>
    <row r="236" spans="1:23" ht="15.75" customHeight="1"/>
    <row r="237" spans="1:23" ht="15.75" customHeight="1"/>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mergeCells count="1">
    <mergeCell ref="I9:Q9"/>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P9"/>
  <sheetViews>
    <sheetView zoomScaleNormal="100" workbookViewId="0">
      <selection activeCell="E19" sqref="E19"/>
    </sheetView>
  </sheetViews>
  <sheetFormatPr baseColWidth="10" defaultRowHeight="13.8"/>
  <cols>
    <col min="1" max="1" width="16.59765625" customWidth="1"/>
    <col min="4" max="4" width="14.8984375" customWidth="1"/>
    <col min="9" max="9" width="11" customWidth="1"/>
    <col min="13" max="13" width="13.59765625" customWidth="1"/>
    <col min="15" max="15" width="12.59765625" customWidth="1"/>
    <col min="16" max="16" width="8.8984375" customWidth="1"/>
  </cols>
  <sheetData>
    <row r="2" spans="1:16" ht="42.75" customHeight="1">
      <c r="A2" s="332" t="s">
        <v>252</v>
      </c>
      <c r="B2" s="332" t="s">
        <v>287</v>
      </c>
      <c r="C2" s="332" t="s">
        <v>514</v>
      </c>
      <c r="D2" s="332" t="s">
        <v>277</v>
      </c>
      <c r="E2" s="332" t="s">
        <v>279</v>
      </c>
      <c r="F2" s="332" t="s">
        <v>178</v>
      </c>
      <c r="G2" s="332" t="s">
        <v>179</v>
      </c>
      <c r="H2" s="332" t="s">
        <v>180</v>
      </c>
      <c r="I2" s="332" t="s">
        <v>181</v>
      </c>
      <c r="J2" s="332" t="s">
        <v>282</v>
      </c>
      <c r="K2" s="332" t="s">
        <v>283</v>
      </c>
      <c r="L2" s="332" t="s">
        <v>194</v>
      </c>
      <c r="M2" s="332" t="s">
        <v>285</v>
      </c>
      <c r="N2" s="332" t="s">
        <v>286</v>
      </c>
      <c r="O2" s="332" t="s">
        <v>133</v>
      </c>
      <c r="P2" s="332" t="s">
        <v>296</v>
      </c>
    </row>
    <row r="3" spans="1:16" ht="15.6">
      <c r="A3" s="133" t="s">
        <v>291</v>
      </c>
      <c r="B3" s="133">
        <f>B4-0.02</f>
        <v>-0.04</v>
      </c>
      <c r="C3" s="126">
        <f>C4-0.001</f>
        <v>-2E-3</v>
      </c>
      <c r="D3" s="133">
        <f>D5-((1+$B3)*(1+$C3)-1)</f>
        <v>0.26434656648804888</v>
      </c>
      <c r="E3" s="133">
        <f>E5-((1+$B3)*(1+$C3)-1)</f>
        <v>0.20323254393940587</v>
      </c>
      <c r="F3" s="130">
        <f>F4+2.5</f>
        <v>18.524653462057614</v>
      </c>
      <c r="G3" s="130">
        <f>G4+2.5</f>
        <v>66.773089798465264</v>
      </c>
      <c r="H3" s="130">
        <f>H4+2.5</f>
        <v>198.55073113103921</v>
      </c>
      <c r="I3" s="130">
        <f>F3+G3-H3</f>
        <v>-113.25298787051634</v>
      </c>
      <c r="J3" s="133">
        <f t="shared" ref="J3:O4" si="0">J4+0.005</f>
        <v>5.8045192122695655E-2</v>
      </c>
      <c r="K3" s="133">
        <f>K4+0.005</f>
        <v>3.2805127248700057E-2</v>
      </c>
      <c r="L3" s="133">
        <f t="shared" si="0"/>
        <v>5.2925777484527196E-2</v>
      </c>
      <c r="M3" s="133">
        <f t="shared" si="0"/>
        <v>5.8928996021586494E-2</v>
      </c>
      <c r="N3" s="133">
        <f t="shared" si="0"/>
        <v>9.7430433024032814E-2</v>
      </c>
      <c r="O3" s="133">
        <f t="shared" si="0"/>
        <v>1.3586678294319386E-2</v>
      </c>
      <c r="P3" s="133">
        <f>P4-0.001</f>
        <v>2.7999999999999997E-2</v>
      </c>
    </row>
    <row r="4" spans="1:16" ht="15.6">
      <c r="A4" s="133" t="s">
        <v>293</v>
      </c>
      <c r="B4" s="133">
        <f>B5-0.02</f>
        <v>-0.02</v>
      </c>
      <c r="C4" s="126">
        <f>C5-0.001</f>
        <v>-1E-3</v>
      </c>
      <c r="D4" s="133">
        <f>D5-((1+$B4)*(1+$C4)-1)</f>
        <v>0.24340656648804881</v>
      </c>
      <c r="E4" s="133">
        <f>E5-((1+$B4)*(1+$C4)-1)</f>
        <v>0.1822925439394058</v>
      </c>
      <c r="F4" s="130">
        <f>F5+2</f>
        <v>16.024653462057614</v>
      </c>
      <c r="G4" s="130">
        <f>G5+2</f>
        <v>64.273089798465264</v>
      </c>
      <c r="H4" s="130">
        <f>H5+2</f>
        <v>196.05073113103921</v>
      </c>
      <c r="I4" s="130">
        <f>F4+G4-H4</f>
        <v>-115.75298787051634</v>
      </c>
      <c r="J4" s="133">
        <f>J5+0.005</f>
        <v>5.3045192122695657E-2</v>
      </c>
      <c r="K4" s="133">
        <f t="shared" si="0"/>
        <v>2.7805127248700056E-2</v>
      </c>
      <c r="L4" s="133">
        <f t="shared" si="0"/>
        <v>4.7925777484527199E-2</v>
      </c>
      <c r="M4" s="133">
        <f t="shared" si="0"/>
        <v>5.3928996021586496E-2</v>
      </c>
      <c r="N4" s="133">
        <f t="shared" si="0"/>
        <v>9.243043302403281E-2</v>
      </c>
      <c r="O4" s="133">
        <f t="shared" si="0"/>
        <v>8.5866782943193852E-3</v>
      </c>
      <c r="P4" s="133">
        <f>P5-0.001</f>
        <v>2.8999999999999998E-2</v>
      </c>
    </row>
    <row r="5" spans="1:16" ht="15.6">
      <c r="A5" s="133" t="s">
        <v>253</v>
      </c>
      <c r="B5" s="133">
        <v>0</v>
      </c>
      <c r="C5" s="126">
        <v>0</v>
      </c>
      <c r="D5" s="133">
        <f>AVERAGE('Ex D&amp;A'!G22:H22)</f>
        <v>0.22242656648804882</v>
      </c>
      <c r="E5" s="133">
        <f>AVERAGE('Ex D&amp;A'!G25:H25)</f>
        <v>0.16131254393940581</v>
      </c>
      <c r="F5" s="130">
        <f>AVERAGE('EEFF hist'!G229:H229)</f>
        <v>14.024653462057614</v>
      </c>
      <c r="G5" s="130">
        <f>AVERAGE('EEFF hist'!G230:H230)</f>
        <v>62.273089798465264</v>
      </c>
      <c r="H5" s="130">
        <f>AVERAGE('EEFF hist'!G231:H231)</f>
        <v>194.05073113103921</v>
      </c>
      <c r="I5" s="130">
        <f>F5+G5-H5</f>
        <v>-117.75298787051634</v>
      </c>
      <c r="J5" s="133">
        <f>AVERAGE('EEFF hist'!G212:H212)</f>
        <v>4.804519212269566E-2</v>
      </c>
      <c r="K5" s="133">
        <f>AVERAGE('EEFF proyect'!G24:H24)</f>
        <v>2.2805127248700055E-2</v>
      </c>
      <c r="L5" s="133">
        <f>AVERAGE('EEFF hist'!F252:G252)</f>
        <v>4.2925777484527201E-2</v>
      </c>
      <c r="M5" s="133">
        <f>AVERAGE('Ex D&amp;A'!G13:H13)</f>
        <v>4.8928996021586499E-2</v>
      </c>
      <c r="N5" s="133">
        <f>AVERAGE('EEFF hist'!G215:H215)</f>
        <v>8.7430433024032805E-2</v>
      </c>
      <c r="O5" s="133">
        <f>AVERAGE('Ex D&amp;A'!F14:G14)</f>
        <v>3.586678294319386E-3</v>
      </c>
      <c r="P5" s="133">
        <v>0.03</v>
      </c>
    </row>
    <row r="6" spans="1:16" ht="15.6">
      <c r="A6" s="133" t="s">
        <v>294</v>
      </c>
      <c r="B6" s="133">
        <f>B5+0.01</f>
        <v>0.01</v>
      </c>
      <c r="C6" s="126">
        <f>C5+0.0005</f>
        <v>5.0000000000000001E-4</v>
      </c>
      <c r="D6" s="133">
        <f>D5-((1+$B6)*(1+$C6)-1)</f>
        <v>0.21192156648804883</v>
      </c>
      <c r="E6" s="133">
        <f>E5-((1+$B6)*(1+$C6)-1)</f>
        <v>0.15080754393940582</v>
      </c>
      <c r="F6" s="130">
        <f t="shared" ref="F6:H7" si="1">F5-2</f>
        <v>12.024653462057614</v>
      </c>
      <c r="G6" s="130">
        <f t="shared" si="1"/>
        <v>60.273089798465264</v>
      </c>
      <c r="H6" s="130">
        <f t="shared" si="1"/>
        <v>192.05073113103921</v>
      </c>
      <c r="I6" s="130">
        <f>F6+G6-H6</f>
        <v>-119.75298787051634</v>
      </c>
      <c r="J6" s="133">
        <f t="shared" ref="J6:M7" si="2">J5-0.005</f>
        <v>4.3045192122695662E-2</v>
      </c>
      <c r="K6" s="133">
        <f t="shared" si="2"/>
        <v>1.7805127248700054E-2</v>
      </c>
      <c r="L6" s="133">
        <f t="shared" si="2"/>
        <v>3.7925777484527204E-2</v>
      </c>
      <c r="M6" s="133">
        <f t="shared" si="2"/>
        <v>4.3928996021586501E-2</v>
      </c>
      <c r="N6" s="133">
        <f>N5-0.005</f>
        <v>8.2430433024032801E-2</v>
      </c>
      <c r="O6" s="133">
        <f>O5-0.005</f>
        <v>-1.4133217056806141E-3</v>
      </c>
      <c r="P6" s="133">
        <f>P5+0.001</f>
        <v>3.1E-2</v>
      </c>
    </row>
    <row r="7" spans="1:16" ht="15.6">
      <c r="A7" s="29" t="s">
        <v>292</v>
      </c>
      <c r="B7" s="29">
        <f>B6+0.01</f>
        <v>0.02</v>
      </c>
      <c r="C7" s="32">
        <f>C6+0.0005</f>
        <v>1E-3</v>
      </c>
      <c r="D7" s="29">
        <f>D5-((1+$B7)*(1+$C7)-1)</f>
        <v>0.201406566488049</v>
      </c>
      <c r="E7" s="29">
        <f>E5-((1+$B7)*(1+$C7)-1)</f>
        <v>0.14029254393940599</v>
      </c>
      <c r="F7" s="145">
        <f t="shared" si="1"/>
        <v>10.024653462057614</v>
      </c>
      <c r="G7" s="145">
        <f t="shared" si="1"/>
        <v>58.273089798465264</v>
      </c>
      <c r="H7" s="145">
        <f t="shared" si="1"/>
        <v>190.05073113103921</v>
      </c>
      <c r="I7" s="145">
        <f>F7+G7-H7</f>
        <v>-121.75298787051634</v>
      </c>
      <c r="J7" s="29">
        <f t="shared" si="2"/>
        <v>3.8045192122695665E-2</v>
      </c>
      <c r="K7" s="29">
        <f t="shared" si="2"/>
        <v>1.2805127248700053E-2</v>
      </c>
      <c r="L7" s="29">
        <f t="shared" si="2"/>
        <v>3.2925777484527206E-2</v>
      </c>
      <c r="M7" s="29">
        <f t="shared" si="2"/>
        <v>3.8928996021586504E-2</v>
      </c>
      <c r="N7" s="29">
        <f>N6-0.005</f>
        <v>7.7430433024032796E-2</v>
      </c>
      <c r="O7" s="29">
        <f>O6-0.005</f>
        <v>-6.4133217056806142E-3</v>
      </c>
      <c r="P7" s="29">
        <f>P6+0.001</f>
        <v>3.2000000000000001E-2</v>
      </c>
    </row>
    <row r="9" spans="1:16">
      <c r="B9" s="11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P37"/>
  <sheetViews>
    <sheetView topLeftCell="A7" workbookViewId="0">
      <selection activeCell="K4" sqref="K4:N11"/>
    </sheetView>
  </sheetViews>
  <sheetFormatPr baseColWidth="10" defaultColWidth="11" defaultRowHeight="14.4"/>
  <cols>
    <col min="1" max="1" width="30.19921875" style="348" customWidth="1"/>
    <col min="2" max="3" width="11" style="348"/>
    <col min="4" max="4" width="14.3984375" style="348" customWidth="1"/>
    <col min="5" max="8" width="11" style="348"/>
    <col min="9" max="9" width="12.69921875" style="348" customWidth="1"/>
    <col min="10" max="16384" width="11" style="348"/>
  </cols>
  <sheetData>
    <row r="2" spans="1:9">
      <c r="A2" s="348" t="s">
        <v>553</v>
      </c>
    </row>
    <row r="4" spans="1:9" ht="15.6">
      <c r="A4" s="16"/>
      <c r="B4" s="496">
        <v>2014</v>
      </c>
      <c r="C4" s="496">
        <v>2015</v>
      </c>
      <c r="D4" s="496">
        <v>2016</v>
      </c>
      <c r="E4" s="496">
        <v>2017</v>
      </c>
      <c r="F4" s="496">
        <v>2018</v>
      </c>
      <c r="G4" s="496">
        <v>2019</v>
      </c>
      <c r="H4" s="496">
        <v>2020</v>
      </c>
      <c r="I4" s="497">
        <v>44378</v>
      </c>
    </row>
    <row r="5" spans="1:9" ht="15.6">
      <c r="A5" s="125" t="s">
        <v>6028</v>
      </c>
      <c r="B5" s="235">
        <v>1.76</v>
      </c>
      <c r="C5" s="235">
        <v>1.46</v>
      </c>
      <c r="D5" s="235">
        <v>13.87</v>
      </c>
      <c r="E5" s="235">
        <v>8.66</v>
      </c>
      <c r="F5" s="235">
        <v>7.32</v>
      </c>
      <c r="G5" s="235">
        <v>8.41</v>
      </c>
      <c r="H5" s="235">
        <v>9.66</v>
      </c>
      <c r="I5" s="235">
        <v>8.15</v>
      </c>
    </row>
    <row r="6" spans="1:9" ht="15.6">
      <c r="A6" s="125" t="s">
        <v>554</v>
      </c>
      <c r="B6" s="235">
        <v>0.89</v>
      </c>
      <c r="C6" s="235">
        <v>0.9</v>
      </c>
      <c r="D6" s="235">
        <v>5.89</v>
      </c>
      <c r="E6" s="235">
        <v>7.39</v>
      </c>
      <c r="F6" s="235">
        <v>6.12</v>
      </c>
      <c r="G6" s="235">
        <v>8.91</v>
      </c>
      <c r="H6" s="235">
        <v>4.54</v>
      </c>
      <c r="I6" s="235">
        <v>5.28</v>
      </c>
    </row>
    <row r="7" spans="1:9" ht="15.6">
      <c r="A7" s="125" t="s">
        <v>555</v>
      </c>
      <c r="B7" s="235">
        <v>1.36</v>
      </c>
      <c r="C7" s="235">
        <v>1.36</v>
      </c>
      <c r="D7" s="235">
        <v>8.6</v>
      </c>
      <c r="E7" s="235">
        <v>10.25</v>
      </c>
      <c r="F7" s="235">
        <v>8.02</v>
      </c>
      <c r="G7" s="235">
        <v>11.84</v>
      </c>
      <c r="H7" s="235">
        <v>5.48</v>
      </c>
      <c r="I7" s="235">
        <v>6.93</v>
      </c>
    </row>
    <row r="8" spans="1:9" ht="15.6">
      <c r="A8" s="125" t="s">
        <v>556</v>
      </c>
      <c r="B8" s="235">
        <v>0.39</v>
      </c>
      <c r="C8" s="235">
        <v>0.38</v>
      </c>
      <c r="D8" s="235">
        <v>2.2400000000000002</v>
      </c>
      <c r="E8" s="235">
        <v>2.37</v>
      </c>
      <c r="F8" s="235">
        <v>2.4900000000000002</v>
      </c>
      <c r="G8" s="235">
        <v>2.84</v>
      </c>
      <c r="H8" s="235">
        <v>2.66</v>
      </c>
      <c r="I8" s="235">
        <v>2.15</v>
      </c>
    </row>
    <row r="9" spans="1:9" ht="15.6">
      <c r="A9" s="125" t="s">
        <v>557</v>
      </c>
      <c r="B9" s="235">
        <v>1.3</v>
      </c>
      <c r="C9" s="235">
        <v>1.1499999999999999</v>
      </c>
      <c r="D9" s="235">
        <v>6.6</v>
      </c>
      <c r="E9" s="235">
        <v>6.25</v>
      </c>
      <c r="F9" s="235">
        <v>7.25</v>
      </c>
      <c r="G9" s="235">
        <v>5.84</v>
      </c>
      <c r="H9" s="235">
        <v>9.27</v>
      </c>
      <c r="I9" s="235">
        <v>6.08</v>
      </c>
    </row>
    <row r="10" spans="1:9" ht="15.6">
      <c r="A10" s="125" t="s">
        <v>558</v>
      </c>
      <c r="B10" s="235">
        <v>1.84</v>
      </c>
      <c r="C10" s="235">
        <v>1.42</v>
      </c>
      <c r="D10" s="235">
        <v>7.99</v>
      </c>
      <c r="E10" s="235">
        <v>7.06</v>
      </c>
      <c r="F10" s="235">
        <v>8.34</v>
      </c>
      <c r="G10" s="235">
        <v>6.53</v>
      </c>
      <c r="H10" s="235">
        <v>11.47</v>
      </c>
      <c r="I10" s="235">
        <v>7.18</v>
      </c>
    </row>
    <row r="11" spans="1:9" ht="15.6">
      <c r="A11" s="125" t="s">
        <v>559</v>
      </c>
      <c r="B11" s="235">
        <v>0.48</v>
      </c>
      <c r="C11" s="235">
        <v>0.42</v>
      </c>
      <c r="D11" s="235">
        <v>2.2000000000000002</v>
      </c>
      <c r="E11" s="235">
        <v>2.59</v>
      </c>
      <c r="F11" s="235">
        <v>2.41</v>
      </c>
      <c r="G11" s="235">
        <v>3.15</v>
      </c>
      <c r="H11" s="235">
        <v>2.92</v>
      </c>
      <c r="I11" s="235">
        <v>5.43</v>
      </c>
    </row>
    <row r="12" spans="1:9" ht="15.6">
      <c r="A12" s="462" t="s">
        <v>6027</v>
      </c>
      <c r="B12" s="463">
        <v>1.27</v>
      </c>
      <c r="C12" s="463">
        <v>0.94</v>
      </c>
      <c r="D12" s="463">
        <v>7.09</v>
      </c>
      <c r="E12" s="463">
        <v>5.62</v>
      </c>
      <c r="F12" s="463">
        <v>4.4400000000000004</v>
      </c>
      <c r="G12" s="463">
        <v>5.75</v>
      </c>
      <c r="H12" s="463">
        <v>6.03</v>
      </c>
      <c r="I12" s="463">
        <v>12.11</v>
      </c>
    </row>
    <row r="13" spans="1:9" ht="15.6">
      <c r="A13" s="125" t="s">
        <v>560</v>
      </c>
      <c r="B13" s="235">
        <v>1.43</v>
      </c>
      <c r="C13" s="235">
        <v>1.08</v>
      </c>
      <c r="D13" s="235">
        <v>8.27</v>
      </c>
      <c r="E13" s="235">
        <v>6.4</v>
      </c>
      <c r="F13" s="235">
        <v>4.91</v>
      </c>
      <c r="G13" s="235">
        <v>6.35</v>
      </c>
      <c r="H13" s="235">
        <v>7.12</v>
      </c>
      <c r="I13" s="235">
        <v>13.94</v>
      </c>
    </row>
    <row r="14" spans="1:9" ht="15.6">
      <c r="A14" s="125" t="s">
        <v>5980</v>
      </c>
      <c r="B14" s="235">
        <v>12.2</v>
      </c>
      <c r="C14" s="235">
        <v>12.8</v>
      </c>
      <c r="D14" s="235">
        <v>16</v>
      </c>
      <c r="E14" s="235">
        <v>18.41</v>
      </c>
      <c r="F14" s="235">
        <v>20.55</v>
      </c>
      <c r="G14" s="235">
        <v>28.5</v>
      </c>
      <c r="H14" s="235">
        <v>20.149999999999999</v>
      </c>
      <c r="I14" s="235">
        <v>18.989999999999998</v>
      </c>
    </row>
    <row r="15" spans="1:9" ht="15.6">
      <c r="A15" s="464" t="s">
        <v>561</v>
      </c>
      <c r="B15" s="464">
        <v>2006.3</v>
      </c>
      <c r="C15" s="464">
        <v>1892.2</v>
      </c>
      <c r="D15" s="464">
        <v>10212.1</v>
      </c>
      <c r="E15" s="464">
        <v>13006.3</v>
      </c>
      <c r="F15" s="464">
        <v>12902.1</v>
      </c>
      <c r="G15" s="464">
        <v>18006.099999999999</v>
      </c>
      <c r="H15" s="464">
        <v>12617.2</v>
      </c>
      <c r="I15" s="464">
        <v>24751.3</v>
      </c>
    </row>
    <row r="16" spans="1:9">
      <c r="A16" s="346" t="s">
        <v>562</v>
      </c>
    </row>
    <row r="19" spans="1:16">
      <c r="A19" s="363"/>
      <c r="B19" s="363"/>
      <c r="C19" s="363"/>
      <c r="D19" s="363"/>
      <c r="E19" s="363"/>
      <c r="F19" s="363"/>
      <c r="G19" s="363"/>
      <c r="H19" s="363"/>
      <c r="I19" s="363"/>
      <c r="J19" s="363"/>
      <c r="K19" s="363"/>
      <c r="L19" s="363"/>
      <c r="M19" s="363"/>
      <c r="N19" s="363"/>
      <c r="O19" s="363"/>
      <c r="P19" s="363"/>
    </row>
    <row r="20" spans="1:16" ht="29.25" customHeight="1" thickBot="1">
      <c r="A20" s="419" t="s">
        <v>581</v>
      </c>
      <c r="B20" s="419" t="s">
        <v>5981</v>
      </c>
      <c r="C20" s="419" t="s">
        <v>583</v>
      </c>
      <c r="D20" s="420" t="s">
        <v>582</v>
      </c>
      <c r="E20" s="419" t="s">
        <v>5959</v>
      </c>
      <c r="F20" s="494" t="s">
        <v>5960</v>
      </c>
      <c r="G20" s="420" t="s">
        <v>262</v>
      </c>
      <c r="H20" s="419" t="s">
        <v>5961</v>
      </c>
      <c r="I20" s="363"/>
      <c r="J20" s="363"/>
      <c r="K20" s="363"/>
      <c r="L20" s="363"/>
      <c r="M20" s="363"/>
      <c r="N20" s="363"/>
      <c r="O20" s="363"/>
      <c r="P20" s="363"/>
    </row>
    <row r="21" spans="1:16" ht="15.6" thickBot="1">
      <c r="A21" s="430" t="s">
        <v>5954</v>
      </c>
      <c r="B21" s="431">
        <v>12.92</v>
      </c>
      <c r="C21" s="431">
        <v>23.64</v>
      </c>
      <c r="D21" s="431">
        <v>28.29</v>
      </c>
      <c r="E21" s="431">
        <v>1.0740000000000001</v>
      </c>
      <c r="F21" s="493">
        <v>2.1000000000000001E-2</v>
      </c>
      <c r="G21" s="495">
        <v>0.114</v>
      </c>
      <c r="H21" s="495">
        <v>0.11600000000000001</v>
      </c>
      <c r="I21" s="363"/>
      <c r="J21" s="363"/>
      <c r="K21" s="363"/>
      <c r="L21" s="363"/>
      <c r="M21" s="363"/>
      <c r="N21" s="363"/>
      <c r="O21" s="363"/>
      <c r="P21" s="363"/>
    </row>
    <row r="22" spans="1:16" ht="15.6" thickBot="1">
      <c r="A22" s="430" t="s">
        <v>5955</v>
      </c>
      <c r="B22" s="431">
        <v>20.16</v>
      </c>
      <c r="C22" s="431">
        <v>29.26</v>
      </c>
      <c r="D22" s="431">
        <v>6.23</v>
      </c>
      <c r="E22" s="431">
        <v>1.1439999999999999</v>
      </c>
      <c r="F22" s="493">
        <v>7.0999999999999994E-2</v>
      </c>
      <c r="G22" s="495">
        <v>7.9000000000000001E-2</v>
      </c>
      <c r="H22" s="495">
        <v>8.5000000000000006E-2</v>
      </c>
      <c r="I22" s="363"/>
      <c r="J22" s="363"/>
      <c r="K22" s="363"/>
      <c r="L22" s="363"/>
      <c r="M22" s="363"/>
      <c r="N22" s="363"/>
      <c r="O22" s="363"/>
      <c r="P22" s="363"/>
    </row>
    <row r="23" spans="1:16" ht="15.6" thickBot="1">
      <c r="A23" s="430" t="s">
        <v>5956</v>
      </c>
      <c r="B23" s="431">
        <v>11.98</v>
      </c>
      <c r="C23" s="431">
        <v>24.49</v>
      </c>
      <c r="D23" s="431">
        <v>57.07</v>
      </c>
      <c r="E23" s="431">
        <v>1.2150000000000001</v>
      </c>
      <c r="F23" s="493">
        <v>0.41799999999999998</v>
      </c>
      <c r="G23" s="495">
        <v>5.6000000000000001E-2</v>
      </c>
      <c r="H23" s="495">
        <v>9.5000000000000001E-2</v>
      </c>
      <c r="I23" s="363"/>
      <c r="J23" s="363"/>
      <c r="K23" s="363"/>
      <c r="L23" s="363"/>
      <c r="M23" s="363"/>
      <c r="N23" s="363"/>
      <c r="O23" s="363"/>
      <c r="P23" s="363"/>
    </row>
    <row r="24" spans="1:16" ht="15.6" thickBot="1">
      <c r="A24" s="430" t="s">
        <v>5957</v>
      </c>
      <c r="B24" s="431">
        <v>14.66</v>
      </c>
      <c r="C24" s="431">
        <v>28.76</v>
      </c>
      <c r="D24" s="431">
        <v>1.77</v>
      </c>
      <c r="E24" s="431">
        <v>0.76500000000000001</v>
      </c>
      <c r="F24" s="493">
        <v>0.25700000000000001</v>
      </c>
      <c r="G24" s="495">
        <v>7.6999999999999999E-2</v>
      </c>
      <c r="H24" s="495">
        <v>7.6999999999999999E-2</v>
      </c>
      <c r="I24" s="363"/>
      <c r="J24" s="363"/>
      <c r="K24" s="363"/>
      <c r="L24" s="363"/>
      <c r="M24" s="363"/>
      <c r="N24" s="363"/>
      <c r="O24" s="363"/>
      <c r="P24" s="363"/>
    </row>
    <row r="25" spans="1:16" ht="30.6" thickBot="1">
      <c r="A25" s="430" t="s">
        <v>5982</v>
      </c>
      <c r="B25" s="431">
        <f>+Valorización!I26</f>
        <v>10.855102124810728</v>
      </c>
      <c r="C25" s="431">
        <f>+'EEFF hist'!J307</f>
        <v>7.2875154287078434</v>
      </c>
      <c r="D25" s="431">
        <v>6.4798</v>
      </c>
      <c r="E25" s="431">
        <v>0.89</v>
      </c>
      <c r="F25" s="493">
        <f>+WACC!P11</f>
        <v>6.8045694521700955E-3</v>
      </c>
      <c r="G25" s="495">
        <f>+WACC!C3</f>
        <v>0.1044710069623489</v>
      </c>
      <c r="H25" s="495">
        <f>+WACC!C6</f>
        <v>0.1044710069623489</v>
      </c>
      <c r="I25" s="363"/>
      <c r="J25" s="363"/>
      <c r="K25" s="363"/>
      <c r="L25" s="363"/>
      <c r="M25" s="363"/>
      <c r="N25" s="363"/>
      <c r="O25" s="363"/>
      <c r="P25" s="363"/>
    </row>
    <row r="26" spans="1:16">
      <c r="A26" s="346" t="s">
        <v>6026</v>
      </c>
      <c r="B26" s="363"/>
      <c r="C26" s="363"/>
      <c r="D26" s="363"/>
      <c r="E26" s="363"/>
      <c r="F26" s="363"/>
      <c r="G26" s="363"/>
      <c r="H26" s="363"/>
      <c r="I26" s="363"/>
      <c r="J26" s="363"/>
      <c r="K26" s="363"/>
      <c r="L26" s="363"/>
      <c r="M26" s="363"/>
      <c r="N26" s="363"/>
      <c r="O26" s="363"/>
      <c r="P26" s="363"/>
    </row>
    <row r="27" spans="1:16">
      <c r="A27" s="363"/>
      <c r="B27" s="363"/>
      <c r="C27" s="363"/>
      <c r="D27" s="363"/>
      <c r="E27" s="363"/>
      <c r="F27" s="363"/>
      <c r="G27" s="363"/>
      <c r="H27" s="363"/>
      <c r="I27" s="363"/>
      <c r="J27" s="363"/>
      <c r="K27" s="363"/>
      <c r="L27" s="363"/>
      <c r="M27" s="363"/>
      <c r="N27" s="363"/>
      <c r="O27" s="363"/>
      <c r="P27" s="363"/>
    </row>
    <row r="28" spans="1:16">
      <c r="A28" s="363"/>
      <c r="B28" s="363"/>
      <c r="C28" s="363"/>
      <c r="D28" s="363"/>
      <c r="E28" s="363"/>
      <c r="F28" s="363"/>
      <c r="G28" s="363"/>
      <c r="H28" s="363"/>
      <c r="I28" s="363"/>
      <c r="J28" s="363"/>
      <c r="K28" s="363"/>
      <c r="L28" s="363"/>
      <c r="M28" s="363"/>
      <c r="N28" s="363"/>
      <c r="O28" s="363"/>
      <c r="P28" s="363"/>
    </row>
    <row r="29" spans="1:16">
      <c r="A29" s="363"/>
      <c r="B29" s="363"/>
      <c r="C29" s="363"/>
      <c r="D29" s="363"/>
      <c r="E29" s="363"/>
      <c r="F29" s="363"/>
      <c r="G29" s="363"/>
      <c r="H29" s="363"/>
      <c r="I29" s="363"/>
      <c r="J29" s="363"/>
      <c r="K29" s="363"/>
      <c r="L29" s="363"/>
      <c r="M29" s="363"/>
      <c r="N29" s="363"/>
      <c r="O29" s="363"/>
      <c r="P29" s="363"/>
    </row>
    <row r="30" spans="1:16">
      <c r="A30" s="363"/>
      <c r="B30" s="363"/>
      <c r="C30" s="363"/>
      <c r="D30" s="363"/>
      <c r="E30" s="363"/>
      <c r="F30" s="363"/>
      <c r="G30" s="363"/>
      <c r="H30" s="363"/>
      <c r="I30" s="363"/>
      <c r="J30" s="363"/>
      <c r="K30" s="363"/>
      <c r="L30" s="363"/>
      <c r="M30" s="363"/>
      <c r="N30" s="363"/>
      <c r="O30" s="363"/>
      <c r="P30" s="363"/>
    </row>
    <row r="31" spans="1:16">
      <c r="A31" s="363"/>
      <c r="B31" s="363"/>
      <c r="C31" s="363"/>
      <c r="D31" s="363"/>
      <c r="E31" s="363"/>
      <c r="F31" s="363"/>
      <c r="G31" s="363"/>
      <c r="H31" s="363"/>
      <c r="I31" s="363"/>
      <c r="J31" s="363"/>
      <c r="K31" s="363"/>
      <c r="L31" s="363"/>
      <c r="M31" s="363"/>
      <c r="N31" s="363"/>
      <c r="O31" s="363"/>
      <c r="P31" s="363"/>
    </row>
    <row r="32" spans="1:16">
      <c r="A32" s="363"/>
      <c r="B32" s="363"/>
      <c r="C32" s="363"/>
      <c r="D32" s="363"/>
      <c r="E32" s="363"/>
      <c r="F32" s="363"/>
      <c r="G32" s="363"/>
      <c r="H32" s="363"/>
      <c r="I32" s="363"/>
      <c r="J32" s="363"/>
      <c r="K32" s="363"/>
      <c r="L32" s="363"/>
      <c r="M32" s="363"/>
      <c r="N32" s="363"/>
      <c r="O32" s="363"/>
      <c r="P32" s="363"/>
    </row>
    <row r="33" spans="1:16">
      <c r="A33" s="363"/>
      <c r="B33" s="363"/>
      <c r="C33" s="363"/>
      <c r="D33" s="363"/>
      <c r="E33" s="363"/>
      <c r="F33" s="363"/>
      <c r="G33" s="363"/>
      <c r="H33" s="363"/>
      <c r="I33" s="363"/>
      <c r="J33" s="363"/>
      <c r="K33" s="363"/>
      <c r="L33" s="363"/>
      <c r="M33" s="363"/>
      <c r="N33" s="363"/>
      <c r="O33" s="363"/>
      <c r="P33" s="363"/>
    </row>
    <row r="34" spans="1:16">
      <c r="A34" s="363"/>
      <c r="B34" s="363"/>
      <c r="C34" s="363"/>
      <c r="D34" s="363"/>
      <c r="E34" s="363"/>
      <c r="F34" s="363"/>
      <c r="G34" s="363"/>
      <c r="H34" s="363"/>
      <c r="I34" s="363"/>
      <c r="J34" s="363"/>
      <c r="K34" s="363"/>
      <c r="L34" s="363"/>
      <c r="M34" s="363"/>
      <c r="N34" s="363"/>
      <c r="O34" s="363"/>
      <c r="P34" s="363"/>
    </row>
    <row r="35" spans="1:16">
      <c r="A35" s="363"/>
      <c r="B35" s="363"/>
      <c r="C35" s="363"/>
      <c r="D35" s="363"/>
      <c r="E35" s="363"/>
      <c r="F35" s="363"/>
      <c r="G35" s="363"/>
      <c r="H35" s="363"/>
      <c r="I35" s="363"/>
      <c r="J35" s="363"/>
      <c r="K35" s="363"/>
      <c r="L35" s="363"/>
      <c r="M35" s="363"/>
      <c r="N35" s="363"/>
      <c r="O35" s="363"/>
      <c r="P35" s="363"/>
    </row>
    <row r="36" spans="1:16">
      <c r="A36" s="363"/>
      <c r="B36" s="363"/>
      <c r="C36" s="363"/>
      <c r="D36" s="363"/>
      <c r="E36" s="363"/>
      <c r="F36" s="363"/>
      <c r="G36" s="363"/>
      <c r="H36" s="363"/>
      <c r="I36" s="363"/>
      <c r="J36" s="363"/>
      <c r="K36" s="363"/>
      <c r="L36" s="363"/>
      <c r="M36" s="363"/>
      <c r="N36" s="363"/>
      <c r="O36" s="363"/>
      <c r="P36" s="363"/>
    </row>
    <row r="37" spans="1:16">
      <c r="A37" s="363"/>
      <c r="B37" s="363"/>
      <c r="C37" s="363"/>
      <c r="D37" s="363"/>
      <c r="E37" s="363"/>
      <c r="F37" s="363"/>
      <c r="G37" s="363"/>
      <c r="H37" s="363"/>
      <c r="I37" s="363"/>
      <c r="J37" s="363"/>
      <c r="K37" s="363"/>
      <c r="L37" s="363"/>
      <c r="M37" s="363"/>
      <c r="N37" s="363"/>
      <c r="O37" s="363"/>
      <c r="P37" s="36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D997"/>
  <sheetViews>
    <sheetView showGridLines="0" zoomScale="90" zoomScaleNormal="90" workbookViewId="0">
      <pane xSplit="2" ySplit="1" topLeftCell="C19" activePane="bottomRight" state="frozen"/>
      <selection pane="topRight" activeCell="C1" sqref="C1"/>
      <selection pane="bottomLeft" activeCell="A2" sqref="A2"/>
      <selection pane="bottomRight" activeCell="K5" sqref="K5"/>
    </sheetView>
  </sheetViews>
  <sheetFormatPr baseColWidth="10" defaultColWidth="12.59765625" defaultRowHeight="15" customHeight="1"/>
  <cols>
    <col min="1" max="1" width="5" style="35" customWidth="1"/>
    <col min="2" max="2" width="56.09765625" style="35" customWidth="1"/>
    <col min="3" max="7" width="10.19921875" style="35" hidden="1" customWidth="1"/>
    <col min="8" max="8" width="10.09765625" style="35" hidden="1" customWidth="1"/>
    <col min="9" max="9" width="14.09765625" style="35" customWidth="1"/>
    <col min="10" max="10" width="13" style="35" customWidth="1"/>
    <col min="11" max="11" width="13.19921875" style="35" customWidth="1"/>
    <col min="12" max="12" width="12.09765625" style="35" customWidth="1"/>
    <col min="13" max="13" width="13.09765625" style="35" customWidth="1"/>
    <col min="14" max="14" width="13.59765625" style="35" customWidth="1"/>
    <col min="15" max="17" width="14.3984375" style="35" customWidth="1"/>
    <col min="18" max="18" width="12" style="35" customWidth="1"/>
    <col min="19" max="30" width="9.5" style="35" customWidth="1"/>
    <col min="31" max="16384" width="12.59765625" style="35"/>
  </cols>
  <sheetData>
    <row r="1" spans="1:30" ht="19.5" customHeight="1">
      <c r="A1" s="118"/>
      <c r="B1" s="304" t="str">
        <f>+[3]Resumen!B3</f>
        <v>UNION DE CERVECERIAS PERUANAS BACKUS Y JOHNSTON S.A.A.</v>
      </c>
      <c r="C1" s="304"/>
      <c r="D1" s="304"/>
      <c r="E1" s="304"/>
      <c r="F1" s="304"/>
      <c r="G1" s="304"/>
      <c r="H1" s="304"/>
      <c r="I1" s="305">
        <v>44399</v>
      </c>
      <c r="J1" s="195">
        <v>44561</v>
      </c>
      <c r="K1" s="195">
        <v>44926</v>
      </c>
      <c r="L1" s="195">
        <v>45291</v>
      </c>
      <c r="M1" s="195">
        <v>45656</v>
      </c>
      <c r="N1" s="195">
        <v>46022</v>
      </c>
      <c r="O1" s="195">
        <v>46387</v>
      </c>
      <c r="P1" s="195">
        <v>46752</v>
      </c>
      <c r="Q1" s="196" t="s">
        <v>6029</v>
      </c>
      <c r="R1" s="195"/>
      <c r="S1" s="195"/>
      <c r="T1" s="34"/>
      <c r="U1" s="34"/>
      <c r="V1" s="34"/>
      <c r="W1" s="34"/>
      <c r="X1" s="34"/>
      <c r="Y1" s="34"/>
      <c r="Z1" s="34"/>
      <c r="AA1" s="34"/>
      <c r="AB1" s="34"/>
      <c r="AC1" s="34"/>
      <c r="AD1" s="34"/>
    </row>
    <row r="2" spans="1:30" ht="15.6">
      <c r="A2" s="36"/>
      <c r="B2" s="36" t="s">
        <v>295</v>
      </c>
      <c r="C2" s="36"/>
      <c r="D2" s="36"/>
      <c r="E2" s="36"/>
      <c r="F2" s="36"/>
      <c r="G2" s="36"/>
      <c r="H2" s="36"/>
      <c r="I2" s="438"/>
      <c r="J2" s="36"/>
      <c r="K2" s="36"/>
      <c r="L2" s="36"/>
      <c r="M2" s="36"/>
      <c r="N2" s="36"/>
      <c r="O2" s="36"/>
      <c r="P2" s="36"/>
      <c r="Q2" s="36"/>
      <c r="R2" s="36"/>
      <c r="S2" s="36"/>
      <c r="T2" s="36"/>
      <c r="U2" s="36"/>
      <c r="V2" s="36"/>
      <c r="W2" s="36"/>
      <c r="X2" s="36"/>
      <c r="Y2" s="36"/>
      <c r="Z2" s="36"/>
      <c r="AA2" s="36"/>
      <c r="AB2" s="36"/>
      <c r="AC2" s="36"/>
      <c r="AD2" s="36"/>
    </row>
    <row r="3" spans="1:30" ht="15.6">
      <c r="A3" s="36"/>
      <c r="B3" s="36"/>
      <c r="C3" s="36"/>
      <c r="D3" s="36"/>
      <c r="E3" s="36"/>
      <c r="F3" s="36"/>
      <c r="G3" s="36"/>
      <c r="H3" s="36"/>
      <c r="I3" s="58"/>
      <c r="J3" s="36"/>
      <c r="K3" s="36"/>
      <c r="L3" s="36"/>
      <c r="M3" s="36"/>
      <c r="N3" s="36"/>
      <c r="O3" s="36"/>
      <c r="P3" s="36"/>
      <c r="Q3" s="36"/>
      <c r="R3" s="36"/>
      <c r="S3" s="36"/>
      <c r="T3" s="36"/>
      <c r="U3" s="36"/>
      <c r="V3" s="36"/>
      <c r="W3" s="36"/>
      <c r="X3" s="36"/>
      <c r="Y3" s="36"/>
      <c r="Z3" s="36"/>
      <c r="AA3" s="36"/>
      <c r="AB3" s="36"/>
      <c r="AC3" s="36"/>
      <c r="AD3" s="36"/>
    </row>
    <row r="4" spans="1:30" ht="15.6">
      <c r="A4" s="36"/>
      <c r="B4" s="24" t="s">
        <v>262</v>
      </c>
      <c r="C4" s="24"/>
      <c r="D4" s="24"/>
      <c r="E4" s="24"/>
      <c r="F4" s="24"/>
      <c r="G4" s="24"/>
      <c r="H4" s="24"/>
      <c r="I4" s="30">
        <f>WACC!C3</f>
        <v>0.1044710069623489</v>
      </c>
      <c r="J4" s="58"/>
      <c r="K4" s="58"/>
      <c r="L4" s="58"/>
      <c r="M4" s="58"/>
      <c r="N4" s="58"/>
      <c r="O4" s="58"/>
      <c r="P4" s="58"/>
      <c r="Q4" s="36"/>
      <c r="R4" s="36"/>
      <c r="S4" s="36"/>
      <c r="T4" s="36"/>
      <c r="U4" s="36"/>
      <c r="V4" s="36"/>
      <c r="W4" s="36"/>
      <c r="X4" s="36"/>
      <c r="Y4" s="36"/>
      <c r="Z4" s="36"/>
      <c r="AA4" s="36"/>
      <c r="AB4" s="36"/>
      <c r="AC4" s="36"/>
      <c r="AD4" s="36"/>
    </row>
    <row r="5" spans="1:30" ht="15.6">
      <c r="A5" s="36"/>
      <c r="B5" s="23" t="s">
        <v>296</v>
      </c>
      <c r="C5" s="23"/>
      <c r="D5" s="23"/>
      <c r="E5" s="23"/>
      <c r="F5" s="23"/>
      <c r="G5" s="23"/>
      <c r="H5" s="23"/>
      <c r="I5" s="32">
        <f>+Escenarios!P5</f>
        <v>0.03</v>
      </c>
      <c r="J5" s="36"/>
      <c r="K5" s="36"/>
      <c r="L5" s="36"/>
      <c r="M5" s="36"/>
      <c r="N5" s="36"/>
      <c r="O5" s="36"/>
      <c r="P5" s="36"/>
      <c r="Q5" s="36"/>
      <c r="R5" s="36"/>
      <c r="S5" s="36"/>
      <c r="T5" s="36"/>
      <c r="U5" s="36"/>
      <c r="V5" s="36"/>
      <c r="W5" s="36"/>
      <c r="X5" s="36"/>
      <c r="Y5" s="36"/>
      <c r="Z5" s="36"/>
      <c r="AA5" s="36"/>
      <c r="AB5" s="36"/>
      <c r="AC5" s="36"/>
      <c r="AD5" s="36"/>
    </row>
    <row r="6" spans="1:30" ht="15.6">
      <c r="A6" s="36"/>
      <c r="B6" s="36"/>
      <c r="C6" s="36"/>
      <c r="D6" s="36"/>
      <c r="E6" s="36"/>
      <c r="F6" s="36"/>
      <c r="G6" s="36"/>
      <c r="H6" s="36"/>
      <c r="I6" s="197"/>
      <c r="J6" s="198"/>
      <c r="K6" s="198"/>
      <c r="L6" s="198"/>
      <c r="M6" s="198"/>
      <c r="N6" s="198"/>
      <c r="O6" s="198"/>
      <c r="P6" s="198"/>
      <c r="Q6" s="36"/>
      <c r="R6" s="36"/>
      <c r="S6" s="36"/>
      <c r="T6" s="36"/>
      <c r="U6" s="36"/>
      <c r="V6" s="36"/>
      <c r="W6" s="36"/>
      <c r="X6" s="36"/>
      <c r="Y6" s="36"/>
      <c r="Z6" s="36"/>
      <c r="AA6" s="36"/>
      <c r="AB6" s="36"/>
      <c r="AC6" s="36"/>
      <c r="AD6" s="36"/>
    </row>
    <row r="7" spans="1:30" ht="15.6">
      <c r="A7" s="36"/>
      <c r="B7" s="42" t="s">
        <v>297</v>
      </c>
      <c r="C7" s="42"/>
      <c r="D7" s="42"/>
      <c r="E7" s="42"/>
      <c r="F7" s="42"/>
      <c r="G7" s="42"/>
      <c r="H7" s="42"/>
      <c r="I7" s="439">
        <v>44196</v>
      </c>
      <c r="J7" s="198"/>
      <c r="K7" s="198"/>
      <c r="L7" s="198"/>
      <c r="M7" s="198"/>
      <c r="N7" s="198"/>
      <c r="O7" s="198"/>
      <c r="P7" s="198"/>
      <c r="Q7" s="36"/>
      <c r="R7" s="36"/>
      <c r="S7" s="36"/>
      <c r="T7" s="36"/>
      <c r="U7" s="36"/>
      <c r="V7" s="36"/>
      <c r="W7" s="36"/>
      <c r="X7" s="36"/>
      <c r="Y7" s="36"/>
      <c r="Z7" s="36"/>
      <c r="AA7" s="36"/>
      <c r="AB7" s="36"/>
      <c r="AC7" s="36"/>
      <c r="AD7" s="36"/>
    </row>
    <row r="8" spans="1:30" ht="15.6">
      <c r="A8" s="82"/>
      <c r="B8" s="17" t="s">
        <v>512</v>
      </c>
      <c r="C8" s="17"/>
      <c r="D8" s="17"/>
      <c r="E8" s="17"/>
      <c r="F8" s="17"/>
      <c r="G8" s="17"/>
      <c r="H8" s="17"/>
      <c r="I8" s="18">
        <f>'EEFF proyect'!I12*(1-Supuestos!J11)</f>
        <v>1249999.5450000002</v>
      </c>
      <c r="J8" s="18">
        <f>'Ex D&amp;A'!J18*(1-Supuestos!J11)</f>
        <v>1839179.9321361482</v>
      </c>
      <c r="K8" s="18">
        <f>'Ex D&amp;A'!K18*(1-Supuestos!K11)</f>
        <v>1930227.0197184687</v>
      </c>
      <c r="L8" s="18">
        <f>'Ex D&amp;A'!L18*(1-Supuestos!L11)</f>
        <v>2029631.5075879374</v>
      </c>
      <c r="M8" s="18">
        <f>'Ex D&amp;A'!M18*(1-Supuestos!M11)</f>
        <v>2151547.0037164311</v>
      </c>
      <c r="N8" s="18">
        <f>'Ex D&amp;A'!N18*(1-Supuestos!N11)</f>
        <v>2276327.563435832</v>
      </c>
      <c r="O8" s="18">
        <f>'Ex D&amp;A'!O18*(1-Supuestos!O11)</f>
        <v>2408115.0903882347</v>
      </c>
      <c r="P8" s="18">
        <f>'Ex D&amp;A'!P18*(1-Supuestos!P11)</f>
        <v>2547290.0122900628</v>
      </c>
      <c r="Q8" s="18">
        <f>+P8</f>
        <v>2547290.0122900628</v>
      </c>
      <c r="R8" s="82"/>
      <c r="S8" s="82"/>
      <c r="T8" s="82"/>
      <c r="U8" s="82"/>
      <c r="V8" s="82"/>
      <c r="W8" s="82"/>
      <c r="X8" s="82"/>
      <c r="Y8" s="82"/>
      <c r="Z8" s="82"/>
      <c r="AA8" s="82"/>
      <c r="AB8" s="82"/>
      <c r="AC8" s="82"/>
      <c r="AD8" s="82"/>
    </row>
    <row r="9" spans="1:30" ht="15.6">
      <c r="A9" s="82"/>
      <c r="B9" s="137" t="s">
        <v>5992</v>
      </c>
      <c r="C9" s="137"/>
      <c r="D9" s="137"/>
      <c r="E9" s="137"/>
      <c r="F9" s="137"/>
      <c r="G9" s="137"/>
      <c r="H9" s="137"/>
      <c r="I9" s="137">
        <f>+'Ex D&amp;A'!I8+'Ex D&amp;A'!I9</f>
        <v>317787</v>
      </c>
      <c r="J9" s="137">
        <f>+'Ex D&amp;A'!J10</f>
        <v>278496.13516374043</v>
      </c>
      <c r="K9" s="137">
        <f>+'Ex D&amp;A'!K10</f>
        <v>291157.58831788728</v>
      </c>
      <c r="L9" s="137">
        <f>+'Ex D&amp;A'!L10</f>
        <v>304926.50043539068</v>
      </c>
      <c r="M9" s="137">
        <f>+'Ex D&amp;A'!M10</f>
        <v>319388.79209035041</v>
      </c>
      <c r="N9" s="137">
        <f>+'Ex D&amp;A'!N10</f>
        <v>334033.75247516617</v>
      </c>
      <c r="O9" s="137">
        <f>+'Ex D&amp;A'!O10</f>
        <v>349387.90980846167</v>
      </c>
      <c r="P9" s="137">
        <f>+'Ex D&amp;A'!P10</f>
        <v>365485.25887484901</v>
      </c>
      <c r="Q9" s="137">
        <f>+P9</f>
        <v>365485.25887484901</v>
      </c>
      <c r="R9" s="82"/>
      <c r="S9" s="82"/>
      <c r="T9" s="82"/>
      <c r="U9" s="82"/>
      <c r="V9" s="82"/>
      <c r="W9" s="82"/>
      <c r="X9" s="82"/>
      <c r="Y9" s="82"/>
      <c r="Z9" s="82"/>
      <c r="AA9" s="82"/>
      <c r="AB9" s="82"/>
      <c r="AC9" s="82"/>
      <c r="AD9" s="82"/>
    </row>
    <row r="10" spans="1:30" ht="15.6">
      <c r="A10" s="82"/>
      <c r="B10" s="130" t="s">
        <v>298</v>
      </c>
      <c r="C10" s="130"/>
      <c r="D10" s="130"/>
      <c r="E10" s="130"/>
      <c r="F10" s="130"/>
      <c r="G10" s="130"/>
      <c r="H10" s="130"/>
      <c r="I10" s="130">
        <f>-'EEFF proyect'!I45</f>
        <v>-70147</v>
      </c>
      <c r="J10" s="130">
        <f>-'EEFF proyect'!J45</f>
        <v>-10293.489516956848</v>
      </c>
      <c r="K10" s="130">
        <f>-'EEFF proyect'!K45</f>
        <v>13422.054490698618</v>
      </c>
      <c r="L10" s="130">
        <f>-'EEFF proyect'!L45</f>
        <v>14596.040949553018</v>
      </c>
      <c r="M10" s="130">
        <f>-'EEFF proyect'!M45</f>
        <v>19767.0433284553</v>
      </c>
      <c r="N10" s="130">
        <f>-'EEFF proyect'!N45</f>
        <v>20367.491161207436</v>
      </c>
      <c r="O10" s="130">
        <f>-'EEFF proyect'!O45</f>
        <v>21555.646890495671</v>
      </c>
      <c r="P10" s="130">
        <f>-'EEFF proyect'!P45</f>
        <v>22811.27812107245</v>
      </c>
      <c r="Q10" s="130">
        <f>+P10</f>
        <v>22811.27812107245</v>
      </c>
      <c r="R10" s="82"/>
      <c r="S10" s="82"/>
      <c r="T10" s="82"/>
      <c r="U10" s="82"/>
      <c r="V10" s="82"/>
      <c r="W10" s="82"/>
      <c r="X10" s="82"/>
      <c r="Y10" s="82"/>
      <c r="Z10" s="82"/>
      <c r="AA10" s="82"/>
      <c r="AB10" s="82"/>
      <c r="AC10" s="82"/>
      <c r="AD10" s="82"/>
    </row>
    <row r="11" spans="1:30" ht="15.6">
      <c r="A11" s="82"/>
      <c r="B11" s="23" t="s">
        <v>299</v>
      </c>
      <c r="C11" s="23"/>
      <c r="D11" s="23"/>
      <c r="E11" s="23"/>
      <c r="F11" s="23"/>
      <c r="G11" s="23"/>
      <c r="H11" s="23"/>
      <c r="I11" s="23">
        <f>-'EEFF proyect'!I23</f>
        <v>-111907</v>
      </c>
      <c r="J11" s="23">
        <f>-'EEFF proyect'!J23</f>
        <v>-122163.57701486257</v>
      </c>
      <c r="K11" s="23">
        <f>-'EEFF proyect'!K23</f>
        <v>-127717.5801488999</v>
      </c>
      <c r="L11" s="23">
        <f>-'EEFF proyect'!L23</f>
        <v>-133757.37511728803</v>
      </c>
      <c r="M11" s="23">
        <f>-'EEFF proyect'!M23</f>
        <v>-140101.32412528168</v>
      </c>
      <c r="N11" s="23">
        <f>-'EEFF proyect'!N23</f>
        <v>-146525.40158976128</v>
      </c>
      <c r="O11" s="23">
        <f>-'EEFF proyect'!O23</f>
        <v>-153260.57147203467</v>
      </c>
      <c r="P11" s="23">
        <f>-'EEFF proyect'!P23</f>
        <v>-160321.74573662737</v>
      </c>
      <c r="Q11" s="23">
        <v>-256000</v>
      </c>
      <c r="R11" s="200"/>
      <c r="S11" s="82"/>
      <c r="T11" s="82"/>
      <c r="U11" s="82"/>
      <c r="V11" s="82"/>
      <c r="W11" s="82"/>
      <c r="X11" s="82"/>
      <c r="Y11" s="82"/>
      <c r="Z11" s="82"/>
      <c r="AA11" s="82"/>
      <c r="AB11" s="82"/>
      <c r="AC11" s="82"/>
      <c r="AD11" s="82"/>
    </row>
    <row r="12" spans="1:30" ht="15.6">
      <c r="A12" s="82"/>
      <c r="B12" s="17" t="s">
        <v>300</v>
      </c>
      <c r="C12" s="17"/>
      <c r="D12" s="17"/>
      <c r="E12" s="17"/>
      <c r="F12" s="17"/>
      <c r="G12" s="17"/>
      <c r="H12" s="17"/>
      <c r="I12" s="18">
        <f t="shared" ref="I12:P12" si="0">SUM(I8:I11)</f>
        <v>1385732.5450000002</v>
      </c>
      <c r="J12" s="18">
        <f t="shared" si="0"/>
        <v>1985219.0007680692</v>
      </c>
      <c r="K12" s="18">
        <f t="shared" si="0"/>
        <v>2107089.0823781546</v>
      </c>
      <c r="L12" s="18">
        <f t="shared" si="0"/>
        <v>2215396.6738555934</v>
      </c>
      <c r="M12" s="18">
        <f t="shared" si="0"/>
        <v>2350601.515009955</v>
      </c>
      <c r="N12" s="18">
        <f t="shared" si="0"/>
        <v>2484203.405482444</v>
      </c>
      <c r="O12" s="18">
        <f t="shared" si="0"/>
        <v>2625798.0756151574</v>
      </c>
      <c r="P12" s="18">
        <f t="shared" si="0"/>
        <v>2775264.8035493568</v>
      </c>
      <c r="Q12" s="18">
        <f t="shared" ref="Q12" si="1">SUM(Q8:Q11)</f>
        <v>2679586.5492859841</v>
      </c>
      <c r="R12" s="82"/>
      <c r="S12" s="82"/>
      <c r="T12" s="82"/>
      <c r="U12" s="82"/>
      <c r="V12" s="82"/>
      <c r="W12" s="82"/>
      <c r="X12" s="82"/>
      <c r="Y12" s="82"/>
      <c r="Z12" s="82"/>
      <c r="AA12" s="82"/>
      <c r="AB12" s="82"/>
      <c r="AC12" s="82"/>
      <c r="AD12" s="82"/>
    </row>
    <row r="13" spans="1:30" ht="15.6">
      <c r="A13" s="82"/>
      <c r="B13" s="82"/>
      <c r="C13" s="82"/>
      <c r="D13" s="82"/>
      <c r="E13" s="82"/>
      <c r="F13" s="82"/>
      <c r="G13" s="82"/>
      <c r="H13" s="82"/>
      <c r="I13" s="82"/>
      <c r="J13" s="69"/>
      <c r="K13" s="69"/>
      <c r="L13" s="69"/>
      <c r="M13" s="69"/>
      <c r="N13" s="69"/>
      <c r="O13" s="69"/>
      <c r="P13" s="69"/>
      <c r="Q13" s="82"/>
      <c r="R13" s="82"/>
      <c r="S13" s="82"/>
      <c r="T13" s="82"/>
      <c r="U13" s="82"/>
      <c r="V13" s="82"/>
      <c r="W13" s="82"/>
      <c r="X13" s="82"/>
      <c r="Y13" s="82"/>
      <c r="Z13" s="82"/>
      <c r="AA13" s="82"/>
      <c r="AB13" s="82"/>
      <c r="AC13" s="82"/>
      <c r="AD13" s="82"/>
    </row>
    <row r="14" spans="1:30" ht="15.6">
      <c r="A14" s="82"/>
      <c r="B14" s="17" t="s">
        <v>301</v>
      </c>
      <c r="C14" s="17"/>
      <c r="D14" s="17"/>
      <c r="E14" s="17"/>
      <c r="F14" s="17"/>
      <c r="G14" s="17"/>
      <c r="H14" s="17"/>
      <c r="I14" s="17"/>
      <c r="J14" s="17"/>
      <c r="K14" s="17"/>
      <c r="L14" s="17"/>
      <c r="M14" s="17"/>
      <c r="N14" s="17"/>
      <c r="O14" s="17"/>
      <c r="P14" s="18">
        <f>Q12*(1+I5)/(I4-I5)</f>
        <v>37061055.816795297</v>
      </c>
      <c r="Q14" s="87"/>
      <c r="R14" s="82"/>
      <c r="S14" s="82"/>
      <c r="T14" s="82"/>
      <c r="U14" s="82"/>
      <c r="V14" s="82"/>
      <c r="W14" s="82"/>
      <c r="X14" s="82"/>
      <c r="Y14" s="82"/>
      <c r="Z14" s="82"/>
      <c r="AA14" s="82"/>
      <c r="AB14" s="82"/>
      <c r="AC14" s="82"/>
      <c r="AD14" s="82"/>
    </row>
    <row r="15" spans="1:30" ht="15.6">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row>
    <row r="16" spans="1:30" ht="15.6">
      <c r="A16" s="82"/>
      <c r="B16" s="24" t="s">
        <v>513</v>
      </c>
      <c r="C16" s="24"/>
      <c r="D16" s="24"/>
      <c r="E16" s="24"/>
      <c r="F16" s="24"/>
      <c r="G16" s="24"/>
      <c r="H16" s="24"/>
      <c r="I16" s="24"/>
      <c r="J16" s="24">
        <f t="shared" ref="J16:P16" si="2">(J1-$I$1)/365</f>
        <v>0.44383561643835617</v>
      </c>
      <c r="K16" s="24">
        <f t="shared" si="2"/>
        <v>1.4438356164383561</v>
      </c>
      <c r="L16" s="24">
        <f t="shared" si="2"/>
        <v>2.4438356164383563</v>
      </c>
      <c r="M16" s="24">
        <f t="shared" si="2"/>
        <v>3.4438356164383563</v>
      </c>
      <c r="N16" s="24">
        <f t="shared" si="2"/>
        <v>4.4465753424657537</v>
      </c>
      <c r="O16" s="24">
        <f t="shared" si="2"/>
        <v>5.4465753424657537</v>
      </c>
      <c r="P16" s="24">
        <f t="shared" si="2"/>
        <v>6.4465753424657537</v>
      </c>
      <c r="Q16" s="199"/>
      <c r="R16" s="82"/>
      <c r="S16" s="82"/>
      <c r="T16" s="82"/>
      <c r="U16" s="82"/>
      <c r="V16" s="82"/>
      <c r="W16" s="82"/>
      <c r="X16" s="82"/>
      <c r="Y16" s="82"/>
      <c r="Z16" s="82"/>
      <c r="AA16" s="82"/>
      <c r="AB16" s="82"/>
      <c r="AC16" s="82"/>
      <c r="AD16" s="82"/>
    </row>
    <row r="17" spans="1:30" ht="15.75" customHeight="1">
      <c r="A17" s="82"/>
      <c r="B17" s="23" t="s">
        <v>302</v>
      </c>
      <c r="C17" s="23"/>
      <c r="D17" s="23"/>
      <c r="E17" s="23"/>
      <c r="F17" s="23"/>
      <c r="G17" s="23"/>
      <c r="H17" s="23"/>
      <c r="I17" s="23"/>
      <c r="J17" s="234">
        <f>1/((1+$I$4)^J16)</f>
        <v>0.9568559809820455</v>
      </c>
      <c r="K17" s="234">
        <f t="shared" ref="K17:P17" si="3">1/((1+$I$4)^K16)</f>
        <v>0.86634775829354527</v>
      </c>
      <c r="L17" s="234">
        <f t="shared" si="3"/>
        <v>0.78440063417896377</v>
      </c>
      <c r="M17" s="234">
        <f t="shared" si="3"/>
        <v>0.71020482134367491</v>
      </c>
      <c r="N17" s="234">
        <f t="shared" si="3"/>
        <v>0.64285209767882434</v>
      </c>
      <c r="O17" s="234">
        <f t="shared" si="3"/>
        <v>0.58204524485153719</v>
      </c>
      <c r="P17" s="234">
        <f t="shared" si="3"/>
        <v>0.52699006237596868</v>
      </c>
      <c r="Q17" s="199"/>
      <c r="R17" s="82"/>
      <c r="S17" s="82"/>
      <c r="T17" s="82"/>
      <c r="U17" s="82"/>
      <c r="V17" s="82"/>
      <c r="W17" s="82"/>
      <c r="X17" s="82"/>
      <c r="Y17" s="82"/>
      <c r="Z17" s="82"/>
      <c r="AA17" s="82"/>
      <c r="AB17" s="82"/>
      <c r="AC17" s="82"/>
      <c r="AD17" s="82"/>
    </row>
    <row r="18" spans="1:30" ht="15.75" customHeight="1">
      <c r="A18" s="82"/>
      <c r="B18" s="82"/>
      <c r="C18" s="82"/>
      <c r="D18" s="82"/>
      <c r="E18" s="82"/>
      <c r="F18" s="82"/>
      <c r="G18" s="82"/>
      <c r="H18" s="82"/>
      <c r="I18" s="199"/>
      <c r="J18" s="93"/>
      <c r="K18" s="93"/>
      <c r="L18" s="93"/>
      <c r="M18" s="93"/>
      <c r="N18" s="93"/>
      <c r="O18" s="93"/>
      <c r="P18" s="93"/>
      <c r="Q18" s="199"/>
      <c r="R18" s="82"/>
      <c r="S18" s="82"/>
      <c r="T18" s="82"/>
      <c r="U18" s="82"/>
      <c r="V18" s="82"/>
      <c r="W18" s="82"/>
      <c r="X18" s="82"/>
      <c r="Y18" s="82"/>
      <c r="Z18" s="82"/>
      <c r="AA18" s="82"/>
      <c r="AB18" s="82"/>
      <c r="AC18" s="82"/>
      <c r="AD18" s="82"/>
    </row>
    <row r="19" spans="1:30" ht="15.75" customHeight="1">
      <c r="A19" s="82"/>
      <c r="B19" s="82"/>
      <c r="C19" s="82"/>
      <c r="D19" s="82"/>
      <c r="E19" s="82"/>
      <c r="F19" s="82"/>
      <c r="G19" s="82"/>
      <c r="H19" s="82"/>
      <c r="I19" s="199"/>
      <c r="J19" s="199"/>
      <c r="K19" s="199"/>
      <c r="L19" s="199"/>
      <c r="M19" s="199"/>
      <c r="N19" s="199"/>
      <c r="O19" s="199"/>
      <c r="P19" s="199"/>
      <c r="Q19" s="199"/>
      <c r="R19" s="82"/>
      <c r="S19" s="82"/>
      <c r="T19" s="82"/>
      <c r="U19" s="82"/>
      <c r="V19" s="82"/>
      <c r="W19" s="82"/>
      <c r="X19" s="82"/>
      <c r="Y19" s="82"/>
      <c r="Z19" s="82"/>
      <c r="AA19" s="82"/>
      <c r="AB19" s="82"/>
      <c r="AC19" s="82"/>
      <c r="AD19" s="82"/>
    </row>
    <row r="20" spans="1:30" ht="15.75" customHeight="1">
      <c r="A20" s="82"/>
      <c r="B20" s="82"/>
      <c r="C20" s="82"/>
      <c r="D20" s="82"/>
      <c r="E20" s="82"/>
      <c r="F20" s="82"/>
      <c r="G20" s="82"/>
      <c r="H20" s="82"/>
      <c r="I20" s="199"/>
      <c r="J20" s="454"/>
      <c r="K20" s="454"/>
      <c r="L20" s="454"/>
      <c r="M20" s="454"/>
      <c r="N20" s="454"/>
      <c r="O20" s="454"/>
      <c r="P20" s="454"/>
      <c r="Q20" s="199"/>
      <c r="R20" s="82"/>
      <c r="S20" s="82"/>
      <c r="T20" s="82"/>
      <c r="U20" s="82"/>
      <c r="V20" s="82"/>
      <c r="W20" s="82"/>
      <c r="X20" s="82"/>
      <c r="Y20" s="82"/>
      <c r="Z20" s="82"/>
      <c r="AA20" s="82"/>
      <c r="AB20" s="82"/>
      <c r="AC20" s="82"/>
      <c r="AD20" s="82"/>
    </row>
    <row r="21" spans="1:30" ht="15.75" customHeight="1">
      <c r="A21" s="82"/>
      <c r="B21" s="82"/>
      <c r="C21" s="82"/>
      <c r="D21" s="82"/>
      <c r="E21" s="82"/>
      <c r="F21" s="82"/>
      <c r="G21" s="82"/>
      <c r="H21" s="82"/>
      <c r="I21" s="199"/>
      <c r="J21" s="199"/>
      <c r="K21" s="199"/>
      <c r="L21" s="199"/>
      <c r="M21" s="199"/>
      <c r="N21" s="199"/>
      <c r="O21" s="199"/>
      <c r="P21" s="199"/>
      <c r="Q21" s="199"/>
      <c r="R21" s="200"/>
      <c r="S21" s="82"/>
      <c r="T21" s="82"/>
      <c r="U21" s="82"/>
      <c r="V21" s="82"/>
      <c r="W21" s="82"/>
      <c r="X21" s="82"/>
      <c r="Y21" s="82"/>
      <c r="Z21" s="82"/>
      <c r="AA21" s="82"/>
      <c r="AB21" s="82"/>
      <c r="AC21" s="82"/>
      <c r="AD21" s="82"/>
    </row>
    <row r="22" spans="1:30" ht="15.75" customHeight="1">
      <c r="A22" s="82"/>
      <c r="B22" s="130" t="s">
        <v>303</v>
      </c>
      <c r="C22" s="130"/>
      <c r="D22" s="130"/>
      <c r="E22" s="130"/>
      <c r="F22" s="130"/>
      <c r="G22" s="130"/>
      <c r="H22" s="130"/>
      <c r="I22" s="130">
        <f>SUMPRODUCT(J12:P12,J17:P17)</f>
        <v>11720053.288495049</v>
      </c>
      <c r="J22" s="126">
        <f>I22/I24</f>
        <v>0.37503136750591032</v>
      </c>
      <c r="K22" s="79"/>
      <c r="L22" s="199"/>
      <c r="M22" s="199"/>
      <c r="N22" s="199"/>
      <c r="O22" s="199"/>
      <c r="P22" s="199"/>
      <c r="Q22" s="199"/>
      <c r="R22" s="82"/>
      <c r="S22" s="82"/>
      <c r="T22" s="82"/>
      <c r="U22" s="82"/>
      <c r="V22" s="82"/>
      <c r="W22" s="82"/>
      <c r="X22" s="82"/>
      <c r="Y22" s="82"/>
      <c r="Z22" s="82"/>
      <c r="AA22" s="82"/>
      <c r="AB22" s="82"/>
      <c r="AC22" s="82"/>
      <c r="AD22" s="82"/>
    </row>
    <row r="23" spans="1:30" ht="15.75" customHeight="1">
      <c r="A23" s="82"/>
      <c r="B23" s="23" t="s">
        <v>304</v>
      </c>
      <c r="C23" s="23"/>
      <c r="D23" s="23"/>
      <c r="E23" s="23"/>
      <c r="F23" s="23"/>
      <c r="G23" s="23"/>
      <c r="H23" s="23"/>
      <c r="I23" s="23">
        <f>P14*P17</f>
        <v>19530808.116612211</v>
      </c>
      <c r="J23" s="32">
        <f>I23/I24</f>
        <v>0.62496863249408974</v>
      </c>
      <c r="K23" s="199"/>
      <c r="L23" s="82"/>
      <c r="M23" s="82"/>
      <c r="N23" s="82"/>
      <c r="O23" s="82"/>
      <c r="P23" s="82"/>
      <c r="Q23" s="82"/>
      <c r="R23" s="82"/>
      <c r="S23" s="82"/>
      <c r="T23" s="82"/>
      <c r="U23" s="82"/>
      <c r="V23" s="82"/>
      <c r="W23" s="82"/>
      <c r="X23" s="82"/>
      <c r="Y23" s="82"/>
      <c r="Z23" s="82"/>
      <c r="AA23" s="82"/>
      <c r="AB23" s="82"/>
      <c r="AC23" s="82"/>
      <c r="AD23" s="82"/>
    </row>
    <row r="24" spans="1:30" ht="15.75" customHeight="1">
      <c r="A24" s="82"/>
      <c r="B24" s="17" t="s">
        <v>305</v>
      </c>
      <c r="C24" s="17"/>
      <c r="D24" s="17"/>
      <c r="E24" s="17"/>
      <c r="F24" s="17"/>
      <c r="G24" s="17"/>
      <c r="H24" s="17"/>
      <c r="I24" s="18">
        <f>SUM(I22:I23)</f>
        <v>31250861.40510726</v>
      </c>
      <c r="J24" s="93"/>
      <c r="K24" s="199"/>
      <c r="L24" s="82"/>
      <c r="M24" s="82"/>
      <c r="N24" s="82"/>
      <c r="O24" s="82"/>
      <c r="P24" s="82"/>
      <c r="Q24" s="82"/>
      <c r="R24" s="82"/>
      <c r="S24" s="82"/>
      <c r="T24" s="82"/>
      <c r="U24" s="82"/>
      <c r="V24" s="82"/>
      <c r="W24" s="82"/>
      <c r="X24" s="82"/>
      <c r="Y24" s="82"/>
      <c r="Z24" s="82"/>
      <c r="AA24" s="82"/>
      <c r="AB24" s="82"/>
      <c r="AC24" s="82"/>
      <c r="AD24" s="82"/>
    </row>
    <row r="25" spans="1:30" ht="15.75" customHeight="1">
      <c r="A25" s="82"/>
      <c r="B25" s="82"/>
      <c r="C25" s="82"/>
      <c r="D25" s="82"/>
      <c r="E25" s="82"/>
      <c r="F25" s="82"/>
      <c r="G25" s="82"/>
      <c r="H25" s="82"/>
      <c r="I25" s="199"/>
      <c r="J25" s="199"/>
      <c r="K25" s="199"/>
      <c r="L25" s="82"/>
      <c r="M25" s="82"/>
      <c r="N25" s="82"/>
      <c r="O25" s="82"/>
      <c r="P25" s="82"/>
      <c r="Q25" s="82"/>
      <c r="R25" s="82"/>
      <c r="S25" s="82"/>
      <c r="T25" s="82"/>
      <c r="U25" s="82"/>
      <c r="V25" s="82"/>
      <c r="W25" s="82"/>
      <c r="X25" s="82"/>
      <c r="Y25" s="82"/>
      <c r="Z25" s="82"/>
      <c r="AA25" s="82"/>
      <c r="AB25" s="82"/>
      <c r="AC25" s="82"/>
      <c r="AD25" s="82"/>
    </row>
    <row r="26" spans="1:30" ht="15.75" customHeight="1">
      <c r="A26" s="82"/>
      <c r="B26" s="17" t="s">
        <v>4</v>
      </c>
      <c r="C26" s="17"/>
      <c r="D26" s="17"/>
      <c r="E26" s="17"/>
      <c r="F26" s="17"/>
      <c r="G26" s="17"/>
      <c r="H26" s="17"/>
      <c r="I26" s="319">
        <f>(I24)/'Ex D&amp;A'!L18</f>
        <v>10.855102124810728</v>
      </c>
      <c r="J26" s="199"/>
      <c r="K26" s="199"/>
      <c r="L26" s="82"/>
      <c r="M26" s="82"/>
      <c r="N26" s="82"/>
      <c r="O26" s="82"/>
      <c r="P26" s="82"/>
      <c r="Q26" s="82"/>
      <c r="R26" s="82"/>
      <c r="S26" s="82"/>
      <c r="T26" s="82"/>
      <c r="U26" s="82"/>
      <c r="V26" s="82"/>
      <c r="W26" s="82"/>
      <c r="X26" s="82"/>
      <c r="Y26" s="82"/>
      <c r="Z26" s="82"/>
      <c r="AA26" s="82"/>
      <c r="AB26" s="82"/>
      <c r="AC26" s="82"/>
      <c r="AD26" s="82"/>
    </row>
    <row r="27" spans="1:30" ht="15.75" customHeight="1">
      <c r="A27" s="82"/>
      <c r="B27" s="82"/>
      <c r="C27" s="82"/>
      <c r="D27" s="82"/>
      <c r="E27" s="82"/>
      <c r="F27" s="82"/>
      <c r="G27" s="82"/>
      <c r="H27" s="82"/>
      <c r="I27" s="199"/>
      <c r="J27" s="199"/>
      <c r="K27" s="199"/>
      <c r="L27" s="199"/>
      <c r="M27" s="199"/>
      <c r="N27" s="199"/>
      <c r="O27" s="199"/>
      <c r="P27" s="199"/>
      <c r="Q27" s="199"/>
      <c r="R27" s="199"/>
      <c r="S27" s="82"/>
      <c r="T27" s="82"/>
      <c r="U27" s="82"/>
      <c r="V27" s="82"/>
      <c r="W27" s="82"/>
      <c r="X27" s="82"/>
      <c r="Y27" s="82"/>
      <c r="Z27" s="82"/>
      <c r="AA27" s="82"/>
      <c r="AB27" s="82"/>
      <c r="AC27" s="82"/>
      <c r="AD27" s="82"/>
    </row>
    <row r="28" spans="1:30" ht="15.75" customHeight="1">
      <c r="A28" s="82"/>
      <c r="B28" s="307" t="s">
        <v>306</v>
      </c>
      <c r="C28" s="307"/>
      <c r="D28" s="307"/>
      <c r="E28" s="307"/>
      <c r="F28" s="307"/>
      <c r="G28" s="307"/>
      <c r="H28" s="307"/>
      <c r="I28" s="308">
        <f>I24</f>
        <v>31250861.40510726</v>
      </c>
      <c r="J28" s="367">
        <f>SUM(J12:P12)/I28</f>
        <v>0.52937972948019441</v>
      </c>
      <c r="K28" s="199"/>
      <c r="M28" s="201" t="s">
        <v>307</v>
      </c>
      <c r="N28" s="201"/>
      <c r="U28" s="82"/>
      <c r="V28" s="82"/>
      <c r="W28" s="82"/>
      <c r="X28" s="82"/>
      <c r="Y28" s="82"/>
      <c r="Z28" s="82"/>
      <c r="AA28" s="82"/>
      <c r="AB28" s="82"/>
      <c r="AC28" s="82"/>
      <c r="AD28" s="82"/>
    </row>
    <row r="29" spans="1:30" ht="15.75" customHeight="1">
      <c r="A29" s="82"/>
      <c r="B29" s="24" t="s">
        <v>6016</v>
      </c>
      <c r="C29" s="24"/>
      <c r="D29" s="24"/>
      <c r="E29" s="24"/>
      <c r="F29" s="24"/>
      <c r="G29" s="24"/>
      <c r="H29" s="24"/>
      <c r="I29" s="24">
        <f>'EEFF trimestrales'!O22</f>
        <v>597429</v>
      </c>
      <c r="J29" s="367">
        <f>I22/I28</f>
        <v>0.37503136750591032</v>
      </c>
      <c r="M29" s="313"/>
      <c r="N29" s="312"/>
      <c r="O29" s="534" t="s">
        <v>301</v>
      </c>
      <c r="P29" s="534"/>
      <c r="Q29" s="534"/>
      <c r="R29" s="534"/>
      <c r="S29" s="534"/>
      <c r="Z29" s="82"/>
      <c r="AA29" s="82"/>
      <c r="AB29" s="82"/>
      <c r="AC29" s="82"/>
      <c r="AD29" s="82"/>
    </row>
    <row r="30" spans="1:30" ht="15.75" customHeight="1">
      <c r="A30" s="82"/>
      <c r="B30" s="23" t="s">
        <v>604</v>
      </c>
      <c r="C30" s="23"/>
      <c r="D30" s="23"/>
      <c r="E30" s="23"/>
      <c r="F30" s="23"/>
      <c r="G30" s="23"/>
      <c r="H30" s="23"/>
      <c r="I30" s="23">
        <f>-WACC!G81</f>
        <v>-71599</v>
      </c>
      <c r="J30" s="199"/>
      <c r="K30" s="199"/>
      <c r="M30" s="535" t="s">
        <v>262</v>
      </c>
      <c r="N30" s="455">
        <f>+I35</f>
        <v>23.534162996318759</v>
      </c>
      <c r="O30" s="311">
        <f>+P30-0.0025</f>
        <v>2.5000000000000001E-2</v>
      </c>
      <c r="P30" s="311">
        <f>Q30-0.0025</f>
        <v>2.75E-2</v>
      </c>
      <c r="Q30" s="311">
        <v>0.03</v>
      </c>
      <c r="R30" s="311">
        <f>+Q30+0.0025</f>
        <v>3.2500000000000001E-2</v>
      </c>
      <c r="S30" s="311">
        <f>+R30+0.0025</f>
        <v>3.5000000000000003E-2</v>
      </c>
      <c r="Z30" s="82"/>
      <c r="AA30" s="82"/>
      <c r="AB30" s="82"/>
      <c r="AC30" s="82"/>
      <c r="AD30" s="82"/>
    </row>
    <row r="31" spans="1:30" ht="15.75" customHeight="1">
      <c r="A31" s="82"/>
      <c r="B31" s="309" t="s">
        <v>308</v>
      </c>
      <c r="C31" s="309"/>
      <c r="D31" s="309"/>
      <c r="E31" s="309"/>
      <c r="F31" s="309"/>
      <c r="G31" s="309"/>
      <c r="H31" s="309"/>
      <c r="I31" s="310">
        <f>SUM(I28:I30)</f>
        <v>31776691.40510726</v>
      </c>
      <c r="J31" s="199"/>
      <c r="K31" s="199"/>
      <c r="M31" s="535"/>
      <c r="N31" s="320">
        <f>+N32-0.005</f>
        <v>9.4468525851439056E-2</v>
      </c>
      <c r="O31" s="139">
        <f t="dataTable" ref="O31:S35" dt2D="1" dtr="1" r1="I5" r2="I4"/>
        <v>25.696183338245213</v>
      </c>
      <c r="P31" s="139">
        <v>26.348435391711995</v>
      </c>
      <c r="Q31" s="139">
        <v>27.051274304801545</v>
      </c>
      <c r="R31" s="139">
        <v>27.810822563759231</v>
      </c>
      <c r="S31" s="139">
        <v>28.634232188715394</v>
      </c>
      <c r="Z31" s="82"/>
      <c r="AA31" s="82"/>
      <c r="AB31" s="82"/>
      <c r="AC31" s="82"/>
      <c r="AD31" s="82"/>
    </row>
    <row r="32" spans="1:30" ht="15.75" customHeight="1">
      <c r="A32" s="82"/>
      <c r="B32" s="82"/>
      <c r="C32" s="82"/>
      <c r="D32" s="82"/>
      <c r="E32" s="82"/>
      <c r="F32" s="82"/>
      <c r="G32" s="82"/>
      <c r="H32" s="82"/>
      <c r="I32" s="199"/>
      <c r="J32" s="199"/>
      <c r="K32" s="199"/>
      <c r="M32" s="535"/>
      <c r="N32" s="320">
        <f>+N33-0.005</f>
        <v>9.946852585143906E-2</v>
      </c>
      <c r="O32" s="139">
        <v>24.022102458317736</v>
      </c>
      <c r="P32" s="139">
        <v>24.574405307446121</v>
      </c>
      <c r="Q32" s="139">
        <v>25.166460176813818</v>
      </c>
      <c r="R32" s="139">
        <v>25.802719010793275</v>
      </c>
      <c r="S32" s="139">
        <v>26.488324314664531</v>
      </c>
      <c r="Z32" s="82"/>
      <c r="AA32" s="82"/>
      <c r="AB32" s="82"/>
      <c r="AC32" s="82"/>
      <c r="AD32" s="82"/>
    </row>
    <row r="33" spans="1:30" ht="15.75" customHeight="1">
      <c r="A33" s="82"/>
      <c r="B33" s="17" t="s">
        <v>309</v>
      </c>
      <c r="C33" s="17"/>
      <c r="D33" s="17"/>
      <c r="E33" s="17"/>
      <c r="F33" s="17"/>
      <c r="G33" s="17"/>
      <c r="H33" s="17"/>
      <c r="I33" s="18">
        <f>Supuestos!J22/1000</f>
        <v>1350236.7350000001</v>
      </c>
      <c r="J33" s="199" t="s">
        <v>310</v>
      </c>
      <c r="K33" s="199"/>
      <c r="M33" s="535"/>
      <c r="N33" s="320">
        <v>0.10446852585143906</v>
      </c>
      <c r="O33" s="139">
        <v>22.558980646796119</v>
      </c>
      <c r="P33" s="139">
        <v>23.031099791844532</v>
      </c>
      <c r="Q33" s="314">
        <v>23.534918177588949</v>
      </c>
      <c r="R33" s="139">
        <v>24.073739252341095</v>
      </c>
      <c r="S33" s="139">
        <v>24.651341996068368</v>
      </c>
      <c r="Z33" s="82"/>
      <c r="AA33" s="82"/>
      <c r="AB33" s="82"/>
      <c r="AC33" s="82"/>
      <c r="AD33" s="82"/>
    </row>
    <row r="34" spans="1:30" ht="15.75" customHeight="1">
      <c r="A34" s="82"/>
      <c r="B34" s="82"/>
      <c r="C34" s="82"/>
      <c r="D34" s="82"/>
      <c r="E34" s="82"/>
      <c r="F34" s="82"/>
      <c r="G34" s="82"/>
      <c r="H34" s="82"/>
      <c r="I34" s="199"/>
      <c r="J34" s="199"/>
      <c r="K34" s="199"/>
      <c r="M34" s="535"/>
      <c r="N34" s="320">
        <f>+N33+0.005</f>
        <v>0.10946852585143907</v>
      </c>
      <c r="O34" s="139">
        <v>21.269350091084213</v>
      </c>
      <c r="P34" s="139">
        <v>21.67629316978369</v>
      </c>
      <c r="Q34" s="139">
        <v>22.108840289475459</v>
      </c>
      <c r="R34" s="139">
        <v>22.569486370067601</v>
      </c>
      <c r="S34" s="139">
        <v>23.061061361587228</v>
      </c>
      <c r="Z34" s="82"/>
      <c r="AA34" s="82"/>
      <c r="AB34" s="82"/>
      <c r="AC34" s="82"/>
      <c r="AD34" s="82"/>
    </row>
    <row r="35" spans="1:30" ht="15.75" customHeight="1">
      <c r="A35" s="82"/>
      <c r="B35" s="24" t="s">
        <v>311</v>
      </c>
      <c r="C35" s="24"/>
      <c r="D35" s="24"/>
      <c r="E35" s="24"/>
      <c r="F35" s="24"/>
      <c r="G35" s="24"/>
      <c r="H35" s="24"/>
      <c r="I35" s="355">
        <f>I31/I33</f>
        <v>23.534162996318759</v>
      </c>
      <c r="J35" s="199"/>
      <c r="K35" s="199"/>
      <c r="L35" s="199"/>
      <c r="M35" s="535"/>
      <c r="N35" s="320">
        <f>+N34+0.005</f>
        <v>0.11446852585143907</v>
      </c>
      <c r="O35" s="139">
        <v>20.124118666729384</v>
      </c>
      <c r="P35" s="139">
        <v>20.477470318736152</v>
      </c>
      <c r="Q35" s="139">
        <v>20.851738143272563</v>
      </c>
      <c r="R35" s="139">
        <v>21.248835939474851</v>
      </c>
      <c r="S35" s="139">
        <v>21.670918331273178</v>
      </c>
      <c r="Z35" s="82"/>
      <c r="AA35" s="82"/>
      <c r="AB35" s="82"/>
      <c r="AC35" s="82"/>
      <c r="AD35" s="82"/>
    </row>
    <row r="36" spans="1:30" ht="15.75" customHeight="1">
      <c r="A36" s="82"/>
      <c r="B36" s="23" t="s">
        <v>312</v>
      </c>
      <c r="C36" s="23"/>
      <c r="D36" s="23"/>
      <c r="E36" s="23"/>
      <c r="F36" s="23"/>
      <c r="G36" s="23"/>
      <c r="H36" s="23"/>
      <c r="I36" s="236">
        <f>+Supuestos!J19</f>
        <v>18.350000000000001</v>
      </c>
      <c r="J36" s="199"/>
      <c r="K36" s="82"/>
      <c r="L36" s="82"/>
      <c r="M36"/>
      <c r="N36"/>
      <c r="O36"/>
      <c r="P36"/>
      <c r="Q36"/>
      <c r="R36"/>
      <c r="S36"/>
      <c r="T36"/>
      <c r="U36"/>
      <c r="V36"/>
      <c r="W36"/>
      <c r="X36"/>
      <c r="Y36"/>
      <c r="Z36"/>
      <c r="AA36" s="82"/>
      <c r="AB36" s="82"/>
      <c r="AC36" s="82"/>
      <c r="AD36" s="82"/>
    </row>
    <row r="37" spans="1:30" ht="15.75" customHeight="1">
      <c r="A37" s="82"/>
      <c r="B37" s="17" t="s">
        <v>313</v>
      </c>
      <c r="C37" s="17"/>
      <c r="D37" s="17"/>
      <c r="E37" s="17"/>
      <c r="F37" s="17"/>
      <c r="G37" s="17"/>
      <c r="H37" s="17"/>
      <c r="I37" s="156">
        <f>I35/I36-1</f>
        <v>0.28251569462227555</v>
      </c>
      <c r="J37" s="82"/>
      <c r="L37" s="82"/>
      <c r="M37"/>
      <c r="N37"/>
      <c r="O37"/>
      <c r="P37"/>
      <c r="Q37"/>
      <c r="R37"/>
      <c r="S37"/>
      <c r="T37"/>
      <c r="U37"/>
      <c r="V37"/>
      <c r="W37"/>
      <c r="X37"/>
      <c r="Y37"/>
      <c r="Z37"/>
      <c r="AA37" s="82"/>
      <c r="AB37" s="82"/>
      <c r="AC37" s="82"/>
      <c r="AD37" s="82"/>
    </row>
    <row r="38" spans="1:30" ht="15.75" customHeight="1">
      <c r="A38" s="82"/>
      <c r="B38" s="82"/>
      <c r="C38" s="82"/>
      <c r="D38" s="82"/>
      <c r="E38" s="82"/>
      <c r="F38" s="82"/>
      <c r="G38" s="82"/>
      <c r="H38" s="82"/>
      <c r="I38" s="82"/>
      <c r="J38" s="199"/>
      <c r="K38" s="82"/>
      <c r="L38" s="82"/>
      <c r="M38"/>
      <c r="N38"/>
      <c r="O38"/>
      <c r="P38"/>
      <c r="Q38"/>
      <c r="R38"/>
      <c r="S38"/>
      <c r="T38"/>
      <c r="U38"/>
      <c r="V38"/>
      <c r="W38"/>
      <c r="X38"/>
      <c r="Y38"/>
      <c r="Z38"/>
      <c r="AA38" s="82"/>
      <c r="AB38" s="82"/>
      <c r="AC38" s="82"/>
      <c r="AD38" s="82"/>
    </row>
    <row r="39" spans="1:30" ht="15.75" customHeight="1">
      <c r="A39" s="82"/>
      <c r="B39" s="82"/>
      <c r="C39" s="82"/>
      <c r="D39" s="82"/>
      <c r="E39" s="82"/>
      <c r="F39" s="82"/>
      <c r="G39" s="82"/>
      <c r="H39" s="82"/>
      <c r="I39" s="199"/>
      <c r="J39" s="199"/>
      <c r="K39" s="82"/>
      <c r="L39" s="82"/>
      <c r="M39"/>
      <c r="N39"/>
      <c r="O39"/>
      <c r="P39"/>
      <c r="Q39"/>
      <c r="R39"/>
      <c r="S39"/>
      <c r="T39"/>
      <c r="U39"/>
      <c r="V39"/>
      <c r="W39"/>
      <c r="X39"/>
      <c r="Y39"/>
      <c r="Z39"/>
      <c r="AA39" s="82"/>
      <c r="AB39" s="82"/>
      <c r="AC39" s="82"/>
      <c r="AD39" s="82"/>
    </row>
    <row r="40" spans="1:30" ht="15.75" customHeight="1">
      <c r="A40" s="82"/>
      <c r="B40" s="82"/>
      <c r="C40" s="82"/>
      <c r="D40" s="82"/>
      <c r="E40" s="82"/>
      <c r="F40" s="82"/>
      <c r="G40" s="82"/>
      <c r="H40" s="82"/>
      <c r="I40" s="199"/>
      <c r="J40" s="199"/>
      <c r="K40" s="82"/>
      <c r="L40" s="82"/>
      <c r="M40"/>
      <c r="N40"/>
      <c r="O40"/>
      <c r="P40"/>
      <c r="Q40"/>
      <c r="R40"/>
      <c r="S40"/>
      <c r="T40"/>
      <c r="U40"/>
      <c r="V40"/>
      <c r="W40"/>
      <c r="X40"/>
      <c r="Y40"/>
      <c r="Z40"/>
      <c r="AA40" s="82"/>
      <c r="AB40" s="82"/>
      <c r="AC40" s="82"/>
      <c r="AD40" s="82"/>
    </row>
    <row r="41" spans="1:30" ht="15.75" customHeight="1">
      <c r="A41" s="82"/>
      <c r="B41" s="82"/>
      <c r="C41" s="82"/>
      <c r="D41" s="82"/>
      <c r="E41" s="82"/>
      <c r="F41" s="82"/>
      <c r="G41" s="82"/>
      <c r="H41" s="82"/>
      <c r="I41" s="199"/>
      <c r="J41" s="199"/>
      <c r="K41" s="82"/>
      <c r="L41" s="82"/>
      <c r="M41"/>
      <c r="N41"/>
      <c r="O41"/>
      <c r="P41"/>
      <c r="Q41"/>
      <c r="R41"/>
      <c r="S41"/>
      <c r="T41"/>
      <c r="U41"/>
      <c r="V41"/>
      <c r="W41"/>
      <c r="X41"/>
      <c r="Y41"/>
      <c r="Z41"/>
      <c r="AA41" s="82"/>
      <c r="AB41" s="82"/>
      <c r="AC41" s="82"/>
      <c r="AD41" s="82"/>
    </row>
    <row r="42" spans="1:30" ht="15.75" customHeight="1">
      <c r="A42" s="82"/>
      <c r="B42" s="82"/>
      <c r="C42" s="82"/>
      <c r="D42" s="82"/>
      <c r="E42" s="82"/>
      <c r="F42" s="82"/>
      <c r="G42" s="82"/>
      <c r="H42" s="82"/>
      <c r="I42" s="199"/>
      <c r="J42" s="199"/>
      <c r="K42" s="82"/>
      <c r="L42" s="82"/>
      <c r="M42"/>
      <c r="N42"/>
      <c r="O42"/>
      <c r="P42"/>
      <c r="Q42"/>
      <c r="R42"/>
      <c r="S42"/>
      <c r="T42"/>
      <c r="U42"/>
      <c r="V42"/>
      <c r="W42"/>
      <c r="X42"/>
      <c r="Y42"/>
      <c r="Z42"/>
      <c r="AA42" s="82"/>
      <c r="AB42" s="82"/>
      <c r="AC42" s="82"/>
      <c r="AD42" s="82"/>
    </row>
    <row r="43" spans="1:30" ht="15.75" customHeight="1">
      <c r="A43" s="82"/>
      <c r="B43" s="82"/>
      <c r="C43" s="82"/>
      <c r="D43" s="82"/>
      <c r="E43" s="82"/>
      <c r="F43" s="82"/>
      <c r="G43" s="82"/>
      <c r="H43" s="82"/>
      <c r="I43" s="199"/>
      <c r="J43" s="199"/>
      <c r="K43" s="82"/>
      <c r="L43" s="82"/>
      <c r="M43"/>
      <c r="N43"/>
      <c r="O43"/>
      <c r="P43"/>
      <c r="Q43"/>
      <c r="R43"/>
      <c r="S43"/>
      <c r="T43"/>
      <c r="U43"/>
      <c r="V43"/>
      <c r="W43"/>
      <c r="X43"/>
      <c r="Y43"/>
      <c r="Z43"/>
      <c r="AA43" s="82"/>
      <c r="AB43" s="82"/>
      <c r="AC43" s="82"/>
      <c r="AD43" s="82"/>
    </row>
    <row r="44" spans="1:30" ht="15.75" customHeight="1">
      <c r="A44" s="82"/>
      <c r="B44" s="82"/>
      <c r="C44" s="82"/>
      <c r="D44" s="82"/>
      <c r="E44" s="82"/>
      <c r="F44" s="82"/>
      <c r="G44" s="82"/>
      <c r="H44" s="82"/>
      <c r="I44" s="199"/>
      <c r="J44" s="199"/>
      <c r="K44" s="82"/>
      <c r="L44" s="82"/>
      <c r="M44"/>
      <c r="N44"/>
      <c r="O44"/>
      <c r="P44"/>
      <c r="Q44"/>
      <c r="R44"/>
      <c r="S44"/>
      <c r="T44"/>
      <c r="U44"/>
      <c r="V44"/>
      <c r="W44"/>
      <c r="X44"/>
      <c r="Y44"/>
      <c r="Z44"/>
      <c r="AA44" s="82"/>
      <c r="AB44" s="82"/>
      <c r="AC44" s="82"/>
      <c r="AD44" s="82"/>
    </row>
    <row r="45" spans="1:30" ht="15.75" customHeight="1">
      <c r="A45" s="82"/>
      <c r="B45" s="82"/>
      <c r="C45" s="82"/>
      <c r="D45" s="82"/>
      <c r="E45" s="82"/>
      <c r="F45" s="82"/>
      <c r="G45" s="82"/>
      <c r="H45" s="82"/>
      <c r="I45" s="199"/>
      <c r="J45" s="199"/>
      <c r="K45" s="199"/>
      <c r="L45" s="199"/>
      <c r="M45"/>
      <c r="N45"/>
      <c r="O45"/>
      <c r="P45"/>
      <c r="Q45"/>
      <c r="R45"/>
      <c r="S45"/>
      <c r="T45"/>
      <c r="U45"/>
      <c r="V45"/>
      <c r="W45"/>
      <c r="X45"/>
      <c r="Y45"/>
      <c r="Z45"/>
      <c r="AA45" s="82"/>
      <c r="AB45" s="82"/>
      <c r="AC45" s="82"/>
      <c r="AD45" s="82"/>
    </row>
    <row r="46" spans="1:30" ht="15.75" customHeight="1">
      <c r="A46" s="82"/>
      <c r="B46" s="82"/>
      <c r="C46" s="82"/>
      <c r="D46" s="82"/>
      <c r="E46" s="82"/>
      <c r="F46" s="82"/>
      <c r="G46" s="82"/>
      <c r="H46" s="82"/>
      <c r="I46" s="199"/>
      <c r="J46" s="199"/>
      <c r="K46" s="199"/>
      <c r="L46" s="199"/>
      <c r="M46"/>
      <c r="N46"/>
      <c r="O46"/>
      <c r="P46"/>
      <c r="Q46"/>
      <c r="R46"/>
      <c r="S46"/>
      <c r="T46"/>
      <c r="U46"/>
      <c r="V46"/>
      <c r="W46"/>
      <c r="X46"/>
      <c r="Y46"/>
      <c r="Z46"/>
      <c r="AA46" s="82"/>
      <c r="AB46" s="82"/>
      <c r="AC46" s="82"/>
      <c r="AD46" s="82"/>
    </row>
    <row r="47" spans="1:30" ht="15.75" customHeight="1">
      <c r="A47" s="82"/>
      <c r="B47" s="82"/>
      <c r="C47" s="82"/>
      <c r="D47" s="82"/>
      <c r="E47" s="82"/>
      <c r="F47" s="82"/>
      <c r="G47" s="82"/>
      <c r="H47" s="82"/>
      <c r="I47" s="199"/>
      <c r="J47" s="199"/>
      <c r="K47" s="199"/>
      <c r="L47" s="199"/>
      <c r="M47"/>
      <c r="N47"/>
      <c r="O47"/>
      <c r="P47"/>
      <c r="Q47"/>
      <c r="R47"/>
      <c r="S47"/>
      <c r="T47"/>
      <c r="U47"/>
      <c r="V47"/>
      <c r="W47"/>
      <c r="X47"/>
      <c r="Y47"/>
      <c r="Z47"/>
      <c r="AA47" s="82"/>
      <c r="AB47" s="82"/>
      <c r="AC47" s="82"/>
      <c r="AD47" s="82"/>
    </row>
    <row r="48" spans="1:30" ht="15.75" customHeight="1">
      <c r="A48" s="82"/>
      <c r="B48" s="82"/>
      <c r="C48" s="82"/>
      <c r="D48" s="82"/>
      <c r="E48" s="82"/>
      <c r="F48" s="82"/>
      <c r="G48" s="82"/>
      <c r="H48" s="82"/>
      <c r="I48" s="199"/>
      <c r="J48" s="199"/>
      <c r="K48" s="199"/>
      <c r="L48" s="199"/>
      <c r="M48"/>
      <c r="N48"/>
      <c r="O48"/>
      <c r="P48"/>
      <c r="Q48"/>
      <c r="R48"/>
      <c r="S48"/>
      <c r="T48"/>
      <c r="U48"/>
      <c r="V48"/>
      <c r="W48"/>
      <c r="X48"/>
      <c r="Y48"/>
      <c r="Z48"/>
      <c r="AA48" s="82"/>
      <c r="AB48" s="82"/>
      <c r="AC48" s="82"/>
      <c r="AD48" s="82"/>
    </row>
    <row r="49" spans="1:30" ht="15.75" customHeight="1">
      <c r="A49" s="82"/>
      <c r="B49" s="82"/>
      <c r="C49" s="82"/>
      <c r="D49" s="82"/>
      <c r="E49" s="82"/>
      <c r="F49" s="82"/>
      <c r="G49" s="82"/>
      <c r="H49" s="82"/>
      <c r="I49" s="199"/>
      <c r="J49" s="199"/>
      <c r="K49" s="199"/>
      <c r="L49" s="199"/>
      <c r="M49"/>
      <c r="N49"/>
      <c r="O49"/>
      <c r="P49"/>
      <c r="Q49"/>
      <c r="R49"/>
      <c r="S49"/>
      <c r="T49"/>
      <c r="U49"/>
      <c r="V49"/>
      <c r="W49"/>
      <c r="X49"/>
      <c r="Y49"/>
      <c r="Z49"/>
      <c r="AA49" s="82"/>
      <c r="AB49" s="82"/>
      <c r="AC49" s="82"/>
      <c r="AD49" s="82"/>
    </row>
    <row r="50" spans="1:30" ht="15.75" customHeight="1">
      <c r="A50" s="82"/>
      <c r="B50" s="82"/>
      <c r="C50" s="82"/>
      <c r="D50" s="82"/>
      <c r="E50" s="82"/>
      <c r="F50" s="82"/>
      <c r="G50" s="82"/>
      <c r="H50" s="82"/>
      <c r="I50" s="199"/>
      <c r="J50" s="199"/>
      <c r="K50" s="199"/>
      <c r="L50" s="199"/>
      <c r="M50"/>
      <c r="N50"/>
      <c r="O50"/>
      <c r="P50"/>
      <c r="Q50"/>
      <c r="R50"/>
      <c r="S50"/>
      <c r="T50"/>
      <c r="U50"/>
      <c r="V50"/>
      <c r="W50"/>
      <c r="X50"/>
      <c r="Y50"/>
      <c r="Z50"/>
      <c r="AA50" s="82"/>
      <c r="AB50" s="82"/>
      <c r="AC50" s="82"/>
      <c r="AD50" s="82"/>
    </row>
    <row r="51" spans="1:30" ht="15.75" customHeight="1">
      <c r="A51" s="82"/>
      <c r="B51" s="82"/>
      <c r="C51" s="82"/>
      <c r="D51" s="82"/>
      <c r="E51" s="82"/>
      <c r="F51" s="82"/>
      <c r="G51" s="82"/>
      <c r="H51" s="82"/>
      <c r="I51" s="199"/>
      <c r="J51" s="199"/>
      <c r="K51" s="199"/>
      <c r="L51" s="199"/>
      <c r="M51"/>
      <c r="N51"/>
      <c r="O51"/>
      <c r="P51"/>
      <c r="Q51"/>
      <c r="R51"/>
      <c r="S51"/>
      <c r="T51"/>
      <c r="U51"/>
      <c r="V51"/>
      <c r="W51"/>
      <c r="X51"/>
      <c r="Y51"/>
      <c r="Z51"/>
      <c r="AA51" s="82"/>
      <c r="AB51" s="82"/>
      <c r="AC51" s="82"/>
      <c r="AD51" s="82"/>
    </row>
    <row r="52" spans="1:30" ht="15.75" customHeight="1">
      <c r="A52" s="82"/>
      <c r="B52" s="82"/>
      <c r="C52" s="82"/>
      <c r="D52" s="82"/>
      <c r="E52" s="82"/>
      <c r="F52" s="82"/>
      <c r="G52" s="82"/>
      <c r="H52" s="82"/>
      <c r="I52" s="199"/>
      <c r="J52" s="199"/>
      <c r="K52" s="199"/>
      <c r="L52" s="199"/>
      <c r="M52"/>
      <c r="N52"/>
      <c r="O52"/>
      <c r="P52"/>
      <c r="Q52"/>
      <c r="R52"/>
      <c r="S52"/>
      <c r="T52"/>
      <c r="U52"/>
      <c r="V52"/>
      <c r="W52"/>
      <c r="X52"/>
      <c r="Y52"/>
      <c r="Z52"/>
      <c r="AA52" s="82"/>
      <c r="AB52" s="82"/>
      <c r="AC52" s="82"/>
      <c r="AD52" s="82"/>
    </row>
    <row r="53" spans="1:30" ht="15.75" customHeight="1">
      <c r="A53" s="82"/>
      <c r="B53" s="82"/>
      <c r="C53" s="82"/>
      <c r="D53" s="82"/>
      <c r="E53" s="82"/>
      <c r="F53" s="82"/>
      <c r="G53" s="82"/>
      <c r="H53" s="82"/>
      <c r="I53" s="199"/>
      <c r="J53" s="199"/>
      <c r="K53" s="199"/>
      <c r="L53" s="199"/>
      <c r="M53"/>
      <c r="N53"/>
      <c r="O53"/>
      <c r="P53"/>
      <c r="Q53"/>
      <c r="R53"/>
      <c r="S53"/>
      <c r="T53"/>
      <c r="U53"/>
      <c r="V53"/>
      <c r="W53"/>
      <c r="X53"/>
      <c r="Y53"/>
      <c r="Z53"/>
      <c r="AA53" s="82"/>
      <c r="AB53" s="82"/>
      <c r="AC53" s="82"/>
      <c r="AD53" s="82"/>
    </row>
    <row r="54" spans="1:30" ht="15.75" customHeight="1">
      <c r="A54" s="82"/>
      <c r="B54" s="82"/>
      <c r="C54" s="82"/>
      <c r="D54" s="82"/>
      <c r="E54" s="82"/>
      <c r="F54" s="82"/>
      <c r="G54" s="82"/>
      <c r="H54" s="82"/>
      <c r="I54" s="199"/>
      <c r="J54" s="199"/>
      <c r="K54" s="199"/>
      <c r="L54" s="199"/>
      <c r="M54"/>
      <c r="N54"/>
      <c r="O54"/>
      <c r="P54"/>
      <c r="Q54"/>
      <c r="R54"/>
      <c r="S54"/>
      <c r="T54"/>
      <c r="U54"/>
      <c r="V54"/>
      <c r="W54"/>
      <c r="X54"/>
      <c r="Y54"/>
      <c r="Z54"/>
      <c r="AA54" s="82"/>
      <c r="AB54" s="82"/>
      <c r="AC54" s="82"/>
      <c r="AD54" s="82"/>
    </row>
    <row r="55" spans="1:30" ht="15.75" customHeight="1">
      <c r="A55" s="82"/>
      <c r="B55" s="82"/>
      <c r="C55" s="82"/>
      <c r="D55" s="82"/>
      <c r="E55" s="82"/>
      <c r="F55" s="82"/>
      <c r="G55" s="82"/>
      <c r="H55" s="82"/>
      <c r="I55" s="199"/>
      <c r="J55" s="199"/>
      <c r="K55" s="199"/>
      <c r="L55" s="199"/>
      <c r="M55"/>
      <c r="N55"/>
      <c r="O55"/>
      <c r="P55"/>
      <c r="Q55"/>
      <c r="R55"/>
      <c r="S55"/>
      <c r="T55"/>
      <c r="U55"/>
      <c r="V55"/>
      <c r="W55"/>
      <c r="X55"/>
      <c r="Y55"/>
      <c r="Z55"/>
      <c r="AA55" s="82"/>
      <c r="AB55" s="82"/>
      <c r="AC55" s="82"/>
      <c r="AD55" s="82"/>
    </row>
    <row r="56" spans="1:30" ht="15.75" customHeight="1">
      <c r="A56" s="82"/>
      <c r="B56" s="82"/>
      <c r="C56" s="82"/>
      <c r="D56" s="82"/>
      <c r="E56" s="82"/>
      <c r="F56" s="82"/>
      <c r="G56" s="82"/>
      <c r="H56" s="82"/>
      <c r="I56" s="199"/>
      <c r="J56" s="199"/>
      <c r="K56" s="199"/>
      <c r="L56" s="199"/>
      <c r="M56" s="199"/>
      <c r="N56" s="199"/>
      <c r="O56" s="199"/>
      <c r="P56" s="199"/>
      <c r="Q56" s="199"/>
      <c r="R56" s="82"/>
      <c r="S56" s="82"/>
      <c r="T56" s="82"/>
      <c r="U56" s="82"/>
      <c r="V56" s="82"/>
      <c r="W56" s="82"/>
      <c r="X56" s="82"/>
      <c r="Y56" s="82"/>
      <c r="Z56" s="82"/>
      <c r="AA56" s="82"/>
      <c r="AB56" s="82"/>
      <c r="AC56" s="82"/>
      <c r="AD56" s="82"/>
    </row>
    <row r="57" spans="1:30" ht="15.75" customHeight="1">
      <c r="A57" s="82"/>
      <c r="B57" s="82"/>
      <c r="C57" s="82"/>
      <c r="D57" s="82"/>
      <c r="E57" s="82"/>
      <c r="F57" s="82"/>
      <c r="G57" s="82"/>
      <c r="H57" s="82"/>
      <c r="I57" s="199"/>
      <c r="J57" s="199"/>
      <c r="K57" s="199"/>
      <c r="L57" s="199"/>
      <c r="M57" s="199"/>
      <c r="N57" s="199"/>
      <c r="O57" s="199"/>
      <c r="P57" s="199"/>
      <c r="Q57" s="199"/>
      <c r="R57" s="82"/>
      <c r="S57" s="82"/>
      <c r="T57" s="82"/>
      <c r="U57" s="82"/>
      <c r="V57" s="82"/>
      <c r="W57" s="82"/>
      <c r="X57" s="82"/>
      <c r="Y57" s="82"/>
      <c r="Z57" s="82"/>
      <c r="AA57" s="82"/>
      <c r="AB57" s="82"/>
      <c r="AC57" s="82"/>
      <c r="AD57" s="82"/>
    </row>
    <row r="58" spans="1:30" ht="15.75" customHeight="1">
      <c r="A58" s="82"/>
      <c r="B58" s="82"/>
      <c r="C58" s="82"/>
      <c r="D58" s="82"/>
      <c r="E58" s="82"/>
      <c r="F58" s="82"/>
      <c r="G58" s="82"/>
      <c r="H58" s="82"/>
      <c r="I58" s="199"/>
      <c r="J58" s="199"/>
      <c r="K58" s="199"/>
      <c r="L58" s="199"/>
      <c r="M58" s="199"/>
      <c r="N58" s="199"/>
      <c r="O58" s="199"/>
      <c r="P58" s="199"/>
      <c r="Q58" s="199"/>
      <c r="R58" s="82"/>
      <c r="S58" s="82"/>
      <c r="T58" s="82"/>
      <c r="U58" s="82"/>
      <c r="V58" s="82"/>
      <c r="W58" s="82"/>
      <c r="X58" s="82"/>
      <c r="Y58" s="82"/>
      <c r="Z58" s="82"/>
      <c r="AA58" s="82"/>
      <c r="AB58" s="82"/>
      <c r="AC58" s="82"/>
      <c r="AD58" s="82"/>
    </row>
    <row r="59" spans="1:30" ht="15.75" customHeight="1">
      <c r="A59" s="82"/>
      <c r="B59" s="82"/>
      <c r="C59" s="82"/>
      <c r="D59" s="82"/>
      <c r="E59" s="82"/>
      <c r="F59" s="82"/>
      <c r="G59" s="82"/>
      <c r="H59" s="82"/>
      <c r="I59" s="199"/>
      <c r="J59" s="199"/>
      <c r="K59" s="199"/>
      <c r="L59" s="199"/>
      <c r="M59" s="199"/>
      <c r="N59" s="199"/>
      <c r="O59" s="199"/>
      <c r="P59" s="199"/>
      <c r="Q59" s="199"/>
      <c r="R59" s="82"/>
      <c r="S59" s="82"/>
      <c r="T59" s="82"/>
      <c r="U59" s="82"/>
      <c r="V59" s="82"/>
      <c r="W59" s="82"/>
      <c r="X59" s="82"/>
      <c r="Y59" s="82"/>
      <c r="Z59" s="82"/>
      <c r="AA59" s="82"/>
      <c r="AB59" s="82"/>
      <c r="AC59" s="82"/>
      <c r="AD59" s="82"/>
    </row>
    <row r="60" spans="1:30" ht="15.75" customHeight="1">
      <c r="A60" s="82"/>
      <c r="B60" s="82"/>
      <c r="C60" s="82"/>
      <c r="D60" s="82"/>
      <c r="E60" s="82"/>
      <c r="F60" s="82"/>
      <c r="G60" s="82"/>
      <c r="H60" s="82"/>
      <c r="I60" s="199"/>
      <c r="J60" s="199"/>
      <c r="K60" s="199"/>
      <c r="L60" s="199"/>
      <c r="M60" s="199"/>
      <c r="N60" s="199"/>
      <c r="O60" s="199"/>
      <c r="P60" s="199"/>
      <c r="Q60" s="199"/>
      <c r="R60" s="82"/>
      <c r="S60" s="82"/>
      <c r="T60" s="82"/>
      <c r="U60" s="82"/>
      <c r="V60" s="82"/>
      <c r="W60" s="82"/>
      <c r="X60" s="82"/>
      <c r="Y60" s="82"/>
      <c r="Z60" s="82"/>
      <c r="AA60" s="82"/>
      <c r="AB60" s="82"/>
      <c r="AC60" s="82"/>
      <c r="AD60" s="82"/>
    </row>
    <row r="61" spans="1:30" ht="15.75" customHeight="1">
      <c r="A61" s="82"/>
      <c r="B61" s="82"/>
      <c r="C61" s="82"/>
      <c r="D61" s="82"/>
      <c r="E61" s="82"/>
      <c r="F61" s="82"/>
      <c r="G61" s="82"/>
      <c r="H61" s="82"/>
      <c r="I61" s="199"/>
      <c r="J61" s="199"/>
      <c r="K61" s="199"/>
      <c r="L61" s="199"/>
      <c r="M61" s="199"/>
      <c r="N61" s="199"/>
      <c r="O61" s="199"/>
      <c r="P61" s="199"/>
      <c r="Q61" s="199"/>
      <c r="R61" s="82"/>
      <c r="S61" s="82"/>
      <c r="T61" s="82"/>
      <c r="U61" s="82"/>
      <c r="V61" s="82"/>
      <c r="W61" s="82"/>
      <c r="X61" s="82"/>
      <c r="Y61" s="82"/>
      <c r="Z61" s="82"/>
      <c r="AA61" s="82"/>
      <c r="AB61" s="82"/>
      <c r="AC61" s="82"/>
      <c r="AD61" s="82"/>
    </row>
    <row r="62" spans="1:30" ht="15.75" customHeight="1">
      <c r="A62" s="82"/>
      <c r="B62" s="82"/>
      <c r="C62" s="82"/>
      <c r="D62" s="82"/>
      <c r="E62" s="82"/>
      <c r="F62" s="82"/>
      <c r="G62" s="82"/>
      <c r="H62" s="82"/>
      <c r="I62" s="199"/>
      <c r="J62" s="199"/>
      <c r="K62" s="199"/>
      <c r="L62" s="199"/>
      <c r="M62" s="199"/>
      <c r="N62" s="199"/>
      <c r="O62" s="199"/>
      <c r="P62" s="199"/>
      <c r="Q62" s="199"/>
      <c r="R62" s="82"/>
      <c r="S62" s="82"/>
      <c r="T62" s="82"/>
      <c r="U62" s="82"/>
      <c r="V62" s="82"/>
      <c r="W62" s="82"/>
      <c r="X62" s="82"/>
      <c r="Y62" s="82"/>
      <c r="Z62" s="82"/>
      <c r="AA62" s="82"/>
      <c r="AB62" s="82"/>
      <c r="AC62" s="82"/>
      <c r="AD62" s="82"/>
    </row>
    <row r="63" spans="1:30" ht="15.75" customHeight="1">
      <c r="A63" s="82"/>
      <c r="B63" s="82"/>
      <c r="C63" s="82"/>
      <c r="D63" s="82"/>
      <c r="E63" s="82"/>
      <c r="F63" s="82"/>
      <c r="G63" s="82"/>
      <c r="H63" s="82"/>
      <c r="I63" s="199"/>
      <c r="J63" s="199"/>
      <c r="K63" s="199"/>
      <c r="L63" s="199"/>
      <c r="M63" s="199"/>
      <c r="N63" s="199"/>
      <c r="O63" s="199"/>
      <c r="P63" s="199"/>
      <c r="Q63" s="199"/>
      <c r="R63" s="82"/>
      <c r="S63" s="82"/>
      <c r="T63" s="82"/>
      <c r="U63" s="82"/>
      <c r="V63" s="82"/>
      <c r="W63" s="82"/>
      <c r="X63" s="82"/>
      <c r="Y63" s="82"/>
      <c r="Z63" s="82"/>
      <c r="AA63" s="82"/>
      <c r="AB63" s="82"/>
      <c r="AC63" s="82"/>
      <c r="AD63" s="82"/>
    </row>
    <row r="64" spans="1:30" ht="15.75" customHeight="1">
      <c r="A64" s="82"/>
      <c r="B64" s="82"/>
      <c r="C64" s="82"/>
      <c r="D64" s="82"/>
      <c r="E64" s="82"/>
      <c r="F64" s="82"/>
      <c r="G64" s="82"/>
      <c r="H64" s="82"/>
      <c r="I64" s="199"/>
      <c r="J64" s="199"/>
      <c r="K64" s="199"/>
      <c r="L64" s="199"/>
      <c r="M64" s="199"/>
      <c r="N64" s="199"/>
      <c r="O64" s="199"/>
      <c r="P64" s="199"/>
      <c r="Q64" s="199"/>
      <c r="R64" s="82"/>
      <c r="S64" s="82"/>
      <c r="T64" s="82"/>
      <c r="U64" s="82"/>
      <c r="V64" s="82"/>
      <c r="W64" s="82"/>
      <c r="X64" s="82"/>
      <c r="Y64" s="82"/>
      <c r="Z64" s="82"/>
      <c r="AA64" s="82"/>
      <c r="AB64" s="82"/>
      <c r="AC64" s="82"/>
      <c r="AD64" s="82"/>
    </row>
    <row r="65" spans="1:30" ht="15.75" customHeight="1">
      <c r="A65" s="82"/>
      <c r="B65" s="82"/>
      <c r="C65" s="82"/>
      <c r="D65" s="82"/>
      <c r="E65" s="82"/>
      <c r="F65" s="82"/>
      <c r="G65" s="82"/>
      <c r="H65" s="82"/>
      <c r="I65" s="199"/>
      <c r="J65" s="199"/>
      <c r="K65" s="199"/>
      <c r="L65" s="199"/>
      <c r="M65" s="199"/>
      <c r="N65" s="199"/>
      <c r="O65" s="199"/>
      <c r="P65" s="199"/>
      <c r="Q65" s="199"/>
      <c r="R65" s="82"/>
      <c r="S65" s="82"/>
      <c r="T65" s="82"/>
      <c r="U65" s="82"/>
      <c r="V65" s="82"/>
      <c r="W65" s="82"/>
      <c r="X65" s="82"/>
      <c r="Y65" s="82"/>
      <c r="Z65" s="82"/>
      <c r="AA65" s="82"/>
      <c r="AB65" s="82"/>
      <c r="AC65" s="82"/>
      <c r="AD65" s="82"/>
    </row>
    <row r="66" spans="1:30" ht="15.75" customHeight="1">
      <c r="A66" s="82"/>
      <c r="B66" s="82"/>
      <c r="C66" s="82"/>
      <c r="D66" s="82"/>
      <c r="E66" s="82"/>
      <c r="F66" s="82"/>
      <c r="G66" s="82"/>
      <c r="H66" s="82"/>
      <c r="I66" s="199"/>
      <c r="J66" s="199"/>
      <c r="K66" s="199"/>
      <c r="L66" s="199"/>
      <c r="M66" s="199"/>
      <c r="N66" s="199"/>
      <c r="O66" s="199"/>
      <c r="P66" s="199"/>
      <c r="Q66" s="199"/>
      <c r="R66" s="82"/>
      <c r="S66" s="82"/>
      <c r="T66" s="82"/>
      <c r="U66" s="82"/>
      <c r="V66" s="82"/>
      <c r="W66" s="82"/>
      <c r="X66" s="82"/>
      <c r="Y66" s="82"/>
      <c r="Z66" s="82"/>
      <c r="AA66" s="82"/>
      <c r="AB66" s="82"/>
      <c r="AC66" s="82"/>
      <c r="AD66" s="82"/>
    </row>
    <row r="67" spans="1:30" ht="15.75" customHeight="1">
      <c r="A67" s="82"/>
      <c r="B67" s="82"/>
      <c r="C67" s="82"/>
      <c r="D67" s="82"/>
      <c r="E67" s="82"/>
      <c r="F67" s="82"/>
      <c r="G67" s="82"/>
      <c r="H67" s="82"/>
      <c r="I67" s="199"/>
      <c r="J67" s="199"/>
      <c r="K67" s="199"/>
      <c r="L67" s="199"/>
      <c r="M67" s="199"/>
      <c r="N67" s="199"/>
      <c r="O67" s="199"/>
      <c r="P67" s="199"/>
      <c r="Q67" s="199"/>
      <c r="R67" s="82"/>
      <c r="S67" s="82"/>
      <c r="T67" s="82"/>
      <c r="U67" s="82"/>
      <c r="V67" s="82"/>
      <c r="W67" s="82"/>
      <c r="X67" s="82"/>
      <c r="Y67" s="82"/>
      <c r="Z67" s="82"/>
      <c r="AA67" s="82"/>
      <c r="AB67" s="82"/>
      <c r="AC67" s="82"/>
      <c r="AD67" s="82"/>
    </row>
    <row r="68" spans="1:30" ht="15.75" customHeight="1">
      <c r="A68" s="82"/>
      <c r="B68" s="82"/>
      <c r="C68" s="82"/>
      <c r="D68" s="82"/>
      <c r="E68" s="82"/>
      <c r="F68" s="82"/>
      <c r="G68" s="82"/>
      <c r="H68" s="82"/>
      <c r="I68" s="199"/>
      <c r="J68" s="199"/>
      <c r="K68" s="199"/>
      <c r="L68" s="199"/>
      <c r="M68" s="199"/>
      <c r="N68" s="199"/>
      <c r="O68" s="199"/>
      <c r="P68" s="199"/>
      <c r="Q68" s="199"/>
      <c r="R68" s="82"/>
      <c r="S68" s="82"/>
      <c r="T68" s="82"/>
      <c r="U68" s="82"/>
      <c r="V68" s="82"/>
      <c r="W68" s="82"/>
      <c r="X68" s="82"/>
      <c r="Y68" s="82"/>
      <c r="Z68" s="82"/>
      <c r="AA68" s="82"/>
      <c r="AB68" s="82"/>
      <c r="AC68" s="82"/>
      <c r="AD68" s="82"/>
    </row>
    <row r="69" spans="1:30" ht="15.75" customHeight="1">
      <c r="A69" s="82"/>
      <c r="B69" s="82"/>
      <c r="C69" s="82"/>
      <c r="D69" s="82"/>
      <c r="E69" s="82"/>
      <c r="F69" s="82"/>
      <c r="G69" s="82"/>
      <c r="H69" s="82"/>
      <c r="I69" s="199"/>
      <c r="J69" s="199"/>
      <c r="K69" s="199"/>
      <c r="L69" s="199"/>
      <c r="M69" s="199"/>
      <c r="N69" s="199"/>
      <c r="O69" s="199"/>
      <c r="P69" s="199"/>
      <c r="Q69" s="199"/>
      <c r="R69" s="82"/>
      <c r="S69" s="82"/>
      <c r="T69" s="82"/>
      <c r="U69" s="82"/>
      <c r="V69" s="82"/>
      <c r="W69" s="82"/>
      <c r="X69" s="82"/>
      <c r="Y69" s="82"/>
      <c r="Z69" s="82"/>
      <c r="AA69" s="82"/>
      <c r="AB69" s="82"/>
      <c r="AC69" s="82"/>
      <c r="AD69" s="82"/>
    </row>
    <row r="70" spans="1:30" ht="15.75" customHeight="1">
      <c r="A70" s="82"/>
      <c r="B70" s="82"/>
      <c r="C70" s="82"/>
      <c r="D70" s="82"/>
      <c r="E70" s="82"/>
      <c r="F70" s="82"/>
      <c r="G70" s="82"/>
      <c r="H70" s="82"/>
      <c r="I70" s="199"/>
      <c r="J70" s="199"/>
      <c r="K70" s="199"/>
      <c r="L70" s="199"/>
      <c r="M70" s="199"/>
      <c r="N70" s="199"/>
      <c r="O70" s="199"/>
      <c r="P70" s="199"/>
      <c r="Q70" s="199"/>
      <c r="R70" s="82"/>
      <c r="S70" s="82"/>
      <c r="T70" s="82"/>
      <c r="U70" s="82"/>
      <c r="V70" s="82"/>
      <c r="W70" s="82"/>
      <c r="X70" s="82"/>
      <c r="Y70" s="82"/>
      <c r="Z70" s="82"/>
      <c r="AA70" s="82"/>
      <c r="AB70" s="82"/>
      <c r="AC70" s="82"/>
      <c r="AD70" s="82"/>
    </row>
    <row r="71" spans="1:30" ht="15.75" customHeight="1">
      <c r="A71" s="82"/>
      <c r="B71" s="82"/>
      <c r="C71" s="82"/>
      <c r="D71" s="82"/>
      <c r="E71" s="82"/>
      <c r="F71" s="82"/>
      <c r="G71" s="82"/>
      <c r="H71" s="82"/>
      <c r="I71" s="94"/>
      <c r="J71" s="82"/>
      <c r="K71" s="82"/>
      <c r="L71" s="82"/>
      <c r="M71" s="82"/>
      <c r="N71" s="82"/>
      <c r="O71" s="82"/>
      <c r="P71" s="82"/>
      <c r="Q71" s="82"/>
      <c r="R71" s="82"/>
      <c r="S71" s="82"/>
      <c r="T71" s="82"/>
      <c r="U71" s="82"/>
      <c r="V71" s="82"/>
      <c r="W71" s="82"/>
      <c r="X71" s="82"/>
      <c r="Y71" s="82"/>
      <c r="Z71" s="82"/>
      <c r="AA71" s="82"/>
      <c r="AB71" s="82"/>
      <c r="AC71" s="82"/>
      <c r="AD71" s="82"/>
    </row>
    <row r="72" spans="1:30" ht="15.75" customHeight="1">
      <c r="A72" s="82"/>
      <c r="B72" s="202"/>
      <c r="C72" s="202"/>
      <c r="D72" s="202"/>
      <c r="E72" s="202"/>
      <c r="F72" s="202"/>
      <c r="G72" s="202"/>
      <c r="H72" s="202"/>
      <c r="I72" s="203"/>
      <c r="J72" s="82"/>
      <c r="K72" s="82"/>
      <c r="L72" s="82"/>
      <c r="M72" s="82"/>
      <c r="N72" s="82"/>
      <c r="O72" s="82"/>
      <c r="P72" s="82"/>
      <c r="Q72" s="82"/>
      <c r="R72" s="82"/>
      <c r="S72" s="82"/>
      <c r="T72" s="82"/>
      <c r="U72" s="82"/>
      <c r="V72" s="82"/>
      <c r="W72" s="82"/>
      <c r="X72" s="82"/>
      <c r="Y72" s="82"/>
      <c r="Z72" s="82"/>
      <c r="AA72" s="82"/>
      <c r="AB72" s="82"/>
      <c r="AC72" s="82"/>
      <c r="AD72" s="82"/>
    </row>
    <row r="73" spans="1:30" ht="15.75" customHeight="1">
      <c r="A73" s="82"/>
      <c r="B73" s="202"/>
      <c r="C73" s="202"/>
      <c r="D73" s="202"/>
      <c r="E73" s="202"/>
      <c r="F73" s="202"/>
      <c r="G73" s="202"/>
      <c r="H73" s="202"/>
      <c r="I73" s="203"/>
      <c r="J73" s="82"/>
      <c r="K73" s="82"/>
      <c r="L73" s="82"/>
      <c r="M73" s="82"/>
      <c r="N73" s="82"/>
      <c r="O73" s="82"/>
      <c r="P73" s="82"/>
      <c r="Q73" s="82"/>
      <c r="R73" s="82"/>
      <c r="S73" s="82"/>
      <c r="T73" s="82"/>
      <c r="U73" s="82"/>
      <c r="V73" s="82"/>
      <c r="W73" s="82"/>
      <c r="X73" s="82"/>
      <c r="Y73" s="82"/>
      <c r="Z73" s="82"/>
      <c r="AA73" s="82"/>
      <c r="AB73" s="82"/>
      <c r="AC73" s="82"/>
      <c r="AD73" s="82"/>
    </row>
    <row r="74" spans="1:30" ht="15.75" customHeight="1">
      <c r="A74" s="82"/>
      <c r="B74" s="202"/>
      <c r="C74" s="202"/>
      <c r="D74" s="202"/>
      <c r="E74" s="202"/>
      <c r="F74" s="202"/>
      <c r="G74" s="202"/>
      <c r="H74" s="202"/>
      <c r="I74" s="203"/>
      <c r="J74" s="82"/>
      <c r="K74" s="82"/>
      <c r="L74" s="82"/>
      <c r="M74" s="82"/>
      <c r="N74" s="82"/>
      <c r="O74" s="82"/>
      <c r="P74" s="82"/>
      <c r="Q74" s="82"/>
      <c r="R74" s="82"/>
      <c r="S74" s="82"/>
      <c r="T74" s="82"/>
      <c r="U74" s="82"/>
      <c r="V74" s="82"/>
      <c r="W74" s="82"/>
      <c r="X74" s="82"/>
      <c r="Y74" s="82"/>
      <c r="Z74" s="82"/>
      <c r="AA74" s="82"/>
      <c r="AB74" s="82"/>
      <c r="AC74" s="82"/>
      <c r="AD74" s="82"/>
    </row>
    <row r="75" spans="1:30" ht="15.75" customHeight="1">
      <c r="A75" s="82"/>
      <c r="B75" s="82"/>
      <c r="C75" s="82"/>
      <c r="D75" s="82"/>
      <c r="E75" s="82"/>
      <c r="F75" s="82"/>
      <c r="G75" s="82"/>
      <c r="H75" s="82"/>
      <c r="I75" s="94"/>
      <c r="J75" s="82"/>
      <c r="K75" s="82"/>
      <c r="L75" s="82"/>
      <c r="M75" s="82"/>
      <c r="N75" s="82"/>
      <c r="O75" s="82"/>
      <c r="P75" s="82"/>
      <c r="Q75" s="82"/>
      <c r="R75" s="82"/>
      <c r="S75" s="82"/>
      <c r="T75" s="82"/>
      <c r="U75" s="82"/>
      <c r="V75" s="82"/>
      <c r="W75" s="82"/>
      <c r="X75" s="82"/>
      <c r="Y75" s="82"/>
      <c r="Z75" s="82"/>
      <c r="AA75" s="82"/>
      <c r="AB75" s="82"/>
      <c r="AC75" s="82"/>
      <c r="AD75" s="82"/>
    </row>
    <row r="76" spans="1:30" ht="15.75" customHeight="1">
      <c r="A76" s="82"/>
      <c r="B76" s="82"/>
      <c r="C76" s="82"/>
      <c r="D76" s="82"/>
      <c r="E76" s="82"/>
      <c r="F76" s="82"/>
      <c r="G76" s="82"/>
      <c r="H76" s="82"/>
      <c r="I76" s="94"/>
      <c r="J76" s="82"/>
      <c r="K76" s="82"/>
      <c r="L76" s="82"/>
      <c r="M76" s="82"/>
      <c r="N76" s="82"/>
      <c r="O76" s="82"/>
      <c r="P76" s="82"/>
      <c r="Q76" s="82"/>
      <c r="R76" s="82"/>
      <c r="S76" s="82"/>
      <c r="T76" s="82"/>
      <c r="U76" s="82"/>
      <c r="V76" s="82"/>
      <c r="W76" s="82"/>
      <c r="X76" s="82"/>
      <c r="Y76" s="82"/>
      <c r="Z76" s="82"/>
      <c r="AA76" s="82"/>
      <c r="AB76" s="82"/>
      <c r="AC76" s="82"/>
      <c r="AD76" s="82"/>
    </row>
    <row r="77" spans="1:30" ht="15.75" customHeight="1">
      <c r="A77" s="82"/>
      <c r="B77" s="82"/>
      <c r="C77" s="82"/>
      <c r="D77" s="82"/>
      <c r="E77" s="82"/>
      <c r="F77" s="82"/>
      <c r="G77" s="82"/>
      <c r="H77" s="82"/>
      <c r="I77" s="94"/>
      <c r="J77" s="82"/>
      <c r="K77" s="82"/>
      <c r="L77" s="82"/>
      <c r="M77" s="82"/>
      <c r="N77" s="82"/>
      <c r="O77" s="82"/>
      <c r="P77" s="82"/>
      <c r="Q77" s="82"/>
      <c r="R77" s="82"/>
      <c r="S77" s="82"/>
      <c r="T77" s="82"/>
      <c r="U77" s="82"/>
      <c r="V77" s="82"/>
      <c r="W77" s="82"/>
      <c r="X77" s="82"/>
      <c r="Y77" s="82"/>
      <c r="Z77" s="82"/>
      <c r="AA77" s="82"/>
      <c r="AB77" s="82"/>
      <c r="AC77" s="82"/>
      <c r="AD77" s="82"/>
    </row>
    <row r="78" spans="1:30" ht="15.75" customHeight="1">
      <c r="A78" s="82"/>
      <c r="B78" s="82"/>
      <c r="C78" s="82"/>
      <c r="D78" s="82"/>
      <c r="E78" s="82"/>
      <c r="F78" s="82"/>
      <c r="G78" s="82"/>
      <c r="H78" s="82"/>
      <c r="I78" s="94"/>
      <c r="J78" s="82"/>
      <c r="K78" s="82"/>
      <c r="L78" s="82"/>
      <c r="M78" s="82"/>
      <c r="N78" s="82"/>
      <c r="O78" s="82"/>
      <c r="P78" s="82"/>
      <c r="Q78" s="82"/>
      <c r="R78" s="82"/>
      <c r="S78" s="82"/>
      <c r="T78" s="82"/>
      <c r="U78" s="82"/>
      <c r="V78" s="82"/>
      <c r="W78" s="82"/>
      <c r="X78" s="82"/>
      <c r="Y78" s="82"/>
      <c r="Z78" s="82"/>
      <c r="AA78" s="82"/>
      <c r="AB78" s="82"/>
      <c r="AC78" s="82"/>
      <c r="AD78" s="82"/>
    </row>
    <row r="79" spans="1:30" ht="15.75" customHeight="1">
      <c r="A79" s="82"/>
      <c r="B79" s="82"/>
      <c r="C79" s="82"/>
      <c r="D79" s="82"/>
      <c r="E79" s="82"/>
      <c r="F79" s="82"/>
      <c r="G79" s="82"/>
      <c r="H79" s="82"/>
      <c r="I79" s="94"/>
      <c r="J79" s="82"/>
      <c r="K79" s="82"/>
      <c r="L79" s="82"/>
      <c r="M79" s="82"/>
      <c r="N79" s="82"/>
      <c r="O79" s="82"/>
      <c r="P79" s="82"/>
      <c r="Q79" s="82"/>
      <c r="R79" s="82"/>
      <c r="S79" s="82"/>
      <c r="T79" s="82"/>
      <c r="U79" s="82"/>
      <c r="V79" s="82"/>
      <c r="W79" s="82"/>
      <c r="X79" s="82"/>
      <c r="Y79" s="82"/>
      <c r="Z79" s="82"/>
      <c r="AA79" s="82"/>
      <c r="AB79" s="82"/>
      <c r="AC79" s="82"/>
      <c r="AD79" s="82"/>
    </row>
    <row r="80" spans="1:30" ht="15.75" customHeight="1">
      <c r="A80" s="82"/>
      <c r="B80" s="82"/>
      <c r="C80" s="82"/>
      <c r="D80" s="82"/>
      <c r="E80" s="82"/>
      <c r="F80" s="82"/>
      <c r="G80" s="82"/>
      <c r="H80" s="82"/>
      <c r="I80" s="94"/>
      <c r="J80" s="82"/>
      <c r="K80" s="82"/>
      <c r="L80" s="82"/>
      <c r="M80" s="82"/>
      <c r="N80" s="82"/>
      <c r="O80" s="82"/>
      <c r="P80" s="82"/>
      <c r="Q80" s="82"/>
      <c r="R80" s="82"/>
      <c r="S80" s="82"/>
      <c r="T80" s="82"/>
      <c r="U80" s="82"/>
      <c r="V80" s="82"/>
      <c r="W80" s="82"/>
      <c r="X80" s="82"/>
      <c r="Y80" s="82"/>
      <c r="Z80" s="82"/>
      <c r="AA80" s="82"/>
      <c r="AB80" s="82"/>
      <c r="AC80" s="82"/>
      <c r="AD80" s="82"/>
    </row>
    <row r="81" spans="1:30" ht="15.75" customHeight="1">
      <c r="A81" s="82"/>
      <c r="B81" s="82"/>
      <c r="C81" s="82"/>
      <c r="D81" s="82"/>
      <c r="E81" s="82"/>
      <c r="F81" s="82"/>
      <c r="G81" s="82"/>
      <c r="H81" s="82"/>
      <c r="I81" s="204"/>
      <c r="J81" s="82"/>
      <c r="K81" s="82"/>
      <c r="L81" s="82"/>
      <c r="M81" s="82"/>
      <c r="N81" s="82"/>
      <c r="O81" s="82"/>
      <c r="P81" s="82"/>
      <c r="Q81" s="82"/>
      <c r="R81" s="82"/>
      <c r="S81" s="82"/>
      <c r="T81" s="82"/>
      <c r="U81" s="82"/>
      <c r="V81" s="82"/>
      <c r="W81" s="82"/>
      <c r="X81" s="82"/>
      <c r="Y81" s="82"/>
      <c r="Z81" s="82"/>
      <c r="AA81" s="82"/>
      <c r="AB81" s="82"/>
      <c r="AC81" s="82"/>
      <c r="AD81" s="82"/>
    </row>
    <row r="82" spans="1:30" ht="15.75" customHeight="1">
      <c r="A82" s="82"/>
      <c r="B82" s="82"/>
      <c r="C82" s="82"/>
      <c r="D82" s="82"/>
      <c r="E82" s="82"/>
      <c r="F82" s="82"/>
      <c r="G82" s="82"/>
      <c r="H82" s="82"/>
      <c r="I82" s="203"/>
      <c r="J82" s="82"/>
      <c r="K82" s="82"/>
      <c r="L82" s="82"/>
      <c r="M82" s="82"/>
      <c r="N82" s="82"/>
      <c r="O82" s="82"/>
      <c r="P82" s="82"/>
      <c r="Q82" s="82"/>
      <c r="R82" s="82"/>
      <c r="S82" s="82"/>
      <c r="T82" s="82"/>
      <c r="U82" s="82"/>
      <c r="V82" s="82"/>
      <c r="W82" s="82"/>
      <c r="X82" s="82"/>
      <c r="Y82" s="82"/>
      <c r="Z82" s="82"/>
      <c r="AA82" s="82"/>
      <c r="AB82" s="82"/>
      <c r="AC82" s="82"/>
      <c r="AD82" s="82"/>
    </row>
    <row r="83" spans="1:30" ht="15.75" customHeight="1">
      <c r="A83" s="82"/>
      <c r="B83" s="82"/>
      <c r="C83" s="82"/>
      <c r="D83" s="82"/>
      <c r="E83" s="82"/>
      <c r="F83" s="82"/>
      <c r="G83" s="82"/>
      <c r="H83" s="82"/>
      <c r="I83" s="204"/>
      <c r="J83" s="82"/>
      <c r="K83" s="82"/>
      <c r="L83" s="82"/>
      <c r="M83" s="82"/>
      <c r="N83" s="82"/>
      <c r="O83" s="82"/>
      <c r="P83" s="82"/>
      <c r="Q83" s="82"/>
      <c r="R83" s="82"/>
      <c r="S83" s="82"/>
      <c r="T83" s="82"/>
      <c r="U83" s="82"/>
      <c r="V83" s="82"/>
      <c r="W83" s="82"/>
      <c r="X83" s="82"/>
      <c r="Y83" s="82"/>
      <c r="Z83" s="82"/>
      <c r="AA83" s="82"/>
      <c r="AB83" s="82"/>
      <c r="AC83" s="82"/>
      <c r="AD83" s="82"/>
    </row>
    <row r="84" spans="1:30" ht="15.75" customHeight="1">
      <c r="A84" s="82"/>
      <c r="B84" s="82"/>
      <c r="C84" s="82"/>
      <c r="D84" s="82"/>
      <c r="E84" s="82"/>
      <c r="F84" s="82"/>
      <c r="G84" s="82"/>
      <c r="H84" s="82"/>
      <c r="I84" s="204"/>
      <c r="J84" s="82"/>
      <c r="K84" s="82"/>
      <c r="L84" s="82"/>
      <c r="M84" s="82"/>
      <c r="N84" s="82"/>
      <c r="O84" s="82"/>
      <c r="P84" s="82"/>
      <c r="Q84" s="82"/>
      <c r="R84" s="82"/>
      <c r="S84" s="82"/>
      <c r="T84" s="82"/>
      <c r="U84" s="82"/>
      <c r="V84" s="82"/>
      <c r="W84" s="82"/>
      <c r="X84" s="82"/>
      <c r="Y84" s="82"/>
      <c r="Z84" s="82"/>
      <c r="AA84" s="82"/>
      <c r="AB84" s="82"/>
      <c r="AC84" s="82"/>
      <c r="AD84" s="82"/>
    </row>
    <row r="85" spans="1:30" ht="15.75" customHeight="1">
      <c r="A85" s="82"/>
      <c r="B85" s="82"/>
      <c r="C85" s="82"/>
      <c r="D85" s="82"/>
      <c r="E85" s="82"/>
      <c r="F85" s="82"/>
      <c r="G85" s="82"/>
      <c r="H85" s="82"/>
      <c r="I85" s="204"/>
      <c r="J85" s="82"/>
      <c r="K85" s="82"/>
      <c r="L85" s="82"/>
      <c r="M85" s="82"/>
      <c r="N85" s="82"/>
      <c r="O85" s="82"/>
      <c r="P85" s="82"/>
      <c r="Q85" s="82"/>
      <c r="R85" s="82"/>
      <c r="S85" s="82"/>
      <c r="T85" s="82"/>
      <c r="U85" s="82"/>
      <c r="V85" s="82"/>
      <c r="W85" s="82"/>
      <c r="X85" s="82"/>
      <c r="Y85" s="82"/>
      <c r="Z85" s="82"/>
      <c r="AA85" s="82"/>
      <c r="AB85" s="82"/>
      <c r="AC85" s="82"/>
      <c r="AD85" s="82"/>
    </row>
    <row r="86" spans="1:30" ht="15.75" customHeight="1">
      <c r="A86" s="82"/>
      <c r="B86" s="82"/>
      <c r="C86" s="82"/>
      <c r="D86" s="82"/>
      <c r="E86" s="82"/>
      <c r="F86" s="82"/>
      <c r="G86" s="82"/>
      <c r="H86" s="82"/>
      <c r="I86" s="204"/>
      <c r="J86" s="82"/>
      <c r="K86" s="82"/>
      <c r="L86" s="82"/>
      <c r="M86" s="82"/>
      <c r="N86" s="82"/>
      <c r="O86" s="82"/>
      <c r="P86" s="82"/>
      <c r="Q86" s="82"/>
      <c r="R86" s="82"/>
      <c r="S86" s="82"/>
      <c r="T86" s="82"/>
      <c r="U86" s="82"/>
      <c r="V86" s="82"/>
      <c r="W86" s="82"/>
      <c r="X86" s="82"/>
      <c r="Y86" s="82"/>
      <c r="Z86" s="82"/>
      <c r="AA86" s="82"/>
      <c r="AB86" s="82"/>
      <c r="AC86" s="82"/>
      <c r="AD86" s="82"/>
    </row>
    <row r="87" spans="1:30" ht="15.75" customHeight="1">
      <c r="A87" s="82"/>
      <c r="B87" s="82"/>
      <c r="C87" s="82"/>
      <c r="D87" s="82"/>
      <c r="E87" s="82"/>
      <c r="F87" s="82"/>
      <c r="G87" s="82"/>
      <c r="H87" s="82"/>
      <c r="I87" s="204"/>
      <c r="J87" s="82"/>
      <c r="K87" s="82"/>
      <c r="L87" s="82"/>
      <c r="M87" s="82"/>
      <c r="N87" s="82"/>
      <c r="O87" s="82"/>
      <c r="P87" s="82"/>
      <c r="Q87" s="82"/>
      <c r="R87" s="82"/>
      <c r="S87" s="82"/>
      <c r="T87" s="82"/>
      <c r="U87" s="82"/>
      <c r="V87" s="82"/>
      <c r="W87" s="82"/>
      <c r="X87" s="82"/>
      <c r="Y87" s="82"/>
      <c r="Z87" s="82"/>
      <c r="AA87" s="82"/>
      <c r="AB87" s="82"/>
      <c r="AC87" s="82"/>
      <c r="AD87" s="82"/>
    </row>
    <row r="88" spans="1:30" ht="15.75" customHeight="1">
      <c r="A88" s="82"/>
      <c r="B88" s="82"/>
      <c r="C88" s="82"/>
      <c r="D88" s="82"/>
      <c r="E88" s="82"/>
      <c r="F88" s="82"/>
      <c r="G88" s="82"/>
      <c r="H88" s="82"/>
      <c r="I88" s="204"/>
      <c r="J88" s="82"/>
      <c r="K88" s="82"/>
      <c r="L88" s="82"/>
      <c r="M88" s="82"/>
      <c r="N88" s="82"/>
      <c r="O88" s="82"/>
      <c r="P88" s="82"/>
      <c r="Q88" s="82"/>
      <c r="R88" s="82"/>
      <c r="S88" s="82"/>
      <c r="T88" s="82"/>
      <c r="U88" s="82"/>
      <c r="V88" s="82"/>
      <c r="W88" s="82"/>
      <c r="X88" s="82"/>
      <c r="Y88" s="82"/>
      <c r="Z88" s="82"/>
      <c r="AA88" s="82"/>
      <c r="AB88" s="82"/>
      <c r="AC88" s="82"/>
      <c r="AD88" s="82"/>
    </row>
    <row r="89" spans="1:30" ht="15.75" customHeight="1">
      <c r="A89" s="82"/>
      <c r="B89" s="82"/>
      <c r="C89" s="82"/>
      <c r="D89" s="82"/>
      <c r="E89" s="82"/>
      <c r="F89" s="82"/>
      <c r="G89" s="82"/>
      <c r="H89" s="82"/>
      <c r="I89" s="94"/>
      <c r="J89" s="82"/>
      <c r="K89" s="82"/>
      <c r="L89" s="82"/>
      <c r="M89" s="82"/>
      <c r="N89" s="82"/>
      <c r="O89" s="82"/>
      <c r="P89" s="82"/>
      <c r="Q89" s="82"/>
      <c r="R89" s="82"/>
      <c r="S89" s="82"/>
      <c r="T89" s="82"/>
      <c r="U89" s="82"/>
      <c r="V89" s="82"/>
      <c r="W89" s="82"/>
      <c r="X89" s="82"/>
      <c r="Y89" s="82"/>
      <c r="Z89" s="82"/>
      <c r="AA89" s="82"/>
      <c r="AB89" s="82"/>
      <c r="AC89" s="82"/>
      <c r="AD89" s="82"/>
    </row>
    <row r="90" spans="1:30" ht="15.75" customHeight="1">
      <c r="A90" s="82"/>
      <c r="B90" s="202"/>
      <c r="C90" s="202"/>
      <c r="D90" s="202"/>
      <c r="E90" s="202"/>
      <c r="F90" s="202"/>
      <c r="G90" s="202"/>
      <c r="H90" s="202"/>
      <c r="I90" s="203"/>
      <c r="J90" s="82"/>
      <c r="K90" s="82"/>
      <c r="L90" s="82"/>
      <c r="M90" s="82"/>
      <c r="N90" s="82"/>
      <c r="O90" s="82"/>
      <c r="P90" s="82"/>
      <c r="Q90" s="82"/>
      <c r="R90" s="82"/>
      <c r="S90" s="82"/>
      <c r="T90" s="82"/>
      <c r="U90" s="82"/>
      <c r="V90" s="82"/>
      <c r="W90" s="82"/>
      <c r="X90" s="82"/>
      <c r="Y90" s="82"/>
      <c r="Z90" s="82"/>
      <c r="AA90" s="82"/>
      <c r="AB90" s="82"/>
      <c r="AC90" s="82"/>
      <c r="AD90" s="82"/>
    </row>
    <row r="91" spans="1:30" ht="15.75" customHeight="1">
      <c r="A91" s="82"/>
      <c r="B91" s="82"/>
      <c r="C91" s="82"/>
      <c r="D91" s="82"/>
      <c r="E91" s="82"/>
      <c r="F91" s="82"/>
      <c r="G91" s="82"/>
      <c r="H91" s="82"/>
      <c r="I91" s="94"/>
      <c r="J91" s="205"/>
      <c r="K91" s="205"/>
      <c r="L91" s="82"/>
      <c r="M91" s="82"/>
      <c r="N91" s="82"/>
      <c r="O91" s="82"/>
      <c r="P91" s="82"/>
      <c r="Q91" s="82"/>
      <c r="R91" s="82"/>
      <c r="S91" s="82"/>
      <c r="T91" s="82"/>
      <c r="U91" s="82"/>
      <c r="V91" s="82"/>
      <c r="W91" s="82"/>
      <c r="X91" s="82"/>
      <c r="Y91" s="82"/>
      <c r="Z91" s="82"/>
      <c r="AA91" s="82"/>
      <c r="AB91" s="82"/>
      <c r="AC91" s="82"/>
      <c r="AD91" s="82"/>
    </row>
    <row r="92" spans="1:30" ht="15.75" customHeight="1">
      <c r="A92" s="82"/>
      <c r="B92" s="82"/>
      <c r="C92" s="82"/>
      <c r="D92" s="82"/>
      <c r="E92" s="82"/>
      <c r="F92" s="82"/>
      <c r="G92" s="82"/>
      <c r="H92" s="82"/>
      <c r="I92" s="94"/>
      <c r="J92" s="204"/>
      <c r="K92" s="82"/>
      <c r="L92" s="82"/>
      <c r="M92" s="82"/>
      <c r="N92" s="82"/>
      <c r="O92" s="82"/>
      <c r="P92" s="82"/>
      <c r="Q92" s="82"/>
      <c r="R92" s="82"/>
      <c r="S92" s="82"/>
      <c r="T92" s="82"/>
      <c r="U92" s="82"/>
      <c r="V92" s="82"/>
      <c r="W92" s="82"/>
      <c r="X92" s="82"/>
      <c r="Y92" s="82"/>
      <c r="Z92" s="82"/>
      <c r="AA92" s="82"/>
      <c r="AB92" s="82"/>
      <c r="AC92" s="82"/>
      <c r="AD92" s="82"/>
    </row>
    <row r="93" spans="1:30" ht="15.75" customHeight="1">
      <c r="A93" s="82"/>
      <c r="B93" s="82"/>
      <c r="C93" s="82"/>
      <c r="D93" s="82"/>
      <c r="E93" s="82"/>
      <c r="F93" s="82"/>
      <c r="G93" s="82"/>
      <c r="H93" s="82"/>
      <c r="I93" s="94"/>
      <c r="J93" s="204"/>
      <c r="K93" s="82"/>
      <c r="L93" s="82"/>
      <c r="M93" s="82"/>
      <c r="N93" s="82"/>
      <c r="O93" s="82"/>
      <c r="P93" s="82"/>
      <c r="Q93" s="82"/>
      <c r="R93" s="82"/>
      <c r="S93" s="82"/>
      <c r="T93" s="82"/>
      <c r="U93" s="82"/>
      <c r="V93" s="82"/>
      <c r="W93" s="82"/>
      <c r="X93" s="82"/>
      <c r="Y93" s="82"/>
      <c r="Z93" s="82"/>
      <c r="AA93" s="82"/>
      <c r="AB93" s="82"/>
      <c r="AC93" s="82"/>
      <c r="AD93" s="82"/>
    </row>
    <row r="94" spans="1:30" ht="15.75" customHeight="1">
      <c r="A94" s="82"/>
      <c r="B94" s="82"/>
      <c r="C94" s="82"/>
      <c r="D94" s="82"/>
      <c r="E94" s="82"/>
      <c r="F94" s="82"/>
      <c r="G94" s="82"/>
      <c r="H94" s="82"/>
      <c r="I94" s="94"/>
      <c r="J94" s="204"/>
      <c r="K94" s="82"/>
      <c r="L94" s="82"/>
      <c r="M94" s="82"/>
      <c r="N94" s="82"/>
      <c r="O94" s="82"/>
      <c r="P94" s="82"/>
      <c r="Q94" s="82"/>
      <c r="R94" s="82"/>
      <c r="S94" s="82"/>
      <c r="T94" s="82"/>
      <c r="U94" s="82"/>
      <c r="V94" s="82"/>
      <c r="W94" s="82"/>
      <c r="X94" s="82"/>
      <c r="Y94" s="82"/>
      <c r="Z94" s="82"/>
      <c r="AA94" s="82"/>
      <c r="AB94" s="82"/>
      <c r="AC94" s="82"/>
      <c r="AD94" s="82"/>
    </row>
    <row r="95" spans="1:30" ht="15.75" customHeight="1">
      <c r="A95" s="82"/>
      <c r="B95" s="82"/>
      <c r="C95" s="82"/>
      <c r="D95" s="82"/>
      <c r="E95" s="82"/>
      <c r="F95" s="82"/>
      <c r="G95" s="82"/>
      <c r="H95" s="82"/>
      <c r="I95" s="94"/>
      <c r="J95" s="204"/>
      <c r="K95" s="82"/>
      <c r="L95" s="82"/>
      <c r="M95" s="82"/>
      <c r="N95" s="82"/>
      <c r="O95" s="82"/>
      <c r="P95" s="82"/>
      <c r="Q95" s="82"/>
      <c r="R95" s="82"/>
      <c r="S95" s="82"/>
      <c r="T95" s="82"/>
      <c r="U95" s="82"/>
      <c r="V95" s="82"/>
      <c r="W95" s="82"/>
      <c r="X95" s="82"/>
      <c r="Y95" s="82"/>
      <c r="Z95" s="82"/>
      <c r="AA95" s="82"/>
      <c r="AB95" s="82"/>
      <c r="AC95" s="82"/>
      <c r="AD95" s="82"/>
    </row>
    <row r="96" spans="1:30" ht="15.75" customHeight="1">
      <c r="A96" s="82"/>
      <c r="B96" s="82"/>
      <c r="C96" s="82"/>
      <c r="D96" s="82"/>
      <c r="E96" s="82"/>
      <c r="F96" s="82"/>
      <c r="G96" s="82"/>
      <c r="H96" s="82"/>
      <c r="I96" s="94"/>
      <c r="J96" s="204"/>
      <c r="K96" s="82"/>
      <c r="L96" s="82"/>
      <c r="M96" s="82"/>
      <c r="N96" s="82"/>
      <c r="O96" s="82"/>
      <c r="P96" s="82"/>
      <c r="Q96" s="82"/>
      <c r="R96" s="82"/>
      <c r="S96" s="82"/>
      <c r="T96" s="82"/>
      <c r="U96" s="82"/>
      <c r="V96" s="82"/>
      <c r="W96" s="82"/>
      <c r="X96" s="82"/>
      <c r="Y96" s="82"/>
      <c r="Z96" s="82"/>
      <c r="AA96" s="82"/>
      <c r="AB96" s="82"/>
      <c r="AC96" s="82"/>
      <c r="AD96" s="82"/>
    </row>
    <row r="97" spans="1:30" ht="15.75" customHeight="1">
      <c r="A97" s="82"/>
      <c r="B97" s="82"/>
      <c r="C97" s="82"/>
      <c r="D97" s="82"/>
      <c r="E97" s="82"/>
      <c r="F97" s="82"/>
      <c r="G97" s="82"/>
      <c r="H97" s="82"/>
      <c r="I97" s="94"/>
      <c r="J97" s="82"/>
      <c r="K97" s="82"/>
      <c r="L97" s="82"/>
      <c r="M97" s="82"/>
      <c r="N97" s="82"/>
      <c r="O97" s="82"/>
      <c r="P97" s="82"/>
      <c r="Q97" s="82"/>
      <c r="R97" s="82"/>
      <c r="S97" s="82"/>
      <c r="T97" s="82"/>
      <c r="U97" s="82"/>
      <c r="V97" s="82"/>
      <c r="W97" s="82"/>
      <c r="X97" s="82"/>
      <c r="Y97" s="82"/>
      <c r="Z97" s="82"/>
      <c r="AA97" s="82"/>
      <c r="AB97" s="82"/>
      <c r="AC97" s="82"/>
      <c r="AD97" s="82"/>
    </row>
    <row r="98" spans="1:30" ht="15.75" customHeight="1">
      <c r="A98" s="82"/>
      <c r="B98" s="82"/>
      <c r="C98" s="82"/>
      <c r="D98" s="82"/>
      <c r="E98" s="82"/>
      <c r="F98" s="82"/>
      <c r="G98" s="82"/>
      <c r="H98" s="82"/>
      <c r="I98" s="204"/>
      <c r="J98" s="82"/>
      <c r="K98" s="82"/>
      <c r="L98" s="82"/>
      <c r="M98" s="82"/>
      <c r="N98" s="82"/>
      <c r="O98" s="82"/>
      <c r="P98" s="82"/>
      <c r="Q98" s="82"/>
      <c r="R98" s="82"/>
      <c r="S98" s="82"/>
      <c r="T98" s="82"/>
      <c r="U98" s="82"/>
      <c r="V98" s="82"/>
      <c r="W98" s="82"/>
      <c r="X98" s="82"/>
      <c r="Y98" s="82"/>
      <c r="Z98" s="82"/>
      <c r="AA98" s="82"/>
      <c r="AB98" s="82"/>
      <c r="AC98" s="82"/>
      <c r="AD98" s="82"/>
    </row>
    <row r="99" spans="1:30" ht="15.75" customHeight="1">
      <c r="A99" s="82"/>
      <c r="B99" s="82"/>
      <c r="C99" s="82"/>
      <c r="D99" s="82"/>
      <c r="E99" s="82"/>
      <c r="F99" s="82"/>
      <c r="G99" s="82"/>
      <c r="H99" s="82"/>
      <c r="I99" s="203"/>
      <c r="J99" s="82"/>
      <c r="K99" s="82"/>
      <c r="L99" s="82"/>
      <c r="M99" s="82"/>
      <c r="N99" s="82"/>
      <c r="O99" s="82"/>
      <c r="P99" s="82"/>
      <c r="Q99" s="82"/>
      <c r="R99" s="82"/>
      <c r="S99" s="82"/>
      <c r="T99" s="82"/>
      <c r="U99" s="82"/>
      <c r="V99" s="82"/>
      <c r="W99" s="82"/>
      <c r="X99" s="82"/>
      <c r="Y99" s="82"/>
      <c r="Z99" s="82"/>
      <c r="AA99" s="82"/>
      <c r="AB99" s="82"/>
      <c r="AC99" s="82"/>
      <c r="AD99" s="82"/>
    </row>
    <row r="100" spans="1:30" ht="15.75" customHeight="1">
      <c r="A100" s="82"/>
      <c r="B100" s="82"/>
      <c r="C100" s="82"/>
      <c r="D100" s="82"/>
      <c r="E100" s="82"/>
      <c r="F100" s="82"/>
      <c r="G100" s="82"/>
      <c r="H100" s="82"/>
      <c r="I100" s="204"/>
      <c r="J100" s="82"/>
      <c r="K100" s="82"/>
      <c r="L100" s="82"/>
      <c r="M100" s="82"/>
      <c r="N100" s="82"/>
      <c r="O100" s="82"/>
      <c r="P100" s="82"/>
      <c r="Q100" s="82"/>
      <c r="R100" s="82"/>
      <c r="S100" s="82"/>
      <c r="T100" s="82"/>
      <c r="U100" s="82"/>
      <c r="V100" s="82"/>
      <c r="W100" s="82"/>
      <c r="X100" s="82"/>
      <c r="Y100" s="82"/>
      <c r="Z100" s="82"/>
      <c r="AA100" s="82"/>
      <c r="AB100" s="82"/>
      <c r="AC100" s="82"/>
      <c r="AD100" s="82"/>
    </row>
    <row r="101" spans="1:30" ht="15.75" customHeight="1">
      <c r="A101" s="82"/>
      <c r="B101" s="82"/>
      <c r="C101" s="82"/>
      <c r="D101" s="82"/>
      <c r="E101" s="82"/>
      <c r="F101" s="82"/>
      <c r="G101" s="82"/>
      <c r="H101" s="82"/>
      <c r="I101" s="204"/>
      <c r="J101" s="82"/>
      <c r="K101" s="82"/>
      <c r="L101" s="82"/>
      <c r="M101" s="82"/>
      <c r="N101" s="82"/>
      <c r="O101" s="82"/>
      <c r="P101" s="82"/>
      <c r="Q101" s="82"/>
      <c r="R101" s="82"/>
      <c r="S101" s="82"/>
      <c r="T101" s="82"/>
      <c r="U101" s="82"/>
      <c r="V101" s="82"/>
      <c r="W101" s="82"/>
      <c r="X101" s="82"/>
      <c r="Y101" s="82"/>
      <c r="Z101" s="82"/>
      <c r="AA101" s="82"/>
      <c r="AB101" s="82"/>
      <c r="AC101" s="82"/>
      <c r="AD101" s="82"/>
    </row>
    <row r="102" spans="1:30" ht="15.75" customHeight="1">
      <c r="A102" s="82"/>
      <c r="B102" s="82"/>
      <c r="C102" s="82"/>
      <c r="D102" s="82"/>
      <c r="E102" s="82"/>
      <c r="F102" s="82"/>
      <c r="G102" s="82"/>
      <c r="H102" s="82"/>
      <c r="I102" s="204"/>
      <c r="J102" s="82"/>
      <c r="K102" s="82"/>
      <c r="L102" s="82"/>
      <c r="M102" s="82"/>
      <c r="N102" s="82"/>
      <c r="O102" s="82"/>
      <c r="P102" s="82"/>
      <c r="Q102" s="82"/>
      <c r="R102" s="82"/>
      <c r="S102" s="82"/>
      <c r="T102" s="82"/>
      <c r="U102" s="82"/>
      <c r="V102" s="82"/>
      <c r="W102" s="82"/>
      <c r="X102" s="82"/>
      <c r="Y102" s="82"/>
      <c r="Z102" s="82"/>
      <c r="AA102" s="82"/>
      <c r="AB102" s="82"/>
      <c r="AC102" s="82"/>
      <c r="AD102" s="82"/>
    </row>
    <row r="103" spans="1:30" ht="15.75" customHeight="1">
      <c r="A103" s="82"/>
      <c r="B103" s="82"/>
      <c r="C103" s="82"/>
      <c r="D103" s="82"/>
      <c r="E103" s="82"/>
      <c r="F103" s="82"/>
      <c r="G103" s="82"/>
      <c r="H103" s="82"/>
      <c r="I103" s="204"/>
      <c r="J103" s="82"/>
      <c r="K103" s="82"/>
      <c r="L103" s="82"/>
      <c r="M103" s="82"/>
      <c r="N103" s="82"/>
      <c r="O103" s="82"/>
      <c r="P103" s="82"/>
      <c r="Q103" s="82"/>
      <c r="R103" s="82"/>
      <c r="S103" s="82"/>
      <c r="T103" s="82"/>
      <c r="U103" s="82"/>
      <c r="V103" s="82"/>
      <c r="W103" s="82"/>
      <c r="X103" s="82"/>
      <c r="Y103" s="82"/>
      <c r="Z103" s="82"/>
      <c r="AA103" s="82"/>
      <c r="AB103" s="82"/>
      <c r="AC103" s="82"/>
      <c r="AD103" s="82"/>
    </row>
    <row r="104" spans="1:30" ht="15.75" customHeight="1">
      <c r="A104" s="82"/>
      <c r="B104" s="82"/>
      <c r="C104" s="82"/>
      <c r="D104" s="82"/>
      <c r="E104" s="82"/>
      <c r="F104" s="82"/>
      <c r="G104" s="82"/>
      <c r="H104" s="82"/>
      <c r="I104" s="204"/>
      <c r="J104" s="82"/>
      <c r="K104" s="82"/>
      <c r="L104" s="82"/>
      <c r="M104" s="82"/>
      <c r="N104" s="82"/>
      <c r="O104" s="82"/>
      <c r="P104" s="82"/>
      <c r="Q104" s="82"/>
      <c r="R104" s="82"/>
      <c r="S104" s="82"/>
      <c r="T104" s="82"/>
      <c r="U104" s="82"/>
      <c r="V104" s="82"/>
      <c r="W104" s="82"/>
      <c r="X104" s="82"/>
      <c r="Y104" s="82"/>
      <c r="Z104" s="82"/>
      <c r="AA104" s="82"/>
      <c r="AB104" s="82"/>
      <c r="AC104" s="82"/>
      <c r="AD104" s="82"/>
    </row>
    <row r="105" spans="1:30" ht="15.75" customHeight="1">
      <c r="A105" s="82"/>
      <c r="B105" s="82"/>
      <c r="C105" s="82"/>
      <c r="D105" s="82"/>
      <c r="E105" s="82"/>
      <c r="F105" s="82"/>
      <c r="G105" s="82"/>
      <c r="H105" s="82"/>
      <c r="I105" s="204"/>
      <c r="J105" s="82"/>
      <c r="K105" s="82"/>
      <c r="L105" s="82"/>
      <c r="M105" s="82"/>
      <c r="N105" s="82"/>
      <c r="O105" s="82"/>
      <c r="P105" s="82"/>
      <c r="Q105" s="82"/>
      <c r="R105" s="82"/>
      <c r="S105" s="82"/>
      <c r="T105" s="82"/>
      <c r="U105" s="82"/>
      <c r="V105" s="82"/>
      <c r="W105" s="82"/>
      <c r="X105" s="82"/>
      <c r="Y105" s="82"/>
      <c r="Z105" s="82"/>
      <c r="AA105" s="82"/>
      <c r="AB105" s="82"/>
      <c r="AC105" s="82"/>
      <c r="AD105" s="82"/>
    </row>
    <row r="106" spans="1:30" ht="15.75" customHeight="1">
      <c r="A106" s="82"/>
      <c r="B106" s="82"/>
      <c r="C106" s="82"/>
      <c r="D106" s="82"/>
      <c r="E106" s="82"/>
      <c r="F106" s="82"/>
      <c r="G106" s="82"/>
      <c r="H106" s="82"/>
      <c r="I106" s="204"/>
      <c r="J106" s="82"/>
      <c r="K106" s="82"/>
      <c r="L106" s="82"/>
      <c r="M106" s="82"/>
      <c r="N106" s="82"/>
      <c r="O106" s="82"/>
      <c r="P106" s="82"/>
      <c r="Q106" s="82"/>
      <c r="R106" s="82"/>
      <c r="S106" s="82"/>
      <c r="T106" s="82"/>
      <c r="U106" s="82"/>
      <c r="V106" s="82"/>
      <c r="W106" s="82"/>
      <c r="X106" s="82"/>
      <c r="Y106" s="82"/>
      <c r="Z106" s="82"/>
      <c r="AA106" s="82"/>
      <c r="AB106" s="82"/>
      <c r="AC106" s="82"/>
      <c r="AD106" s="82"/>
    </row>
    <row r="107" spans="1:30" ht="15.75" customHeight="1">
      <c r="A107" s="82"/>
      <c r="B107" s="82"/>
      <c r="C107" s="82"/>
      <c r="D107" s="82"/>
      <c r="E107" s="82"/>
      <c r="F107" s="82"/>
      <c r="G107" s="82"/>
      <c r="H107" s="82"/>
      <c r="I107" s="204"/>
      <c r="J107" s="204"/>
      <c r="K107" s="204"/>
      <c r="L107" s="82"/>
      <c r="M107" s="82"/>
      <c r="N107" s="82"/>
      <c r="O107" s="82"/>
      <c r="P107" s="82"/>
      <c r="Q107" s="82"/>
      <c r="R107" s="82"/>
      <c r="S107" s="82"/>
      <c r="T107" s="82"/>
      <c r="U107" s="82"/>
      <c r="V107" s="82"/>
      <c r="W107" s="82"/>
      <c r="X107" s="82"/>
      <c r="Y107" s="82"/>
      <c r="Z107" s="82"/>
      <c r="AA107" s="82"/>
      <c r="AB107" s="82"/>
      <c r="AC107" s="82"/>
      <c r="AD107" s="82"/>
    </row>
    <row r="108" spans="1:30" ht="15.75" customHeight="1">
      <c r="A108" s="82"/>
      <c r="B108" s="202"/>
      <c r="C108" s="202"/>
      <c r="D108" s="202"/>
      <c r="E108" s="202"/>
      <c r="F108" s="202"/>
      <c r="G108" s="202"/>
      <c r="H108" s="202"/>
      <c r="I108" s="203"/>
      <c r="J108" s="82"/>
      <c r="K108" s="82"/>
      <c r="L108" s="82"/>
      <c r="M108" s="82"/>
      <c r="N108" s="82"/>
      <c r="O108" s="82"/>
      <c r="P108" s="82"/>
      <c r="Q108" s="82"/>
      <c r="R108" s="82"/>
      <c r="S108" s="82"/>
      <c r="T108" s="82"/>
      <c r="U108" s="82"/>
      <c r="V108" s="82"/>
      <c r="W108" s="82"/>
      <c r="X108" s="82"/>
      <c r="Y108" s="82"/>
      <c r="Z108" s="82"/>
      <c r="AA108" s="82"/>
      <c r="AB108" s="82"/>
      <c r="AC108" s="82"/>
      <c r="AD108" s="82"/>
    </row>
    <row r="109" spans="1:30" ht="15.75" customHeight="1">
      <c r="A109" s="82"/>
      <c r="B109" s="82"/>
      <c r="C109" s="82"/>
      <c r="D109" s="82"/>
      <c r="E109" s="82"/>
      <c r="F109" s="82"/>
      <c r="G109" s="82"/>
      <c r="H109" s="82"/>
      <c r="I109" s="94"/>
      <c r="J109" s="82"/>
      <c r="K109" s="82"/>
      <c r="L109" s="82"/>
      <c r="M109" s="82"/>
      <c r="N109" s="82"/>
      <c r="O109" s="82"/>
      <c r="P109" s="82"/>
      <c r="Q109" s="82"/>
      <c r="R109" s="82"/>
      <c r="S109" s="82"/>
      <c r="T109" s="82"/>
      <c r="U109" s="82"/>
      <c r="V109" s="82"/>
      <c r="W109" s="82"/>
      <c r="X109" s="82"/>
      <c r="Y109" s="82"/>
      <c r="Z109" s="82"/>
      <c r="AA109" s="82"/>
      <c r="AB109" s="82"/>
      <c r="AC109" s="82"/>
      <c r="AD109" s="82"/>
    </row>
    <row r="110" spans="1:30" ht="15.75" customHeight="1">
      <c r="A110" s="82"/>
      <c r="B110" s="82"/>
      <c r="C110" s="82"/>
      <c r="D110" s="82"/>
      <c r="E110" s="82"/>
      <c r="F110" s="82"/>
      <c r="G110" s="82"/>
      <c r="H110" s="82"/>
      <c r="I110" s="94"/>
      <c r="J110" s="82"/>
      <c r="K110" s="82"/>
      <c r="L110" s="82"/>
      <c r="M110" s="82"/>
      <c r="N110" s="82"/>
      <c r="O110" s="82"/>
      <c r="P110" s="82"/>
      <c r="Q110" s="82"/>
      <c r="R110" s="82"/>
      <c r="S110" s="82"/>
      <c r="T110" s="82"/>
      <c r="U110" s="82"/>
      <c r="V110" s="82"/>
      <c r="W110" s="82"/>
      <c r="X110" s="82"/>
      <c r="Y110" s="82"/>
      <c r="Z110" s="82"/>
      <c r="AA110" s="82"/>
      <c r="AB110" s="82"/>
      <c r="AC110" s="82"/>
      <c r="AD110" s="82"/>
    </row>
    <row r="111" spans="1:30" ht="15.75" customHeight="1">
      <c r="A111" s="82"/>
      <c r="B111" s="82"/>
      <c r="C111" s="82"/>
      <c r="D111" s="82"/>
      <c r="E111" s="82"/>
      <c r="F111" s="82"/>
      <c r="G111" s="82"/>
      <c r="H111" s="82"/>
      <c r="I111" s="94"/>
      <c r="J111" s="82"/>
      <c r="K111" s="82"/>
      <c r="L111" s="82"/>
      <c r="M111" s="82"/>
      <c r="N111" s="82"/>
      <c r="O111" s="82"/>
      <c r="P111" s="82"/>
      <c r="Q111" s="82"/>
      <c r="R111" s="82"/>
      <c r="S111" s="82"/>
      <c r="T111" s="82"/>
      <c r="U111" s="82"/>
      <c r="V111" s="82"/>
      <c r="W111" s="82"/>
      <c r="X111" s="82"/>
      <c r="Y111" s="82"/>
      <c r="Z111" s="82"/>
      <c r="AA111" s="82"/>
      <c r="AB111" s="82"/>
      <c r="AC111" s="82"/>
      <c r="AD111" s="82"/>
    </row>
    <row r="112" spans="1:30" ht="15.75" customHeight="1">
      <c r="A112" s="82"/>
      <c r="B112" s="82"/>
      <c r="C112" s="82"/>
      <c r="D112" s="82"/>
      <c r="E112" s="82"/>
      <c r="F112" s="82"/>
      <c r="G112" s="82"/>
      <c r="H112" s="82"/>
      <c r="I112" s="94"/>
      <c r="J112" s="82"/>
      <c r="K112" s="82"/>
      <c r="L112" s="82"/>
      <c r="M112" s="82"/>
      <c r="N112" s="82"/>
      <c r="O112" s="82"/>
      <c r="P112" s="82"/>
      <c r="Q112" s="82"/>
      <c r="R112" s="82"/>
      <c r="S112" s="82"/>
      <c r="T112" s="82"/>
      <c r="U112" s="82"/>
      <c r="V112" s="82"/>
      <c r="W112" s="82"/>
      <c r="X112" s="82"/>
      <c r="Y112" s="82"/>
      <c r="Z112" s="82"/>
      <c r="AA112" s="82"/>
      <c r="AB112" s="82"/>
      <c r="AC112" s="82"/>
      <c r="AD112" s="82"/>
    </row>
    <row r="113" spans="1:30" ht="15.75" customHeight="1">
      <c r="A113" s="82"/>
      <c r="B113" s="82"/>
      <c r="C113" s="82"/>
      <c r="D113" s="82"/>
      <c r="E113" s="82"/>
      <c r="F113" s="82"/>
      <c r="G113" s="82"/>
      <c r="H113" s="82"/>
      <c r="I113" s="94"/>
      <c r="J113" s="82"/>
      <c r="K113" s="82"/>
      <c r="L113" s="82"/>
      <c r="M113" s="82"/>
      <c r="N113" s="82"/>
      <c r="O113" s="82"/>
      <c r="P113" s="82"/>
      <c r="Q113" s="82"/>
      <c r="R113" s="82"/>
      <c r="S113" s="82"/>
      <c r="T113" s="82"/>
      <c r="U113" s="82"/>
      <c r="V113" s="82"/>
      <c r="W113" s="82"/>
      <c r="X113" s="82"/>
      <c r="Y113" s="82"/>
      <c r="Z113" s="82"/>
      <c r="AA113" s="82"/>
      <c r="AB113" s="82"/>
      <c r="AC113" s="82"/>
      <c r="AD113" s="82"/>
    </row>
    <row r="114" spans="1:30" ht="15.75" customHeight="1">
      <c r="A114" s="82"/>
      <c r="B114" s="82"/>
      <c r="C114" s="82"/>
      <c r="D114" s="82"/>
      <c r="E114" s="82"/>
      <c r="F114" s="82"/>
      <c r="G114" s="82"/>
      <c r="H114" s="82"/>
      <c r="I114" s="94"/>
      <c r="J114" s="82"/>
      <c r="K114" s="82"/>
      <c r="L114" s="82"/>
      <c r="M114" s="82"/>
      <c r="N114" s="82"/>
      <c r="O114" s="82"/>
      <c r="P114" s="82"/>
      <c r="Q114" s="82"/>
      <c r="R114" s="82"/>
      <c r="S114" s="82"/>
      <c r="T114" s="82"/>
      <c r="U114" s="82"/>
      <c r="V114" s="82"/>
      <c r="W114" s="82"/>
      <c r="X114" s="82"/>
      <c r="Y114" s="82"/>
      <c r="Z114" s="82"/>
      <c r="AA114" s="82"/>
      <c r="AB114" s="82"/>
      <c r="AC114" s="82"/>
      <c r="AD114" s="82"/>
    </row>
    <row r="115" spans="1:30" ht="15.75" customHeight="1">
      <c r="A115" s="82"/>
      <c r="B115" s="82"/>
      <c r="C115" s="82"/>
      <c r="D115" s="82"/>
      <c r="E115" s="82"/>
      <c r="F115" s="82"/>
      <c r="G115" s="82"/>
      <c r="H115" s="82"/>
      <c r="I115" s="94"/>
      <c r="J115" s="82"/>
      <c r="K115" s="82"/>
      <c r="L115" s="82"/>
      <c r="M115" s="82"/>
      <c r="N115" s="82"/>
      <c r="O115" s="82"/>
      <c r="P115" s="82"/>
      <c r="Q115" s="82"/>
      <c r="R115" s="82"/>
      <c r="S115" s="82"/>
      <c r="T115" s="82"/>
      <c r="U115" s="82"/>
      <c r="V115" s="82"/>
      <c r="W115" s="82"/>
      <c r="X115" s="82"/>
      <c r="Y115" s="82"/>
      <c r="Z115" s="82"/>
      <c r="AA115" s="82"/>
      <c r="AB115" s="82"/>
      <c r="AC115" s="82"/>
      <c r="AD115" s="82"/>
    </row>
    <row r="116" spans="1:30" ht="15.75" customHeight="1">
      <c r="A116" s="82"/>
      <c r="B116" s="82"/>
      <c r="C116" s="82"/>
      <c r="D116" s="82"/>
      <c r="E116" s="82"/>
      <c r="F116" s="82"/>
      <c r="G116" s="82"/>
      <c r="H116" s="82"/>
      <c r="I116" s="94"/>
      <c r="J116" s="82"/>
      <c r="K116" s="82"/>
      <c r="L116" s="82"/>
      <c r="M116" s="82"/>
      <c r="N116" s="82"/>
      <c r="O116" s="82"/>
      <c r="P116" s="82"/>
      <c r="Q116" s="82"/>
      <c r="R116" s="82"/>
      <c r="S116" s="82"/>
      <c r="T116" s="82"/>
      <c r="U116" s="82"/>
      <c r="V116" s="82"/>
      <c r="W116" s="82"/>
      <c r="X116" s="82"/>
      <c r="Y116" s="82"/>
      <c r="Z116" s="82"/>
      <c r="AA116" s="82"/>
      <c r="AB116" s="82"/>
      <c r="AC116" s="82"/>
      <c r="AD116" s="82"/>
    </row>
    <row r="117" spans="1:30" ht="15.75" customHeight="1">
      <c r="A117" s="82"/>
      <c r="B117" s="82"/>
      <c r="C117" s="82"/>
      <c r="D117" s="82"/>
      <c r="E117" s="82"/>
      <c r="F117" s="82"/>
      <c r="G117" s="82"/>
      <c r="H117" s="82"/>
      <c r="I117" s="94"/>
      <c r="J117" s="82"/>
      <c r="K117" s="82"/>
      <c r="L117" s="82"/>
      <c r="M117" s="82"/>
      <c r="N117" s="82"/>
      <c r="O117" s="82"/>
      <c r="P117" s="82"/>
      <c r="Q117" s="82"/>
      <c r="R117" s="82"/>
      <c r="S117" s="82"/>
      <c r="T117" s="82"/>
      <c r="U117" s="82"/>
      <c r="V117" s="82"/>
      <c r="W117" s="82"/>
      <c r="X117" s="82"/>
      <c r="Y117" s="82"/>
      <c r="Z117" s="82"/>
      <c r="AA117" s="82"/>
      <c r="AB117" s="82"/>
      <c r="AC117" s="82"/>
      <c r="AD117" s="82"/>
    </row>
    <row r="118" spans="1:30" ht="15.75" customHeight="1">
      <c r="A118" s="82"/>
      <c r="B118" s="82"/>
      <c r="C118" s="82"/>
      <c r="D118" s="82"/>
      <c r="E118" s="82"/>
      <c r="F118" s="82"/>
      <c r="G118" s="82"/>
      <c r="H118" s="82"/>
      <c r="I118" s="94"/>
      <c r="J118" s="82"/>
      <c r="K118" s="82"/>
      <c r="L118" s="82"/>
      <c r="M118" s="82"/>
      <c r="N118" s="82"/>
      <c r="O118" s="82"/>
      <c r="P118" s="82"/>
      <c r="Q118" s="82"/>
      <c r="R118" s="82"/>
      <c r="S118" s="82"/>
      <c r="T118" s="82"/>
      <c r="U118" s="82"/>
      <c r="V118" s="82"/>
      <c r="W118" s="82"/>
      <c r="X118" s="82"/>
      <c r="Y118" s="82"/>
      <c r="Z118" s="82"/>
      <c r="AA118" s="82"/>
      <c r="AB118" s="82"/>
      <c r="AC118" s="82"/>
      <c r="AD118" s="82"/>
    </row>
    <row r="119" spans="1:30" ht="15.75" customHeight="1">
      <c r="A119" s="82"/>
      <c r="B119" s="82"/>
      <c r="C119" s="82"/>
      <c r="D119" s="82"/>
      <c r="E119" s="82"/>
      <c r="F119" s="82"/>
      <c r="G119" s="82"/>
      <c r="H119" s="82"/>
      <c r="I119" s="94"/>
      <c r="J119" s="82"/>
      <c r="K119" s="82"/>
      <c r="L119" s="82"/>
      <c r="M119" s="82"/>
      <c r="N119" s="82"/>
      <c r="O119" s="82"/>
      <c r="P119" s="82"/>
      <c r="Q119" s="82"/>
      <c r="R119" s="82"/>
      <c r="S119" s="82"/>
      <c r="T119" s="82"/>
      <c r="U119" s="82"/>
      <c r="V119" s="82"/>
      <c r="W119" s="82"/>
      <c r="X119" s="82"/>
      <c r="Y119" s="82"/>
      <c r="Z119" s="82"/>
      <c r="AA119" s="82"/>
      <c r="AB119" s="82"/>
      <c r="AC119" s="82"/>
      <c r="AD119" s="82"/>
    </row>
    <row r="120" spans="1:30" ht="15.75" customHeight="1">
      <c r="A120" s="82"/>
      <c r="B120" s="82"/>
      <c r="C120" s="82"/>
      <c r="D120" s="82"/>
      <c r="E120" s="82"/>
      <c r="F120" s="82"/>
      <c r="G120" s="82"/>
      <c r="H120" s="82"/>
      <c r="I120" s="94"/>
      <c r="J120" s="82"/>
      <c r="K120" s="82"/>
      <c r="L120" s="82"/>
      <c r="M120" s="82"/>
      <c r="N120" s="82"/>
      <c r="O120" s="82"/>
      <c r="P120" s="82"/>
      <c r="Q120" s="82"/>
      <c r="R120" s="82"/>
      <c r="S120" s="82"/>
      <c r="T120" s="82"/>
      <c r="U120" s="82"/>
      <c r="V120" s="82"/>
      <c r="W120" s="82"/>
      <c r="X120" s="82"/>
      <c r="Y120" s="82"/>
      <c r="Z120" s="82"/>
      <c r="AA120" s="82"/>
      <c r="AB120" s="82"/>
      <c r="AC120" s="82"/>
      <c r="AD120" s="82"/>
    </row>
    <row r="121" spans="1:30" ht="15.75" customHeight="1">
      <c r="A121" s="82"/>
      <c r="B121" s="82"/>
      <c r="C121" s="82"/>
      <c r="D121" s="82"/>
      <c r="E121" s="82"/>
      <c r="F121" s="82"/>
      <c r="G121" s="82"/>
      <c r="H121" s="82"/>
      <c r="I121" s="94"/>
      <c r="J121" s="82"/>
      <c r="K121" s="82"/>
      <c r="L121" s="82"/>
      <c r="M121" s="82"/>
      <c r="N121" s="82"/>
      <c r="O121" s="82"/>
      <c r="P121" s="82"/>
      <c r="Q121" s="82"/>
      <c r="R121" s="82"/>
      <c r="S121" s="82"/>
      <c r="T121" s="82"/>
      <c r="U121" s="82"/>
      <c r="V121" s="82"/>
      <c r="W121" s="82"/>
      <c r="X121" s="82"/>
      <c r="Y121" s="82"/>
      <c r="Z121" s="82"/>
      <c r="AA121" s="82"/>
      <c r="AB121" s="82"/>
      <c r="AC121" s="82"/>
      <c r="AD121" s="82"/>
    </row>
    <row r="122" spans="1:30" ht="15.75" customHeight="1">
      <c r="A122" s="82"/>
      <c r="B122" s="82"/>
      <c r="C122" s="82"/>
      <c r="D122" s="82"/>
      <c r="E122" s="82"/>
      <c r="F122" s="82"/>
      <c r="G122" s="82"/>
      <c r="H122" s="82"/>
      <c r="I122" s="94"/>
      <c r="J122" s="82"/>
      <c r="K122" s="82"/>
      <c r="L122" s="82"/>
      <c r="M122" s="82"/>
      <c r="N122" s="82"/>
      <c r="O122" s="82"/>
      <c r="P122" s="82"/>
      <c r="Q122" s="82"/>
      <c r="R122" s="82"/>
      <c r="S122" s="82"/>
      <c r="T122" s="82"/>
      <c r="U122" s="82"/>
      <c r="V122" s="82"/>
      <c r="W122" s="82"/>
      <c r="X122" s="82"/>
      <c r="Y122" s="82"/>
      <c r="Z122" s="82"/>
      <c r="AA122" s="82"/>
      <c r="AB122" s="82"/>
      <c r="AC122" s="82"/>
      <c r="AD122" s="82"/>
    </row>
    <row r="123" spans="1:30" ht="15.75" customHeight="1">
      <c r="A123" s="82"/>
      <c r="B123" s="82"/>
      <c r="C123" s="82"/>
      <c r="D123" s="82"/>
      <c r="E123" s="82"/>
      <c r="F123" s="82"/>
      <c r="G123" s="82"/>
      <c r="H123" s="82"/>
      <c r="I123" s="94"/>
      <c r="J123" s="82"/>
      <c r="K123" s="82"/>
      <c r="L123" s="82"/>
      <c r="M123" s="82"/>
      <c r="N123" s="82"/>
      <c r="O123" s="82"/>
      <c r="P123" s="82"/>
      <c r="Q123" s="82"/>
      <c r="R123" s="82"/>
      <c r="S123" s="82"/>
      <c r="T123" s="82"/>
      <c r="U123" s="82"/>
      <c r="V123" s="82"/>
      <c r="W123" s="82"/>
      <c r="X123" s="82"/>
      <c r="Y123" s="82"/>
      <c r="Z123" s="82"/>
      <c r="AA123" s="82"/>
      <c r="AB123" s="82"/>
      <c r="AC123" s="82"/>
      <c r="AD123" s="82"/>
    </row>
    <row r="124" spans="1:30" ht="15.75" customHeight="1">
      <c r="A124" s="82"/>
      <c r="B124" s="82"/>
      <c r="C124" s="82"/>
      <c r="D124" s="82"/>
      <c r="E124" s="82"/>
      <c r="F124" s="82"/>
      <c r="G124" s="82"/>
      <c r="H124" s="82"/>
      <c r="I124" s="94"/>
      <c r="J124" s="82"/>
      <c r="K124" s="82"/>
      <c r="L124" s="82"/>
      <c r="M124" s="82"/>
      <c r="N124" s="82"/>
      <c r="O124" s="82"/>
      <c r="P124" s="82"/>
      <c r="Q124" s="82"/>
      <c r="R124" s="82"/>
      <c r="S124" s="82"/>
      <c r="T124" s="82"/>
      <c r="U124" s="82"/>
      <c r="V124" s="82"/>
      <c r="W124" s="82"/>
      <c r="X124" s="82"/>
      <c r="Y124" s="82"/>
      <c r="Z124" s="82"/>
      <c r="AA124" s="82"/>
      <c r="AB124" s="82"/>
      <c r="AC124" s="82"/>
      <c r="AD124" s="82"/>
    </row>
    <row r="125" spans="1:30" ht="15.75" customHeight="1">
      <c r="A125" s="82"/>
      <c r="B125" s="82"/>
      <c r="C125" s="82"/>
      <c r="D125" s="82"/>
      <c r="E125" s="82"/>
      <c r="F125" s="82"/>
      <c r="G125" s="82"/>
      <c r="H125" s="82"/>
      <c r="I125" s="94"/>
      <c r="J125" s="82"/>
      <c r="K125" s="94"/>
      <c r="L125" s="82"/>
      <c r="M125" s="82"/>
      <c r="N125" s="82"/>
      <c r="O125" s="82"/>
      <c r="P125" s="82"/>
      <c r="Q125" s="82"/>
      <c r="R125" s="82"/>
      <c r="S125" s="82"/>
      <c r="T125" s="82"/>
      <c r="U125" s="82"/>
      <c r="V125" s="82"/>
      <c r="W125" s="82"/>
      <c r="X125" s="82"/>
      <c r="Y125" s="82"/>
      <c r="Z125" s="82"/>
      <c r="AA125" s="82"/>
      <c r="AB125" s="82"/>
      <c r="AC125" s="82"/>
      <c r="AD125" s="82"/>
    </row>
    <row r="126" spans="1:30" ht="15.75" customHeight="1">
      <c r="A126" s="82"/>
      <c r="B126" s="82"/>
      <c r="C126" s="82"/>
      <c r="D126" s="82"/>
      <c r="E126" s="82"/>
      <c r="F126" s="82"/>
      <c r="G126" s="82"/>
      <c r="H126" s="82"/>
      <c r="I126" s="94"/>
      <c r="J126" s="82"/>
      <c r="K126" s="82"/>
      <c r="L126" s="82"/>
      <c r="M126" s="82"/>
      <c r="N126" s="82"/>
      <c r="O126" s="82"/>
      <c r="P126" s="82"/>
      <c r="Q126" s="82"/>
      <c r="R126" s="82"/>
      <c r="S126" s="82"/>
      <c r="T126" s="82"/>
      <c r="U126" s="82"/>
      <c r="V126" s="82"/>
      <c r="W126" s="82"/>
      <c r="X126" s="82"/>
      <c r="Y126" s="82"/>
      <c r="Z126" s="82"/>
      <c r="AA126" s="82"/>
      <c r="AB126" s="82"/>
      <c r="AC126" s="82"/>
      <c r="AD126" s="82"/>
    </row>
    <row r="127" spans="1:30" ht="15.75" customHeight="1">
      <c r="A127" s="82"/>
      <c r="B127" s="82"/>
      <c r="C127" s="82"/>
      <c r="D127" s="82"/>
      <c r="E127" s="82"/>
      <c r="F127" s="82"/>
      <c r="G127" s="82"/>
      <c r="H127" s="82"/>
      <c r="I127" s="203"/>
      <c r="J127" s="82"/>
      <c r="K127" s="82"/>
      <c r="L127" s="82"/>
      <c r="M127" s="82"/>
      <c r="N127" s="82"/>
      <c r="O127" s="82"/>
      <c r="P127" s="82"/>
      <c r="Q127" s="82"/>
      <c r="R127" s="82"/>
      <c r="S127" s="82"/>
      <c r="T127" s="82"/>
      <c r="U127" s="82"/>
      <c r="V127" s="82"/>
      <c r="W127" s="82"/>
      <c r="X127" s="82"/>
      <c r="Y127" s="82"/>
      <c r="Z127" s="82"/>
      <c r="AA127" s="82"/>
      <c r="AB127" s="82"/>
      <c r="AC127" s="82"/>
      <c r="AD127" s="82"/>
    </row>
    <row r="128" spans="1:30" ht="15.75" customHeight="1">
      <c r="A128" s="82"/>
      <c r="B128" s="82"/>
      <c r="C128" s="82"/>
      <c r="D128" s="82"/>
      <c r="E128" s="82"/>
      <c r="F128" s="82"/>
      <c r="G128" s="82"/>
      <c r="H128" s="82"/>
      <c r="I128" s="204"/>
      <c r="J128" s="82"/>
      <c r="K128" s="82"/>
      <c r="L128" s="82"/>
      <c r="M128" s="82"/>
      <c r="N128" s="82"/>
      <c r="O128" s="82"/>
      <c r="P128" s="82"/>
      <c r="Q128" s="82"/>
      <c r="R128" s="82"/>
      <c r="S128" s="82"/>
      <c r="T128" s="82"/>
      <c r="U128" s="82"/>
      <c r="V128" s="82"/>
      <c r="W128" s="82"/>
      <c r="X128" s="82"/>
      <c r="Y128" s="82"/>
      <c r="Z128" s="82"/>
      <c r="AA128" s="82"/>
      <c r="AB128" s="82"/>
      <c r="AC128" s="82"/>
      <c r="AD128" s="82"/>
    </row>
    <row r="129" spans="1:30" ht="15.75" customHeight="1">
      <c r="A129" s="82"/>
      <c r="B129" s="82"/>
      <c r="C129" s="82"/>
      <c r="D129" s="82"/>
      <c r="E129" s="82"/>
      <c r="F129" s="82"/>
      <c r="G129" s="82"/>
      <c r="H129" s="82"/>
      <c r="I129" s="204"/>
      <c r="J129" s="82"/>
      <c r="K129" s="82"/>
      <c r="L129" s="82"/>
      <c r="M129" s="82"/>
      <c r="N129" s="82"/>
      <c r="O129" s="82"/>
      <c r="P129" s="82"/>
      <c r="Q129" s="82"/>
      <c r="R129" s="82"/>
      <c r="S129" s="82"/>
      <c r="T129" s="82"/>
      <c r="U129" s="82"/>
      <c r="V129" s="82"/>
      <c r="W129" s="82"/>
      <c r="X129" s="82"/>
      <c r="Y129" s="82"/>
      <c r="Z129" s="82"/>
      <c r="AA129" s="82"/>
      <c r="AB129" s="82"/>
      <c r="AC129" s="82"/>
      <c r="AD129" s="82"/>
    </row>
    <row r="130" spans="1:30" ht="15.75" customHeight="1">
      <c r="A130" s="82"/>
      <c r="B130" s="82"/>
      <c r="C130" s="82"/>
      <c r="D130" s="82"/>
      <c r="E130" s="82"/>
      <c r="F130" s="82"/>
      <c r="G130" s="82"/>
      <c r="H130" s="82"/>
      <c r="I130" s="204"/>
      <c r="J130" s="82"/>
      <c r="K130" s="82"/>
      <c r="L130" s="82"/>
      <c r="M130" s="82"/>
      <c r="N130" s="82"/>
      <c r="O130" s="82"/>
      <c r="P130" s="82"/>
      <c r="Q130" s="82"/>
      <c r="R130" s="82"/>
      <c r="S130" s="82"/>
      <c r="T130" s="82"/>
      <c r="U130" s="82"/>
      <c r="V130" s="82"/>
      <c r="W130" s="82"/>
      <c r="X130" s="82"/>
      <c r="Y130" s="82"/>
      <c r="Z130" s="82"/>
      <c r="AA130" s="82"/>
      <c r="AB130" s="82"/>
      <c r="AC130" s="82"/>
      <c r="AD130" s="82"/>
    </row>
    <row r="131" spans="1:30" ht="15.75" customHeight="1">
      <c r="A131" s="82"/>
      <c r="B131" s="82"/>
      <c r="C131" s="82"/>
      <c r="D131" s="82"/>
      <c r="E131" s="82"/>
      <c r="F131" s="82"/>
      <c r="G131" s="82"/>
      <c r="H131" s="82"/>
      <c r="I131" s="204"/>
      <c r="J131" s="82"/>
      <c r="K131" s="82"/>
      <c r="L131" s="82"/>
      <c r="M131" s="82"/>
      <c r="N131" s="82"/>
      <c r="O131" s="82"/>
      <c r="P131" s="82"/>
      <c r="Q131" s="82"/>
      <c r="R131" s="82"/>
      <c r="S131" s="82"/>
      <c r="T131" s="82"/>
      <c r="U131" s="82"/>
      <c r="V131" s="82"/>
      <c r="W131" s="82"/>
      <c r="X131" s="82"/>
      <c r="Y131" s="82"/>
      <c r="Z131" s="82"/>
      <c r="AA131" s="82"/>
      <c r="AB131" s="82"/>
      <c r="AC131" s="82"/>
      <c r="AD131" s="82"/>
    </row>
    <row r="132" spans="1:30" ht="15.75" customHeight="1">
      <c r="A132" s="82"/>
      <c r="B132" s="82"/>
      <c r="C132" s="82"/>
      <c r="D132" s="82"/>
      <c r="E132" s="82"/>
      <c r="F132" s="82"/>
      <c r="G132" s="82"/>
      <c r="H132" s="82"/>
      <c r="I132" s="204"/>
      <c r="J132" s="82"/>
      <c r="K132" s="82"/>
      <c r="L132" s="82"/>
      <c r="M132" s="82"/>
      <c r="N132" s="82"/>
      <c r="O132" s="82"/>
      <c r="P132" s="82"/>
      <c r="Q132" s="82"/>
      <c r="R132" s="82"/>
      <c r="S132" s="82"/>
      <c r="T132" s="82"/>
      <c r="U132" s="82"/>
      <c r="V132" s="82"/>
      <c r="W132" s="82"/>
      <c r="X132" s="82"/>
      <c r="Y132" s="82"/>
      <c r="Z132" s="82"/>
      <c r="AA132" s="82"/>
      <c r="AB132" s="82"/>
      <c r="AC132" s="82"/>
      <c r="AD132" s="82"/>
    </row>
    <row r="133" spans="1:30" ht="15.75" customHeight="1">
      <c r="A133" s="82"/>
      <c r="B133" s="82"/>
      <c r="C133" s="82"/>
      <c r="D133" s="82"/>
      <c r="E133" s="82"/>
      <c r="F133" s="82"/>
      <c r="G133" s="82"/>
      <c r="H133" s="82"/>
      <c r="I133" s="204"/>
      <c r="J133" s="82"/>
      <c r="K133" s="82"/>
      <c r="L133" s="82"/>
      <c r="M133" s="82"/>
      <c r="N133" s="82"/>
      <c r="O133" s="82"/>
      <c r="P133" s="82"/>
      <c r="Q133" s="82"/>
      <c r="R133" s="82"/>
      <c r="S133" s="82"/>
      <c r="T133" s="82"/>
      <c r="U133" s="82"/>
      <c r="V133" s="82"/>
      <c r="W133" s="82"/>
      <c r="X133" s="82"/>
      <c r="Y133" s="82"/>
      <c r="Z133" s="82"/>
      <c r="AA133" s="82"/>
      <c r="AB133" s="82"/>
      <c r="AC133" s="82"/>
      <c r="AD133" s="82"/>
    </row>
    <row r="134" spans="1:30" ht="15.75" customHeight="1">
      <c r="A134" s="82"/>
      <c r="B134" s="82"/>
      <c r="C134" s="82"/>
      <c r="D134" s="82"/>
      <c r="E134" s="82"/>
      <c r="F134" s="82"/>
      <c r="G134" s="82"/>
      <c r="H134" s="82"/>
      <c r="I134" s="204"/>
      <c r="J134" s="82"/>
      <c r="K134" s="82"/>
      <c r="L134" s="82"/>
      <c r="M134" s="82"/>
      <c r="N134" s="82"/>
      <c r="O134" s="82"/>
      <c r="P134" s="82"/>
      <c r="Q134" s="82"/>
      <c r="R134" s="82"/>
      <c r="S134" s="82"/>
      <c r="T134" s="82"/>
      <c r="U134" s="82"/>
      <c r="V134" s="82"/>
      <c r="W134" s="82"/>
      <c r="X134" s="82"/>
      <c r="Y134" s="82"/>
      <c r="Z134" s="82"/>
      <c r="AA134" s="82"/>
      <c r="AB134" s="82"/>
      <c r="AC134" s="82"/>
      <c r="AD134" s="82"/>
    </row>
    <row r="135" spans="1:30" ht="15.75" customHeight="1">
      <c r="A135" s="82"/>
      <c r="B135" s="82"/>
      <c r="C135" s="82"/>
      <c r="D135" s="82"/>
      <c r="E135" s="82"/>
      <c r="F135" s="82"/>
      <c r="G135" s="82"/>
      <c r="H135" s="82"/>
      <c r="I135" s="204"/>
      <c r="J135" s="82"/>
      <c r="K135" s="82"/>
      <c r="L135" s="82"/>
      <c r="M135" s="82"/>
      <c r="N135" s="82"/>
      <c r="O135" s="82"/>
      <c r="P135" s="82"/>
      <c r="Q135" s="82"/>
      <c r="R135" s="82"/>
      <c r="S135" s="82"/>
      <c r="T135" s="82"/>
      <c r="U135" s="82"/>
      <c r="V135" s="82"/>
      <c r="W135" s="82"/>
      <c r="X135" s="82"/>
      <c r="Y135" s="82"/>
      <c r="Z135" s="82"/>
      <c r="AA135" s="82"/>
      <c r="AB135" s="82"/>
      <c r="AC135" s="82"/>
      <c r="AD135" s="82"/>
    </row>
    <row r="136" spans="1:30" ht="15.75" customHeight="1">
      <c r="A136" s="82"/>
      <c r="B136" s="82"/>
      <c r="C136" s="82"/>
      <c r="D136" s="82"/>
      <c r="E136" s="82"/>
      <c r="F136" s="82"/>
      <c r="G136" s="82"/>
      <c r="H136" s="82"/>
      <c r="I136" s="204"/>
      <c r="J136" s="82"/>
      <c r="K136" s="82"/>
      <c r="L136" s="82"/>
      <c r="M136" s="82"/>
      <c r="N136" s="82"/>
      <c r="O136" s="82"/>
      <c r="P136" s="82"/>
      <c r="Q136" s="82"/>
      <c r="R136" s="82"/>
      <c r="S136" s="82"/>
      <c r="T136" s="82"/>
      <c r="U136" s="82"/>
      <c r="V136" s="82"/>
      <c r="W136" s="82"/>
      <c r="X136" s="82"/>
      <c r="Y136" s="82"/>
      <c r="Z136" s="82"/>
      <c r="AA136" s="82"/>
      <c r="AB136" s="82"/>
      <c r="AC136" s="82"/>
      <c r="AD136" s="82"/>
    </row>
    <row r="137" spans="1:30" ht="15.75" customHeight="1">
      <c r="A137" s="82"/>
      <c r="B137" s="82"/>
      <c r="C137" s="82"/>
      <c r="D137" s="82"/>
      <c r="E137" s="82"/>
      <c r="F137" s="82"/>
      <c r="G137" s="82"/>
      <c r="H137" s="82"/>
      <c r="I137" s="204"/>
      <c r="J137" s="82"/>
      <c r="K137" s="82"/>
      <c r="L137" s="82"/>
      <c r="M137" s="82"/>
      <c r="N137" s="82"/>
      <c r="O137" s="82"/>
      <c r="P137" s="82"/>
      <c r="Q137" s="82"/>
      <c r="R137" s="82"/>
      <c r="S137" s="82"/>
      <c r="T137" s="82"/>
      <c r="U137" s="82"/>
      <c r="V137" s="82"/>
      <c r="W137" s="82"/>
      <c r="X137" s="82"/>
      <c r="Y137" s="82"/>
      <c r="Z137" s="82"/>
      <c r="AA137" s="82"/>
      <c r="AB137" s="82"/>
      <c r="AC137" s="82"/>
      <c r="AD137" s="82"/>
    </row>
    <row r="138" spans="1:30" ht="15.75" customHeight="1">
      <c r="A138" s="82"/>
      <c r="B138" s="82"/>
      <c r="C138" s="82"/>
      <c r="D138" s="82"/>
      <c r="E138" s="82"/>
      <c r="F138" s="82"/>
      <c r="G138" s="82"/>
      <c r="H138" s="82"/>
      <c r="I138" s="204"/>
      <c r="J138" s="82"/>
      <c r="K138" s="82"/>
      <c r="L138" s="82"/>
      <c r="M138" s="82"/>
      <c r="N138" s="82"/>
      <c r="O138" s="82"/>
      <c r="P138" s="82"/>
      <c r="Q138" s="82"/>
      <c r="R138" s="82"/>
      <c r="S138" s="82"/>
      <c r="T138" s="82"/>
      <c r="U138" s="82"/>
      <c r="V138" s="82"/>
      <c r="W138" s="82"/>
      <c r="X138" s="82"/>
      <c r="Y138" s="82"/>
      <c r="Z138" s="82"/>
      <c r="AA138" s="82"/>
      <c r="AB138" s="82"/>
      <c r="AC138" s="82"/>
      <c r="AD138" s="82"/>
    </row>
    <row r="139" spans="1:30" ht="15.75" customHeight="1">
      <c r="A139" s="82"/>
      <c r="B139" s="82"/>
      <c r="C139" s="82"/>
      <c r="D139" s="82"/>
      <c r="E139" s="82"/>
      <c r="F139" s="82"/>
      <c r="G139" s="82"/>
      <c r="H139" s="82"/>
      <c r="I139" s="204"/>
      <c r="J139" s="82"/>
      <c r="K139" s="82"/>
      <c r="L139" s="82"/>
      <c r="M139" s="82"/>
      <c r="N139" s="82"/>
      <c r="O139" s="82"/>
      <c r="P139" s="82"/>
      <c r="Q139" s="82"/>
      <c r="R139" s="82"/>
      <c r="S139" s="82"/>
      <c r="T139" s="82"/>
      <c r="U139" s="82"/>
      <c r="V139" s="82"/>
      <c r="W139" s="82"/>
      <c r="X139" s="82"/>
      <c r="Y139" s="82"/>
      <c r="Z139" s="82"/>
      <c r="AA139" s="82"/>
      <c r="AB139" s="82"/>
      <c r="AC139" s="82"/>
      <c r="AD139" s="82"/>
    </row>
    <row r="140" spans="1:30" ht="15.75" customHeight="1">
      <c r="A140" s="82"/>
      <c r="B140" s="82"/>
      <c r="C140" s="82"/>
      <c r="D140" s="82"/>
      <c r="E140" s="82"/>
      <c r="F140" s="82"/>
      <c r="G140" s="82"/>
      <c r="H140" s="82"/>
      <c r="I140" s="204"/>
      <c r="J140" s="82"/>
      <c r="K140" s="82"/>
      <c r="L140" s="82"/>
      <c r="M140" s="82"/>
      <c r="N140" s="82"/>
      <c r="O140" s="82"/>
      <c r="P140" s="82"/>
      <c r="Q140" s="82"/>
      <c r="R140" s="82"/>
      <c r="S140" s="82"/>
      <c r="T140" s="82"/>
      <c r="U140" s="82"/>
      <c r="V140" s="82"/>
      <c r="W140" s="82"/>
      <c r="X140" s="82"/>
      <c r="Y140" s="82"/>
      <c r="Z140" s="82"/>
      <c r="AA140" s="82"/>
      <c r="AB140" s="82"/>
      <c r="AC140" s="82"/>
      <c r="AD140" s="82"/>
    </row>
    <row r="141" spans="1:30" ht="15.75" customHeight="1">
      <c r="A141" s="82"/>
      <c r="B141" s="82"/>
      <c r="C141" s="82"/>
      <c r="D141" s="82"/>
      <c r="E141" s="82"/>
      <c r="F141" s="82"/>
      <c r="G141" s="82"/>
      <c r="H141" s="82"/>
      <c r="I141" s="204"/>
      <c r="J141" s="82"/>
      <c r="K141" s="82"/>
      <c r="L141" s="82"/>
      <c r="M141" s="82"/>
      <c r="N141" s="82"/>
      <c r="O141" s="82"/>
      <c r="P141" s="82"/>
      <c r="Q141" s="82"/>
      <c r="R141" s="82"/>
      <c r="S141" s="82"/>
      <c r="T141" s="82"/>
      <c r="U141" s="82"/>
      <c r="V141" s="82"/>
      <c r="W141" s="82"/>
      <c r="X141" s="82"/>
      <c r="Y141" s="82"/>
      <c r="Z141" s="82"/>
      <c r="AA141" s="82"/>
      <c r="AB141" s="82"/>
      <c r="AC141" s="82"/>
      <c r="AD141" s="82"/>
    </row>
    <row r="142" spans="1:30" ht="15.75" customHeight="1">
      <c r="A142" s="82"/>
      <c r="B142" s="82"/>
      <c r="C142" s="82"/>
      <c r="D142" s="82"/>
      <c r="E142" s="82"/>
      <c r="F142" s="82"/>
      <c r="G142" s="82"/>
      <c r="H142" s="82"/>
      <c r="I142" s="204"/>
      <c r="J142" s="82"/>
      <c r="K142" s="82"/>
      <c r="L142" s="82"/>
      <c r="M142" s="82"/>
      <c r="N142" s="82"/>
      <c r="O142" s="82"/>
      <c r="P142" s="82"/>
      <c r="Q142" s="82"/>
      <c r="R142" s="82"/>
      <c r="S142" s="82"/>
      <c r="T142" s="82"/>
      <c r="U142" s="82"/>
      <c r="V142" s="82"/>
      <c r="W142" s="82"/>
      <c r="X142" s="82"/>
      <c r="Y142" s="82"/>
      <c r="Z142" s="82"/>
      <c r="AA142" s="82"/>
      <c r="AB142" s="82"/>
      <c r="AC142" s="82"/>
      <c r="AD142" s="82"/>
    </row>
    <row r="143" spans="1:30" ht="15.75" customHeight="1">
      <c r="A143" s="82"/>
      <c r="B143" s="82"/>
      <c r="C143" s="82"/>
      <c r="D143" s="82"/>
      <c r="E143" s="82"/>
      <c r="F143" s="82"/>
      <c r="G143" s="82"/>
      <c r="H143" s="82"/>
      <c r="I143" s="204"/>
      <c r="J143" s="82"/>
      <c r="K143" s="82"/>
      <c r="L143" s="82"/>
      <c r="M143" s="82"/>
      <c r="N143" s="82"/>
      <c r="O143" s="82"/>
      <c r="P143" s="82"/>
      <c r="Q143" s="82"/>
      <c r="R143" s="82"/>
      <c r="S143" s="82"/>
      <c r="T143" s="82"/>
      <c r="U143" s="82"/>
      <c r="V143" s="82"/>
      <c r="W143" s="82"/>
      <c r="X143" s="82"/>
      <c r="Y143" s="82"/>
      <c r="Z143" s="82"/>
      <c r="AA143" s="82"/>
      <c r="AB143" s="82"/>
      <c r="AC143" s="82"/>
      <c r="AD143" s="82"/>
    </row>
    <row r="144" spans="1:30" ht="15.75" customHeight="1">
      <c r="A144" s="82"/>
      <c r="B144" s="82"/>
      <c r="C144" s="82"/>
      <c r="D144" s="82"/>
      <c r="E144" s="82"/>
      <c r="F144" s="82"/>
      <c r="G144" s="82"/>
      <c r="H144" s="82"/>
      <c r="I144" s="204"/>
      <c r="J144" s="82"/>
      <c r="K144" s="82"/>
      <c r="L144" s="82"/>
      <c r="M144" s="82"/>
      <c r="N144" s="82"/>
      <c r="O144" s="82"/>
      <c r="P144" s="82"/>
      <c r="Q144" s="82"/>
      <c r="R144" s="82"/>
      <c r="S144" s="82"/>
      <c r="T144" s="82"/>
      <c r="U144" s="82"/>
      <c r="V144" s="82"/>
      <c r="W144" s="82"/>
      <c r="X144" s="82"/>
      <c r="Y144" s="82"/>
      <c r="Z144" s="82"/>
      <c r="AA144" s="82"/>
      <c r="AB144" s="82"/>
      <c r="AC144" s="82"/>
      <c r="AD144" s="82"/>
    </row>
    <row r="145" spans="1:30" ht="15.75" customHeight="1">
      <c r="A145" s="82"/>
      <c r="B145" s="82"/>
      <c r="C145" s="82"/>
      <c r="D145" s="82"/>
      <c r="E145" s="82"/>
      <c r="F145" s="82"/>
      <c r="G145" s="82"/>
      <c r="H145" s="82"/>
      <c r="I145" s="204"/>
      <c r="J145" s="82"/>
      <c r="K145" s="82"/>
      <c r="L145" s="82"/>
      <c r="M145" s="82"/>
      <c r="N145" s="82"/>
      <c r="O145" s="82"/>
      <c r="P145" s="82"/>
      <c r="Q145" s="82"/>
      <c r="R145" s="82"/>
      <c r="S145" s="82"/>
      <c r="T145" s="82"/>
      <c r="U145" s="82"/>
      <c r="V145" s="82"/>
      <c r="W145" s="82"/>
      <c r="X145" s="82"/>
      <c r="Y145" s="82"/>
      <c r="Z145" s="82"/>
      <c r="AA145" s="82"/>
      <c r="AB145" s="82"/>
      <c r="AC145" s="82"/>
      <c r="AD145" s="82"/>
    </row>
    <row r="146" spans="1:30" ht="15.75" hidden="1" customHeight="1">
      <c r="A146" s="82"/>
      <c r="B146" s="202"/>
      <c r="C146" s="202"/>
      <c r="D146" s="202"/>
      <c r="E146" s="202"/>
      <c r="F146" s="202"/>
      <c r="G146" s="202"/>
      <c r="H146" s="202"/>
      <c r="I146" s="203"/>
      <c r="J146" s="82"/>
      <c r="K146" s="82"/>
      <c r="L146" s="82"/>
      <c r="M146" s="82"/>
      <c r="N146" s="82"/>
      <c r="O146" s="82"/>
      <c r="P146" s="82"/>
      <c r="Q146" s="82"/>
      <c r="R146" s="82"/>
      <c r="S146" s="82"/>
      <c r="T146" s="82"/>
      <c r="U146" s="82"/>
      <c r="V146" s="82"/>
      <c r="W146" s="82"/>
      <c r="X146" s="82"/>
      <c r="Y146" s="82"/>
      <c r="Z146" s="82"/>
      <c r="AA146" s="82"/>
      <c r="AB146" s="82"/>
      <c r="AC146" s="82"/>
      <c r="AD146" s="82"/>
    </row>
    <row r="147" spans="1:30" ht="15.75" hidden="1" customHeight="1">
      <c r="A147" s="82"/>
      <c r="B147" s="82"/>
      <c r="C147" s="82"/>
      <c r="D147" s="82"/>
      <c r="E147" s="82"/>
      <c r="F147" s="82"/>
      <c r="G147" s="82"/>
      <c r="H147" s="82"/>
      <c r="I147" s="94"/>
      <c r="J147" s="82"/>
      <c r="K147" s="82"/>
      <c r="L147" s="82"/>
      <c r="M147" s="82"/>
      <c r="N147" s="82"/>
      <c r="O147" s="82"/>
      <c r="P147" s="82"/>
      <c r="Q147" s="82"/>
      <c r="R147" s="82"/>
      <c r="S147" s="82"/>
      <c r="T147" s="82"/>
      <c r="U147" s="82"/>
      <c r="V147" s="82"/>
      <c r="W147" s="82"/>
      <c r="X147" s="82"/>
      <c r="Y147" s="82"/>
      <c r="Z147" s="82"/>
      <c r="AA147" s="82"/>
      <c r="AB147" s="82"/>
      <c r="AC147" s="82"/>
      <c r="AD147" s="82"/>
    </row>
    <row r="148" spans="1:30" ht="15.75" hidden="1" customHeight="1">
      <c r="A148" s="82"/>
      <c r="B148" s="82"/>
      <c r="C148" s="82"/>
      <c r="D148" s="82"/>
      <c r="E148" s="82"/>
      <c r="F148" s="82"/>
      <c r="G148" s="82"/>
      <c r="H148" s="82"/>
      <c r="I148" s="94"/>
      <c r="J148" s="82"/>
      <c r="K148" s="82"/>
      <c r="L148" s="82"/>
      <c r="M148" s="82"/>
      <c r="N148" s="82"/>
      <c r="O148" s="82"/>
      <c r="P148" s="82"/>
      <c r="Q148" s="82"/>
      <c r="R148" s="82"/>
      <c r="S148" s="82"/>
      <c r="T148" s="82"/>
      <c r="U148" s="82"/>
      <c r="V148" s="82"/>
      <c r="W148" s="82"/>
      <c r="X148" s="82"/>
      <c r="Y148" s="82"/>
      <c r="Z148" s="82"/>
      <c r="AA148" s="82"/>
      <c r="AB148" s="82"/>
      <c r="AC148" s="82"/>
      <c r="AD148" s="82"/>
    </row>
    <row r="149" spans="1:30" ht="15.75" hidden="1" customHeight="1">
      <c r="A149" s="82"/>
      <c r="B149" s="82"/>
      <c r="C149" s="82"/>
      <c r="D149" s="82"/>
      <c r="E149" s="82"/>
      <c r="F149" s="82"/>
      <c r="G149" s="82"/>
      <c r="H149" s="82"/>
      <c r="I149" s="94"/>
      <c r="J149" s="82"/>
      <c r="K149" s="82"/>
      <c r="L149" s="82"/>
      <c r="M149" s="82"/>
      <c r="N149" s="82"/>
      <c r="O149" s="82"/>
      <c r="P149" s="82"/>
      <c r="Q149" s="82"/>
      <c r="R149" s="82"/>
      <c r="S149" s="82"/>
      <c r="T149" s="82"/>
      <c r="U149" s="82"/>
      <c r="V149" s="82"/>
      <c r="W149" s="82"/>
      <c r="X149" s="82"/>
      <c r="Y149" s="82"/>
      <c r="Z149" s="82"/>
      <c r="AA149" s="82"/>
      <c r="AB149" s="82"/>
      <c r="AC149" s="82"/>
      <c r="AD149" s="82"/>
    </row>
    <row r="150" spans="1:30" ht="15.75" hidden="1" customHeight="1">
      <c r="A150" s="82"/>
      <c r="B150" s="82"/>
      <c r="C150" s="82"/>
      <c r="D150" s="82"/>
      <c r="E150" s="82"/>
      <c r="F150" s="82"/>
      <c r="G150" s="82"/>
      <c r="H150" s="82"/>
      <c r="I150" s="94"/>
      <c r="J150" s="82"/>
      <c r="K150" s="82"/>
      <c r="L150" s="82"/>
      <c r="M150" s="82"/>
      <c r="N150" s="82"/>
      <c r="O150" s="82"/>
      <c r="P150" s="82"/>
      <c r="Q150" s="82"/>
      <c r="R150" s="82"/>
      <c r="S150" s="82"/>
      <c r="T150" s="82"/>
      <c r="U150" s="82"/>
      <c r="V150" s="82"/>
      <c r="W150" s="82"/>
      <c r="X150" s="82"/>
      <c r="Y150" s="82"/>
      <c r="Z150" s="82"/>
      <c r="AA150" s="82"/>
      <c r="AB150" s="82"/>
      <c r="AC150" s="82"/>
      <c r="AD150" s="82"/>
    </row>
    <row r="151" spans="1:30" ht="15.75" hidden="1" customHeight="1">
      <c r="A151" s="82"/>
      <c r="B151" s="82"/>
      <c r="C151" s="82"/>
      <c r="D151" s="82"/>
      <c r="E151" s="82"/>
      <c r="F151" s="82"/>
      <c r="G151" s="82"/>
      <c r="H151" s="82"/>
      <c r="I151" s="94"/>
      <c r="J151" s="82"/>
      <c r="K151" s="82"/>
      <c r="L151" s="82"/>
      <c r="M151" s="82"/>
      <c r="N151" s="82"/>
      <c r="O151" s="82"/>
      <c r="P151" s="82"/>
      <c r="Q151" s="82"/>
      <c r="R151" s="82"/>
      <c r="S151" s="82"/>
      <c r="T151" s="82"/>
      <c r="U151" s="82"/>
      <c r="V151" s="82"/>
      <c r="W151" s="82"/>
      <c r="X151" s="82"/>
      <c r="Y151" s="82"/>
      <c r="Z151" s="82"/>
      <c r="AA151" s="82"/>
      <c r="AB151" s="82"/>
      <c r="AC151" s="82"/>
      <c r="AD151" s="82"/>
    </row>
    <row r="152" spans="1:30" ht="15.75" hidden="1" customHeight="1">
      <c r="A152" s="82"/>
      <c r="B152" s="82"/>
      <c r="C152" s="82"/>
      <c r="D152" s="82"/>
      <c r="E152" s="82"/>
      <c r="F152" s="82"/>
      <c r="G152" s="82"/>
      <c r="H152" s="82"/>
      <c r="I152" s="204"/>
      <c r="J152" s="82"/>
      <c r="K152" s="82"/>
      <c r="L152" s="82"/>
      <c r="M152" s="82"/>
      <c r="N152" s="82"/>
      <c r="O152" s="82"/>
      <c r="P152" s="82"/>
      <c r="Q152" s="82"/>
      <c r="R152" s="82"/>
      <c r="S152" s="82"/>
      <c r="T152" s="82"/>
      <c r="U152" s="82"/>
      <c r="V152" s="82"/>
      <c r="W152" s="82"/>
      <c r="X152" s="82"/>
      <c r="Y152" s="82"/>
      <c r="Z152" s="82"/>
      <c r="AA152" s="82"/>
      <c r="AB152" s="82"/>
      <c r="AC152" s="82"/>
      <c r="AD152" s="82"/>
    </row>
    <row r="153" spans="1:30" ht="15.75" hidden="1" customHeight="1">
      <c r="A153" s="82"/>
      <c r="B153" s="82"/>
      <c r="C153" s="82"/>
      <c r="D153" s="82"/>
      <c r="E153" s="82"/>
      <c r="F153" s="82"/>
      <c r="G153" s="82"/>
      <c r="H153" s="82"/>
      <c r="I153" s="203"/>
      <c r="J153" s="82"/>
      <c r="K153" s="82"/>
      <c r="L153" s="82"/>
      <c r="M153" s="82"/>
      <c r="N153" s="82"/>
      <c r="O153" s="82"/>
      <c r="P153" s="82"/>
      <c r="Q153" s="82"/>
      <c r="R153" s="82"/>
      <c r="S153" s="82"/>
      <c r="T153" s="82"/>
      <c r="U153" s="82"/>
      <c r="V153" s="82"/>
      <c r="W153" s="82"/>
      <c r="X153" s="82"/>
      <c r="Y153" s="82"/>
      <c r="Z153" s="82"/>
      <c r="AA153" s="82"/>
      <c r="AB153" s="82"/>
      <c r="AC153" s="82"/>
      <c r="AD153" s="82"/>
    </row>
    <row r="154" spans="1:30" ht="15.75" hidden="1" customHeight="1">
      <c r="A154" s="82"/>
      <c r="B154" s="82"/>
      <c r="C154" s="82"/>
      <c r="D154" s="82"/>
      <c r="E154" s="82"/>
      <c r="F154" s="82"/>
      <c r="G154" s="82"/>
      <c r="H154" s="82"/>
      <c r="I154" s="204"/>
      <c r="J154" s="82"/>
      <c r="K154" s="82"/>
      <c r="L154" s="82"/>
      <c r="M154" s="82"/>
      <c r="N154" s="82"/>
      <c r="O154" s="82"/>
      <c r="P154" s="82"/>
      <c r="Q154" s="82"/>
      <c r="R154" s="82"/>
      <c r="S154" s="82"/>
      <c r="T154" s="82"/>
      <c r="U154" s="82"/>
      <c r="V154" s="82"/>
      <c r="W154" s="82"/>
      <c r="X154" s="82"/>
      <c r="Y154" s="82"/>
      <c r="Z154" s="82"/>
      <c r="AA154" s="82"/>
      <c r="AB154" s="82"/>
      <c r="AC154" s="82"/>
      <c r="AD154" s="82"/>
    </row>
    <row r="155" spans="1:30" ht="15.75" hidden="1" customHeight="1">
      <c r="A155" s="82"/>
      <c r="B155" s="82"/>
      <c r="C155" s="82"/>
      <c r="D155" s="82"/>
      <c r="E155" s="82"/>
      <c r="F155" s="82"/>
      <c r="G155" s="82"/>
      <c r="H155" s="82"/>
      <c r="I155" s="204"/>
      <c r="J155" s="82"/>
      <c r="K155" s="82"/>
      <c r="L155" s="82"/>
      <c r="M155" s="82"/>
      <c r="N155" s="82"/>
      <c r="O155" s="82"/>
      <c r="P155" s="82"/>
      <c r="Q155" s="82"/>
      <c r="R155" s="82"/>
      <c r="S155" s="82"/>
      <c r="T155" s="82"/>
      <c r="U155" s="82"/>
      <c r="V155" s="82"/>
      <c r="W155" s="82"/>
      <c r="X155" s="82"/>
      <c r="Y155" s="82"/>
      <c r="Z155" s="82"/>
      <c r="AA155" s="82"/>
      <c r="AB155" s="82"/>
      <c r="AC155" s="82"/>
      <c r="AD155" s="82"/>
    </row>
    <row r="156" spans="1:30" ht="15.75" hidden="1" customHeight="1">
      <c r="A156" s="82"/>
      <c r="B156" s="82"/>
      <c r="C156" s="82"/>
      <c r="D156" s="82"/>
      <c r="E156" s="82"/>
      <c r="F156" s="82"/>
      <c r="G156" s="82"/>
      <c r="H156" s="82"/>
      <c r="I156" s="204"/>
      <c r="J156" s="82"/>
      <c r="K156" s="82"/>
      <c r="L156" s="82"/>
      <c r="M156" s="82"/>
      <c r="N156" s="82"/>
      <c r="O156" s="82"/>
      <c r="P156" s="82"/>
      <c r="Q156" s="82"/>
      <c r="R156" s="82"/>
      <c r="S156" s="82"/>
      <c r="T156" s="82"/>
      <c r="U156" s="82"/>
      <c r="V156" s="82"/>
      <c r="W156" s="82"/>
      <c r="X156" s="82"/>
      <c r="Y156" s="82"/>
      <c r="Z156" s="82"/>
      <c r="AA156" s="82"/>
      <c r="AB156" s="82"/>
      <c r="AC156" s="82"/>
      <c r="AD156" s="82"/>
    </row>
    <row r="157" spans="1:30" ht="15.75" hidden="1" customHeight="1">
      <c r="A157" s="82"/>
      <c r="B157" s="82"/>
      <c r="C157" s="82"/>
      <c r="D157" s="82"/>
      <c r="E157" s="82"/>
      <c r="F157" s="82"/>
      <c r="G157" s="82"/>
      <c r="H157" s="82"/>
      <c r="I157" s="204"/>
      <c r="J157" s="82"/>
      <c r="K157" s="82"/>
      <c r="L157" s="82"/>
      <c r="M157" s="82"/>
      <c r="N157" s="82"/>
      <c r="O157" s="82"/>
      <c r="P157" s="82"/>
      <c r="Q157" s="82"/>
      <c r="R157" s="82"/>
      <c r="S157" s="82"/>
      <c r="T157" s="82"/>
      <c r="U157" s="82"/>
      <c r="V157" s="82"/>
      <c r="W157" s="82"/>
      <c r="X157" s="82"/>
      <c r="Y157" s="82"/>
      <c r="Z157" s="82"/>
      <c r="AA157" s="82"/>
      <c r="AB157" s="82"/>
      <c r="AC157" s="82"/>
      <c r="AD157" s="82"/>
    </row>
    <row r="158" spans="1:30" ht="15.75" hidden="1" customHeight="1">
      <c r="A158" s="82"/>
      <c r="B158" s="82"/>
      <c r="C158" s="82"/>
      <c r="D158" s="82"/>
      <c r="E158" s="82"/>
      <c r="F158" s="82"/>
      <c r="G158" s="82"/>
      <c r="H158" s="82"/>
      <c r="I158" s="204"/>
      <c r="J158" s="82"/>
      <c r="K158" s="82"/>
      <c r="L158" s="82"/>
      <c r="M158" s="82"/>
      <c r="N158" s="82"/>
      <c r="O158" s="82"/>
      <c r="P158" s="82"/>
      <c r="Q158" s="82"/>
      <c r="R158" s="82"/>
      <c r="S158" s="82"/>
      <c r="T158" s="82"/>
      <c r="U158" s="82"/>
      <c r="V158" s="82"/>
      <c r="W158" s="82"/>
      <c r="X158" s="82"/>
      <c r="Y158" s="82"/>
      <c r="Z158" s="82"/>
      <c r="AA158" s="82"/>
      <c r="AB158" s="82"/>
      <c r="AC158" s="82"/>
      <c r="AD158" s="82"/>
    </row>
    <row r="159" spans="1:30" ht="15.75" customHeight="1">
      <c r="A159" s="82"/>
      <c r="B159" s="82"/>
      <c r="C159" s="82"/>
      <c r="D159" s="82"/>
      <c r="E159" s="82"/>
      <c r="F159" s="82"/>
      <c r="G159" s="82"/>
      <c r="H159" s="82"/>
      <c r="I159" s="204"/>
      <c r="J159" s="82"/>
      <c r="K159" s="82"/>
      <c r="L159" s="82"/>
      <c r="M159" s="82"/>
      <c r="N159" s="82"/>
      <c r="O159" s="82"/>
      <c r="P159" s="82"/>
      <c r="Q159" s="82"/>
      <c r="R159" s="82"/>
      <c r="S159" s="82"/>
      <c r="T159" s="82"/>
      <c r="U159" s="82"/>
      <c r="V159" s="82"/>
      <c r="W159" s="82"/>
      <c r="X159" s="82"/>
      <c r="Y159" s="82"/>
      <c r="Z159" s="82"/>
      <c r="AA159" s="82"/>
      <c r="AB159" s="82"/>
      <c r="AC159" s="82"/>
      <c r="AD159" s="82"/>
    </row>
    <row r="160" spans="1:30" ht="15.75" customHeight="1">
      <c r="A160" s="82"/>
      <c r="B160" s="82"/>
      <c r="C160" s="82"/>
      <c r="D160" s="82"/>
      <c r="E160" s="82"/>
      <c r="F160" s="82"/>
      <c r="G160" s="82"/>
      <c r="H160" s="82"/>
      <c r="I160" s="204"/>
      <c r="J160" s="82"/>
      <c r="K160" s="82"/>
      <c r="L160" s="82"/>
      <c r="M160" s="82"/>
      <c r="N160" s="82"/>
      <c r="O160" s="82"/>
      <c r="P160" s="82"/>
      <c r="Q160" s="82"/>
      <c r="R160" s="82"/>
      <c r="S160" s="82"/>
      <c r="T160" s="82"/>
      <c r="U160" s="82"/>
      <c r="V160" s="82"/>
      <c r="W160" s="82"/>
      <c r="X160" s="82"/>
      <c r="Y160" s="82"/>
      <c r="Z160" s="82"/>
      <c r="AA160" s="82"/>
      <c r="AB160" s="82"/>
      <c r="AC160" s="82"/>
      <c r="AD160" s="82"/>
    </row>
    <row r="161" spans="1:30" ht="15.75" customHeight="1">
      <c r="A161" s="82"/>
      <c r="B161" s="82"/>
      <c r="C161" s="82"/>
      <c r="D161" s="82"/>
      <c r="E161" s="82"/>
      <c r="F161" s="82"/>
      <c r="G161" s="82"/>
      <c r="H161" s="82"/>
      <c r="I161" s="94"/>
      <c r="J161" s="82"/>
      <c r="K161" s="82"/>
      <c r="L161" s="82"/>
      <c r="M161" s="82"/>
      <c r="N161" s="82"/>
      <c r="O161" s="82"/>
      <c r="P161" s="82"/>
      <c r="Q161" s="82"/>
      <c r="R161" s="82"/>
      <c r="S161" s="82"/>
      <c r="T161" s="82"/>
      <c r="U161" s="82"/>
      <c r="V161" s="82"/>
      <c r="W161" s="82"/>
      <c r="X161" s="82"/>
      <c r="Y161" s="82"/>
      <c r="Z161" s="82"/>
      <c r="AA161" s="82"/>
      <c r="AB161" s="82"/>
      <c r="AC161" s="82"/>
      <c r="AD161" s="82"/>
    </row>
    <row r="162" spans="1:30" ht="15.75" customHeight="1">
      <c r="A162" s="82"/>
      <c r="B162" s="82"/>
      <c r="C162" s="82"/>
      <c r="D162" s="82"/>
      <c r="E162" s="82"/>
      <c r="F162" s="82"/>
      <c r="G162" s="82"/>
      <c r="H162" s="82"/>
      <c r="I162" s="79"/>
      <c r="J162" s="82"/>
      <c r="K162" s="82"/>
      <c r="L162" s="82"/>
      <c r="M162" s="82"/>
      <c r="N162" s="82"/>
      <c r="O162" s="82"/>
      <c r="P162" s="82"/>
      <c r="Q162" s="82"/>
      <c r="R162" s="82"/>
      <c r="S162" s="82"/>
      <c r="T162" s="82"/>
      <c r="U162" s="82"/>
      <c r="V162" s="82"/>
      <c r="W162" s="82"/>
      <c r="X162" s="82"/>
      <c r="Y162" s="82"/>
      <c r="Z162" s="82"/>
      <c r="AA162" s="82"/>
      <c r="AB162" s="82"/>
      <c r="AC162" s="82"/>
      <c r="AD162" s="82"/>
    </row>
    <row r="163" spans="1:30" ht="15.75" customHeight="1">
      <c r="A163" s="82"/>
      <c r="B163" s="82"/>
      <c r="C163" s="82"/>
      <c r="D163" s="82"/>
      <c r="E163" s="82"/>
      <c r="F163" s="82"/>
      <c r="G163" s="82"/>
      <c r="H163" s="82"/>
      <c r="I163" s="94"/>
      <c r="J163" s="82"/>
      <c r="K163" s="82"/>
      <c r="L163" s="82"/>
      <c r="M163" s="82"/>
      <c r="N163" s="82"/>
      <c r="O163" s="82"/>
      <c r="P163" s="82"/>
      <c r="Q163" s="82"/>
      <c r="R163" s="82"/>
      <c r="S163" s="82"/>
      <c r="T163" s="82"/>
      <c r="U163" s="82"/>
      <c r="V163" s="82"/>
      <c r="W163" s="82"/>
      <c r="X163" s="82"/>
      <c r="Y163" s="82"/>
      <c r="Z163" s="82"/>
      <c r="AA163" s="82"/>
      <c r="AB163" s="82"/>
      <c r="AC163" s="82"/>
      <c r="AD163" s="82"/>
    </row>
    <row r="164" spans="1:30" ht="15.75" customHeight="1">
      <c r="A164" s="82"/>
      <c r="B164" s="82"/>
      <c r="C164" s="82"/>
      <c r="D164" s="82"/>
      <c r="E164" s="82"/>
      <c r="F164" s="82"/>
      <c r="G164" s="82"/>
      <c r="H164" s="82"/>
      <c r="I164" s="94"/>
      <c r="J164" s="82"/>
      <c r="K164" s="82"/>
      <c r="L164" s="82"/>
      <c r="M164" s="82"/>
      <c r="N164" s="82"/>
      <c r="O164" s="82"/>
      <c r="P164" s="82"/>
      <c r="Q164" s="82"/>
      <c r="R164" s="82"/>
      <c r="S164" s="82"/>
      <c r="T164" s="82"/>
      <c r="U164" s="82"/>
      <c r="V164" s="82"/>
      <c r="W164" s="82"/>
      <c r="X164" s="82"/>
      <c r="Y164" s="82"/>
      <c r="Z164" s="82"/>
      <c r="AA164" s="82"/>
      <c r="AB164" s="82"/>
      <c r="AC164" s="82"/>
      <c r="AD164" s="82"/>
    </row>
    <row r="165" spans="1:30" ht="15.75" customHeight="1">
      <c r="A165" s="82"/>
      <c r="B165" s="82"/>
      <c r="C165" s="82"/>
      <c r="D165" s="82"/>
      <c r="E165" s="82"/>
      <c r="F165" s="82"/>
      <c r="G165" s="82"/>
      <c r="H165" s="82"/>
      <c r="I165" s="206"/>
      <c r="J165" s="82"/>
      <c r="K165" s="82"/>
      <c r="L165" s="82"/>
      <c r="M165" s="82"/>
      <c r="N165" s="82"/>
      <c r="O165" s="82"/>
      <c r="P165" s="82"/>
      <c r="Q165" s="82"/>
      <c r="R165" s="82"/>
      <c r="S165" s="82"/>
      <c r="T165" s="82"/>
      <c r="U165" s="82"/>
      <c r="V165" s="82"/>
      <c r="W165" s="82"/>
      <c r="X165" s="82"/>
      <c r="Y165" s="82"/>
      <c r="Z165" s="82"/>
      <c r="AA165" s="82"/>
      <c r="AB165" s="82"/>
      <c r="AC165" s="82"/>
      <c r="AD165" s="82"/>
    </row>
    <row r="166" spans="1:30" ht="15.75" customHeight="1">
      <c r="A166" s="82"/>
      <c r="B166" s="82"/>
      <c r="C166" s="82"/>
      <c r="D166" s="82"/>
      <c r="E166" s="82"/>
      <c r="F166" s="82"/>
      <c r="G166" s="82"/>
      <c r="H166" s="82"/>
      <c r="I166" s="204"/>
      <c r="J166" s="82"/>
      <c r="K166" s="82"/>
      <c r="L166" s="82"/>
      <c r="M166" s="82"/>
      <c r="N166" s="82"/>
      <c r="O166" s="82"/>
      <c r="P166" s="82"/>
      <c r="Q166" s="82"/>
      <c r="R166" s="82"/>
      <c r="S166" s="82"/>
      <c r="T166" s="82"/>
      <c r="U166" s="82"/>
      <c r="V166" s="82"/>
      <c r="W166" s="82"/>
      <c r="X166" s="82"/>
      <c r="Y166" s="82"/>
      <c r="Z166" s="82"/>
      <c r="AA166" s="82"/>
      <c r="AB166" s="82"/>
      <c r="AC166" s="82"/>
      <c r="AD166" s="82"/>
    </row>
    <row r="167" spans="1:30" ht="15.75" customHeight="1">
      <c r="A167" s="82"/>
      <c r="B167" s="82"/>
      <c r="C167" s="82"/>
      <c r="D167" s="82"/>
      <c r="E167" s="82"/>
      <c r="F167" s="82"/>
      <c r="G167" s="82"/>
      <c r="H167" s="82"/>
      <c r="I167" s="204"/>
      <c r="J167" s="82"/>
      <c r="K167" s="82"/>
      <c r="L167" s="82"/>
      <c r="M167" s="82"/>
      <c r="N167" s="82"/>
      <c r="O167" s="82"/>
      <c r="P167" s="82"/>
      <c r="Q167" s="82"/>
      <c r="R167" s="82"/>
      <c r="S167" s="82"/>
      <c r="T167" s="82"/>
      <c r="U167" s="82"/>
      <c r="V167" s="82"/>
      <c r="W167" s="82"/>
      <c r="X167" s="82"/>
      <c r="Y167" s="82"/>
      <c r="Z167" s="82"/>
      <c r="AA167" s="82"/>
      <c r="AB167" s="82"/>
      <c r="AC167" s="82"/>
      <c r="AD167" s="82"/>
    </row>
    <row r="168" spans="1:30" ht="15.75" customHeight="1">
      <c r="A168" s="82"/>
      <c r="B168" s="82"/>
      <c r="C168" s="82"/>
      <c r="D168" s="82"/>
      <c r="E168" s="82"/>
      <c r="F168" s="82"/>
      <c r="G168" s="82"/>
      <c r="H168" s="82"/>
      <c r="I168" s="79"/>
      <c r="J168" s="82"/>
      <c r="K168" s="82"/>
      <c r="L168" s="82"/>
      <c r="M168" s="82"/>
      <c r="N168" s="82"/>
      <c r="O168" s="82"/>
      <c r="P168" s="82"/>
      <c r="Q168" s="82"/>
      <c r="R168" s="82"/>
      <c r="S168" s="82"/>
      <c r="T168" s="82"/>
      <c r="U168" s="82"/>
      <c r="V168" s="82"/>
      <c r="W168" s="82"/>
      <c r="X168" s="82"/>
      <c r="Y168" s="82"/>
      <c r="Z168" s="82"/>
      <c r="AA168" s="82"/>
      <c r="AB168" s="82"/>
      <c r="AC168" s="82"/>
      <c r="AD168" s="82"/>
    </row>
    <row r="169" spans="1:30" ht="15.75" customHeight="1">
      <c r="A169" s="82"/>
      <c r="B169" s="82"/>
      <c r="C169" s="82"/>
      <c r="D169" s="82"/>
      <c r="E169" s="82"/>
      <c r="F169" s="82"/>
      <c r="G169" s="82"/>
      <c r="H169" s="82"/>
      <c r="I169" s="87"/>
      <c r="J169" s="82"/>
      <c r="K169" s="82"/>
      <c r="L169" s="82"/>
      <c r="M169" s="82"/>
      <c r="N169" s="82"/>
      <c r="O169" s="82"/>
      <c r="P169" s="82"/>
      <c r="Q169" s="82"/>
      <c r="R169" s="82"/>
      <c r="S169" s="82"/>
      <c r="T169" s="82"/>
      <c r="U169" s="82"/>
      <c r="V169" s="82"/>
      <c r="W169" s="82"/>
      <c r="X169" s="82"/>
      <c r="Y169" s="82"/>
      <c r="Z169" s="82"/>
      <c r="AA169" s="82"/>
      <c r="AB169" s="82"/>
      <c r="AC169" s="82"/>
      <c r="AD169" s="82"/>
    </row>
    <row r="170" spans="1:30" ht="15.75" customHeight="1">
      <c r="A170" s="82"/>
      <c r="B170" s="82"/>
      <c r="C170" s="82"/>
      <c r="D170" s="82"/>
      <c r="E170" s="82"/>
      <c r="F170" s="82"/>
      <c r="G170" s="82"/>
      <c r="H170" s="82"/>
      <c r="I170" s="79"/>
      <c r="J170" s="82"/>
      <c r="K170" s="82"/>
      <c r="L170" s="82"/>
      <c r="M170" s="82"/>
      <c r="N170" s="82"/>
      <c r="O170" s="82"/>
      <c r="P170" s="82"/>
      <c r="Q170" s="82"/>
      <c r="R170" s="82"/>
      <c r="S170" s="82"/>
      <c r="T170" s="82"/>
      <c r="U170" s="82"/>
      <c r="V170" s="82"/>
      <c r="W170" s="82"/>
      <c r="X170" s="82"/>
      <c r="Y170" s="82"/>
      <c r="Z170" s="82"/>
      <c r="AA170" s="82"/>
      <c r="AB170" s="82"/>
      <c r="AC170" s="82"/>
      <c r="AD170" s="82"/>
    </row>
    <row r="171" spans="1:30" ht="15.75" customHeight="1">
      <c r="A171" s="82"/>
      <c r="B171" s="82"/>
      <c r="C171" s="82"/>
      <c r="D171" s="82"/>
      <c r="E171" s="82"/>
      <c r="F171" s="82"/>
      <c r="G171" s="82"/>
      <c r="H171" s="82"/>
      <c r="I171" s="87"/>
      <c r="J171" s="82"/>
      <c r="K171" s="82"/>
      <c r="L171" s="82"/>
      <c r="M171" s="82"/>
      <c r="N171" s="82"/>
      <c r="O171" s="82"/>
      <c r="P171" s="82"/>
      <c r="Q171" s="82"/>
      <c r="R171" s="82"/>
      <c r="S171" s="82"/>
      <c r="T171" s="82"/>
      <c r="U171" s="82"/>
      <c r="V171" s="82"/>
      <c r="W171" s="82"/>
      <c r="X171" s="82"/>
      <c r="Y171" s="82"/>
      <c r="Z171" s="82"/>
      <c r="AA171" s="82"/>
      <c r="AB171" s="82"/>
      <c r="AC171" s="82"/>
      <c r="AD171" s="82"/>
    </row>
    <row r="172" spans="1:30" ht="15.75" customHeight="1">
      <c r="A172" s="82"/>
      <c r="B172" s="82"/>
      <c r="C172" s="82"/>
      <c r="D172" s="82"/>
      <c r="E172" s="82"/>
      <c r="F172" s="82"/>
      <c r="G172" s="82"/>
      <c r="H172" s="82"/>
      <c r="I172" s="204"/>
      <c r="J172" s="82"/>
      <c r="K172" s="82"/>
      <c r="L172" s="82"/>
      <c r="M172" s="82"/>
      <c r="N172" s="82"/>
      <c r="O172" s="82"/>
      <c r="P172" s="82"/>
      <c r="Q172" s="82"/>
      <c r="R172" s="82"/>
      <c r="S172" s="82"/>
      <c r="T172" s="82"/>
      <c r="U172" s="82"/>
      <c r="V172" s="82"/>
      <c r="W172" s="82"/>
      <c r="X172" s="82"/>
      <c r="Y172" s="82"/>
      <c r="Z172" s="82"/>
      <c r="AA172" s="82"/>
      <c r="AB172" s="82"/>
      <c r="AC172" s="82"/>
      <c r="AD172" s="82"/>
    </row>
    <row r="173" spans="1:30" ht="15.75" customHeight="1">
      <c r="A173" s="82"/>
      <c r="B173" s="82"/>
      <c r="C173" s="82"/>
      <c r="D173" s="82"/>
      <c r="E173" s="82"/>
      <c r="F173" s="82"/>
      <c r="G173" s="82"/>
      <c r="H173" s="82"/>
      <c r="I173" s="94"/>
      <c r="J173" s="82"/>
      <c r="K173" s="82"/>
      <c r="L173" s="82"/>
      <c r="M173" s="82"/>
      <c r="N173" s="82"/>
      <c r="O173" s="82"/>
      <c r="P173" s="82"/>
      <c r="Q173" s="82"/>
      <c r="R173" s="82"/>
      <c r="S173" s="82"/>
      <c r="T173" s="82"/>
      <c r="U173" s="82"/>
      <c r="V173" s="82"/>
      <c r="W173" s="82"/>
      <c r="X173" s="82"/>
      <c r="Y173" s="82"/>
      <c r="Z173" s="82"/>
      <c r="AA173" s="82"/>
      <c r="AB173" s="82"/>
      <c r="AC173" s="82"/>
      <c r="AD173" s="82"/>
    </row>
    <row r="174" spans="1:30" ht="15.75" customHeight="1">
      <c r="A174" s="82"/>
      <c r="B174" s="82"/>
      <c r="C174" s="82"/>
      <c r="D174" s="82"/>
      <c r="E174" s="82"/>
      <c r="F174" s="82"/>
      <c r="G174" s="82"/>
      <c r="H174" s="82"/>
      <c r="I174" s="203"/>
      <c r="J174" s="82"/>
      <c r="K174" s="82"/>
      <c r="L174" s="82"/>
      <c r="M174" s="82"/>
      <c r="N174" s="82"/>
      <c r="O174" s="82"/>
      <c r="P174" s="82"/>
      <c r="Q174" s="82"/>
      <c r="R174" s="82"/>
      <c r="S174" s="82"/>
      <c r="T174" s="82"/>
      <c r="U174" s="82"/>
      <c r="V174" s="82"/>
      <c r="W174" s="82"/>
      <c r="X174" s="82"/>
      <c r="Y174" s="82"/>
      <c r="Z174" s="82"/>
      <c r="AA174" s="82"/>
      <c r="AB174" s="82"/>
      <c r="AC174" s="82"/>
      <c r="AD174" s="82"/>
    </row>
    <row r="175" spans="1:30" ht="15.75" customHeight="1">
      <c r="A175" s="82"/>
      <c r="B175" s="82"/>
      <c r="C175" s="82"/>
      <c r="D175" s="82"/>
      <c r="E175" s="82"/>
      <c r="F175" s="82"/>
      <c r="G175" s="82"/>
      <c r="H175" s="82"/>
      <c r="I175" s="94"/>
      <c r="J175" s="82"/>
      <c r="K175" s="82"/>
      <c r="L175" s="82"/>
      <c r="M175" s="82"/>
      <c r="N175" s="82"/>
      <c r="O175" s="82"/>
      <c r="P175" s="82"/>
      <c r="Q175" s="82"/>
      <c r="R175" s="82"/>
      <c r="S175" s="82"/>
      <c r="T175" s="82"/>
      <c r="U175" s="82"/>
      <c r="V175" s="82"/>
      <c r="W175" s="82"/>
      <c r="X175" s="82"/>
      <c r="Y175" s="82"/>
      <c r="Z175" s="82"/>
      <c r="AA175" s="82"/>
      <c r="AB175" s="82"/>
      <c r="AC175" s="82"/>
      <c r="AD175" s="82"/>
    </row>
    <row r="176" spans="1:30" ht="15.75" customHeight="1">
      <c r="A176" s="82"/>
      <c r="B176" s="82"/>
      <c r="C176" s="82"/>
      <c r="D176" s="82"/>
      <c r="E176" s="82"/>
      <c r="F176" s="82"/>
      <c r="G176" s="82"/>
      <c r="H176" s="82"/>
      <c r="I176" s="94"/>
      <c r="J176" s="82"/>
      <c r="K176" s="82"/>
      <c r="L176" s="82"/>
      <c r="M176" s="82"/>
      <c r="N176" s="82"/>
      <c r="O176" s="82"/>
      <c r="P176" s="82"/>
      <c r="Q176" s="82"/>
      <c r="R176" s="82"/>
      <c r="S176" s="82"/>
      <c r="T176" s="82"/>
      <c r="U176" s="82"/>
      <c r="V176" s="82"/>
      <c r="W176" s="82"/>
      <c r="X176" s="82"/>
      <c r="Y176" s="82"/>
      <c r="Z176" s="82"/>
      <c r="AA176" s="82"/>
      <c r="AB176" s="82"/>
      <c r="AC176" s="82"/>
      <c r="AD176" s="82"/>
    </row>
    <row r="177" spans="1:30" ht="15.75" customHeight="1">
      <c r="A177" s="82"/>
      <c r="B177" s="82"/>
      <c r="C177" s="82"/>
      <c r="D177" s="82"/>
      <c r="E177" s="82"/>
      <c r="F177" s="82"/>
      <c r="G177" s="82"/>
      <c r="H177" s="82"/>
      <c r="I177" s="94"/>
      <c r="J177" s="82"/>
      <c r="K177" s="82"/>
      <c r="L177" s="82"/>
      <c r="M177" s="82"/>
      <c r="N177" s="82"/>
      <c r="O177" s="82"/>
      <c r="P177" s="82"/>
      <c r="Q177" s="82"/>
      <c r="R177" s="82"/>
      <c r="S177" s="82"/>
      <c r="T177" s="82"/>
      <c r="U177" s="82"/>
      <c r="V177" s="82"/>
      <c r="W177" s="82"/>
      <c r="X177" s="82"/>
      <c r="Y177" s="82"/>
      <c r="Z177" s="82"/>
      <c r="AA177" s="82"/>
      <c r="AB177" s="82"/>
      <c r="AC177" s="82"/>
      <c r="AD177" s="82"/>
    </row>
    <row r="178" spans="1:30" ht="15.75" customHeight="1">
      <c r="A178" s="82"/>
      <c r="B178" s="82"/>
      <c r="C178" s="82"/>
      <c r="D178" s="82"/>
      <c r="E178" s="82"/>
      <c r="F178" s="82"/>
      <c r="G178" s="82"/>
      <c r="H178" s="82"/>
      <c r="I178" s="94"/>
      <c r="J178" s="82"/>
      <c r="K178" s="82"/>
      <c r="L178" s="82"/>
      <c r="M178" s="82"/>
      <c r="N178" s="82"/>
      <c r="O178" s="82"/>
      <c r="P178" s="82"/>
      <c r="Q178" s="82"/>
      <c r="R178" s="82"/>
      <c r="S178" s="82"/>
      <c r="T178" s="82"/>
      <c r="U178" s="82"/>
      <c r="V178" s="82"/>
      <c r="W178" s="82"/>
      <c r="X178" s="82"/>
      <c r="Y178" s="82"/>
      <c r="Z178" s="82"/>
      <c r="AA178" s="82"/>
      <c r="AB178" s="82"/>
      <c r="AC178" s="82"/>
      <c r="AD178" s="82"/>
    </row>
    <row r="179" spans="1:30" ht="15.75" customHeight="1">
      <c r="A179" s="82"/>
      <c r="B179" s="82"/>
      <c r="C179" s="82"/>
      <c r="D179" s="82"/>
      <c r="E179" s="82"/>
      <c r="F179" s="82"/>
      <c r="G179" s="82"/>
      <c r="H179" s="82"/>
      <c r="I179" s="204"/>
      <c r="J179" s="82"/>
      <c r="K179" s="82"/>
      <c r="L179" s="82"/>
      <c r="M179" s="82"/>
      <c r="N179" s="82"/>
      <c r="O179" s="82"/>
      <c r="P179" s="82"/>
      <c r="Q179" s="82"/>
      <c r="R179" s="82"/>
      <c r="S179" s="82"/>
      <c r="T179" s="82"/>
      <c r="U179" s="82"/>
      <c r="V179" s="82"/>
      <c r="W179" s="82"/>
      <c r="X179" s="82"/>
      <c r="Y179" s="82"/>
      <c r="Z179" s="82"/>
      <c r="AA179" s="82"/>
      <c r="AB179" s="82"/>
      <c r="AC179" s="82"/>
      <c r="AD179" s="82"/>
    </row>
    <row r="180" spans="1:30" ht="15.75" customHeight="1">
      <c r="A180" s="82"/>
      <c r="B180" s="82"/>
      <c r="C180" s="82"/>
      <c r="D180" s="82"/>
      <c r="E180" s="82"/>
      <c r="F180" s="82"/>
      <c r="G180" s="82"/>
      <c r="H180" s="82"/>
      <c r="I180" s="94"/>
      <c r="J180" s="82"/>
      <c r="K180" s="82"/>
      <c r="L180" s="82"/>
      <c r="M180" s="82"/>
      <c r="N180" s="82"/>
      <c r="O180" s="82"/>
      <c r="P180" s="82"/>
      <c r="Q180" s="82"/>
      <c r="R180" s="82"/>
      <c r="S180" s="82"/>
      <c r="T180" s="82"/>
      <c r="U180" s="82"/>
      <c r="V180" s="82"/>
      <c r="W180" s="82"/>
      <c r="X180" s="82"/>
      <c r="Y180" s="82"/>
      <c r="Z180" s="82"/>
      <c r="AA180" s="82"/>
      <c r="AB180" s="82"/>
      <c r="AC180" s="82"/>
      <c r="AD180" s="82"/>
    </row>
    <row r="181" spans="1:30" ht="15.75" customHeight="1">
      <c r="A181" s="82"/>
      <c r="B181" s="202"/>
      <c r="C181" s="202"/>
      <c r="D181" s="202"/>
      <c r="E181" s="202"/>
      <c r="F181" s="202"/>
      <c r="G181" s="202"/>
      <c r="H181" s="202"/>
      <c r="I181" s="203"/>
      <c r="J181" s="82"/>
      <c r="K181" s="82"/>
      <c r="L181" s="82"/>
      <c r="M181" s="82"/>
      <c r="N181" s="82"/>
      <c r="O181" s="82"/>
      <c r="P181" s="82"/>
      <c r="Q181" s="82"/>
      <c r="R181" s="82"/>
      <c r="S181" s="82"/>
      <c r="T181" s="82"/>
      <c r="U181" s="82"/>
      <c r="V181" s="82"/>
      <c r="W181" s="82"/>
      <c r="X181" s="82"/>
      <c r="Y181" s="82"/>
      <c r="Z181" s="82"/>
      <c r="AA181" s="82"/>
      <c r="AB181" s="82"/>
      <c r="AC181" s="82"/>
      <c r="AD181" s="82"/>
    </row>
    <row r="182" spans="1:30" ht="15.75" customHeight="1">
      <c r="A182" s="82"/>
      <c r="B182" s="82"/>
      <c r="C182" s="82"/>
      <c r="D182" s="82"/>
      <c r="E182" s="82"/>
      <c r="F182" s="82"/>
      <c r="G182" s="82"/>
      <c r="H182" s="82"/>
      <c r="I182" s="94"/>
      <c r="J182" s="82"/>
      <c r="K182" s="82"/>
      <c r="L182" s="82"/>
      <c r="M182" s="82"/>
      <c r="N182" s="82"/>
      <c r="O182" s="82"/>
      <c r="P182" s="82"/>
      <c r="Q182" s="82"/>
      <c r="R182" s="82"/>
      <c r="S182" s="82"/>
      <c r="T182" s="82"/>
      <c r="U182" s="82"/>
      <c r="V182" s="82"/>
      <c r="W182" s="82"/>
      <c r="X182" s="82"/>
      <c r="Y182" s="82"/>
      <c r="Z182" s="82"/>
      <c r="AA182" s="82"/>
      <c r="AB182" s="82"/>
      <c r="AC182" s="82"/>
      <c r="AD182" s="82"/>
    </row>
    <row r="183" spans="1:30" ht="15.75" customHeight="1">
      <c r="A183" s="82"/>
      <c r="B183" s="82"/>
      <c r="C183" s="82"/>
      <c r="D183" s="82"/>
      <c r="E183" s="82"/>
      <c r="F183" s="82"/>
      <c r="G183" s="82"/>
      <c r="H183" s="82"/>
      <c r="I183" s="94"/>
      <c r="J183" s="82"/>
      <c r="K183" s="82"/>
      <c r="L183" s="82"/>
      <c r="M183" s="82"/>
      <c r="N183" s="82"/>
      <c r="O183" s="82"/>
      <c r="P183" s="82"/>
      <c r="Q183" s="82"/>
      <c r="R183" s="82"/>
      <c r="S183" s="82"/>
      <c r="T183" s="82"/>
      <c r="U183" s="82"/>
      <c r="V183" s="82"/>
      <c r="W183" s="82"/>
      <c r="X183" s="82"/>
      <c r="Y183" s="82"/>
      <c r="Z183" s="82"/>
      <c r="AA183" s="82"/>
      <c r="AB183" s="82"/>
      <c r="AC183" s="82"/>
      <c r="AD183" s="82"/>
    </row>
    <row r="184" spans="1:30" ht="15.75" customHeight="1">
      <c r="A184" s="82"/>
      <c r="B184" s="82"/>
      <c r="C184" s="82"/>
      <c r="D184" s="82"/>
      <c r="E184" s="82"/>
      <c r="F184" s="82"/>
      <c r="G184" s="82"/>
      <c r="H184" s="82"/>
      <c r="I184" s="94"/>
      <c r="J184" s="82"/>
      <c r="K184" s="82"/>
      <c r="L184" s="82"/>
      <c r="M184" s="82"/>
      <c r="N184" s="82"/>
      <c r="O184" s="82"/>
      <c r="P184" s="82"/>
      <c r="Q184" s="82"/>
      <c r="R184" s="82"/>
      <c r="S184" s="82"/>
      <c r="T184" s="82"/>
      <c r="U184" s="82"/>
      <c r="V184" s="82"/>
      <c r="W184" s="82"/>
      <c r="X184" s="82"/>
      <c r="Y184" s="82"/>
      <c r="Z184" s="82"/>
      <c r="AA184" s="82"/>
      <c r="AB184" s="82"/>
      <c r="AC184" s="82"/>
      <c r="AD184" s="82"/>
    </row>
    <row r="185" spans="1:30" ht="15.75" customHeight="1">
      <c r="A185" s="82"/>
      <c r="B185" s="82"/>
      <c r="C185" s="82"/>
      <c r="D185" s="82"/>
      <c r="E185" s="82"/>
      <c r="F185" s="82"/>
      <c r="G185" s="82"/>
      <c r="H185" s="82"/>
      <c r="I185" s="94"/>
      <c r="J185" s="82"/>
      <c r="K185" s="82"/>
      <c r="L185" s="82"/>
      <c r="M185" s="82"/>
      <c r="N185" s="82"/>
      <c r="O185" s="82"/>
      <c r="P185" s="82"/>
      <c r="Q185" s="82"/>
      <c r="R185" s="82"/>
      <c r="S185" s="82"/>
      <c r="T185" s="82"/>
      <c r="U185" s="82"/>
      <c r="V185" s="82"/>
      <c r="W185" s="82"/>
      <c r="X185" s="82"/>
      <c r="Y185" s="82"/>
      <c r="Z185" s="82"/>
      <c r="AA185" s="82"/>
      <c r="AB185" s="82"/>
      <c r="AC185" s="82"/>
      <c r="AD185" s="82"/>
    </row>
    <row r="186" spans="1:30" ht="15.75" customHeight="1">
      <c r="A186" s="82"/>
      <c r="B186" s="82"/>
      <c r="C186" s="82"/>
      <c r="D186" s="82"/>
      <c r="E186" s="82"/>
      <c r="F186" s="82"/>
      <c r="G186" s="82"/>
      <c r="H186" s="82"/>
      <c r="I186" s="94"/>
      <c r="J186" s="82"/>
      <c r="K186" s="82"/>
      <c r="L186" s="82"/>
      <c r="M186" s="82"/>
      <c r="N186" s="82"/>
      <c r="O186" s="82"/>
      <c r="P186" s="82"/>
      <c r="Q186" s="82"/>
      <c r="R186" s="82"/>
      <c r="S186" s="82"/>
      <c r="T186" s="82"/>
      <c r="U186" s="82"/>
      <c r="V186" s="82"/>
      <c r="W186" s="82"/>
      <c r="X186" s="82"/>
      <c r="Y186" s="82"/>
      <c r="Z186" s="82"/>
      <c r="AA186" s="82"/>
      <c r="AB186" s="82"/>
      <c r="AC186" s="82"/>
      <c r="AD186" s="82"/>
    </row>
    <row r="187" spans="1:30" ht="15.75" customHeight="1">
      <c r="A187" s="82"/>
      <c r="B187" s="82"/>
      <c r="C187" s="82"/>
      <c r="D187" s="82"/>
      <c r="E187" s="82"/>
      <c r="F187" s="82"/>
      <c r="G187" s="82"/>
      <c r="H187" s="82"/>
      <c r="I187" s="94"/>
      <c r="J187" s="82"/>
      <c r="K187" s="82"/>
      <c r="L187" s="82"/>
      <c r="M187" s="82"/>
      <c r="N187" s="82"/>
      <c r="O187" s="82"/>
      <c r="P187" s="82"/>
      <c r="Q187" s="82"/>
      <c r="R187" s="82"/>
      <c r="S187" s="82"/>
      <c r="T187" s="82"/>
      <c r="U187" s="82"/>
      <c r="V187" s="82"/>
      <c r="W187" s="82"/>
      <c r="X187" s="82"/>
      <c r="Y187" s="82"/>
      <c r="Z187" s="82"/>
      <c r="AA187" s="82"/>
      <c r="AB187" s="82"/>
      <c r="AC187" s="82"/>
      <c r="AD187" s="82"/>
    </row>
    <row r="188" spans="1:30" ht="15.75" customHeight="1">
      <c r="A188" s="82"/>
      <c r="B188" s="82"/>
      <c r="C188" s="82"/>
      <c r="D188" s="82"/>
      <c r="E188" s="82"/>
      <c r="F188" s="82"/>
      <c r="G188" s="82"/>
      <c r="H188" s="82"/>
      <c r="I188" s="94"/>
      <c r="J188" s="82"/>
      <c r="K188" s="82"/>
      <c r="L188" s="82"/>
      <c r="M188" s="82"/>
      <c r="N188" s="82"/>
      <c r="O188" s="82"/>
      <c r="P188" s="82"/>
      <c r="Q188" s="82"/>
      <c r="R188" s="82"/>
      <c r="S188" s="82"/>
      <c r="T188" s="82"/>
      <c r="U188" s="82"/>
      <c r="V188" s="82"/>
      <c r="W188" s="82"/>
      <c r="X188" s="82"/>
      <c r="Y188" s="82"/>
      <c r="Z188" s="82"/>
      <c r="AA188" s="82"/>
      <c r="AB188" s="82"/>
      <c r="AC188" s="82"/>
      <c r="AD188" s="82"/>
    </row>
    <row r="189" spans="1:30" ht="15.75" customHeight="1">
      <c r="A189" s="82"/>
      <c r="B189" s="82"/>
      <c r="C189" s="82"/>
      <c r="D189" s="82"/>
      <c r="E189" s="82"/>
      <c r="F189" s="82"/>
      <c r="G189" s="82"/>
      <c r="H189" s="82"/>
      <c r="I189" s="94"/>
      <c r="J189" s="82"/>
      <c r="K189" s="82"/>
      <c r="L189" s="82"/>
      <c r="M189" s="82"/>
      <c r="N189" s="82"/>
      <c r="O189" s="82"/>
      <c r="P189" s="82"/>
      <c r="Q189" s="82"/>
      <c r="R189" s="82"/>
      <c r="S189" s="82"/>
      <c r="T189" s="82"/>
      <c r="U189" s="82"/>
      <c r="V189" s="82"/>
      <c r="W189" s="82"/>
      <c r="X189" s="82"/>
      <c r="Y189" s="82"/>
      <c r="Z189" s="82"/>
      <c r="AA189" s="82"/>
      <c r="AB189" s="82"/>
      <c r="AC189" s="82"/>
      <c r="AD189" s="82"/>
    </row>
    <row r="190" spans="1:30" ht="15.75" customHeight="1">
      <c r="A190" s="82"/>
      <c r="B190" s="82"/>
      <c r="C190" s="82"/>
      <c r="D190" s="82"/>
      <c r="E190" s="82"/>
      <c r="F190" s="82"/>
      <c r="G190" s="82"/>
      <c r="H190" s="82"/>
      <c r="I190" s="94"/>
      <c r="J190" s="82"/>
      <c r="K190" s="82"/>
      <c r="L190" s="82"/>
      <c r="M190" s="82"/>
      <c r="N190" s="82"/>
      <c r="O190" s="82"/>
      <c r="P190" s="82"/>
      <c r="Q190" s="82"/>
      <c r="R190" s="82"/>
      <c r="S190" s="82"/>
      <c r="T190" s="82"/>
      <c r="U190" s="82"/>
      <c r="V190" s="82"/>
      <c r="W190" s="82"/>
      <c r="X190" s="82"/>
      <c r="Y190" s="82"/>
      <c r="Z190" s="82"/>
      <c r="AA190" s="82"/>
      <c r="AB190" s="82"/>
      <c r="AC190" s="82"/>
      <c r="AD190" s="82"/>
    </row>
    <row r="191" spans="1:30" ht="15.75" customHeight="1">
      <c r="A191" s="82"/>
      <c r="B191" s="82"/>
      <c r="C191" s="82"/>
      <c r="D191" s="82"/>
      <c r="E191" s="82"/>
      <c r="F191" s="82"/>
      <c r="G191" s="82"/>
      <c r="H191" s="82"/>
      <c r="I191" s="94"/>
      <c r="J191" s="82"/>
      <c r="K191" s="82"/>
      <c r="L191" s="82"/>
      <c r="M191" s="82"/>
      <c r="N191" s="82"/>
      <c r="O191" s="82"/>
      <c r="P191" s="82"/>
      <c r="Q191" s="82"/>
      <c r="R191" s="82"/>
      <c r="S191" s="82"/>
      <c r="T191" s="82"/>
      <c r="U191" s="82"/>
      <c r="V191" s="82"/>
      <c r="W191" s="82"/>
      <c r="X191" s="82"/>
      <c r="Y191" s="82"/>
      <c r="Z191" s="82"/>
      <c r="AA191" s="82"/>
      <c r="AB191" s="82"/>
      <c r="AC191" s="82"/>
      <c r="AD191" s="82"/>
    </row>
    <row r="192" spans="1:30" ht="15.75" customHeight="1">
      <c r="A192" s="82"/>
      <c r="B192" s="82"/>
      <c r="C192" s="82"/>
      <c r="D192" s="82"/>
      <c r="E192" s="82"/>
      <c r="F192" s="82"/>
      <c r="G192" s="82"/>
      <c r="H192" s="82"/>
      <c r="I192" s="94"/>
      <c r="J192" s="82"/>
      <c r="K192" s="82"/>
      <c r="L192" s="82"/>
      <c r="M192" s="82"/>
      <c r="N192" s="82"/>
      <c r="O192" s="82"/>
      <c r="P192" s="82"/>
      <c r="Q192" s="82"/>
      <c r="R192" s="82"/>
      <c r="S192" s="82"/>
      <c r="T192" s="82"/>
      <c r="U192" s="82"/>
      <c r="V192" s="82"/>
      <c r="W192" s="82"/>
      <c r="X192" s="82"/>
      <c r="Y192" s="82"/>
      <c r="Z192" s="82"/>
      <c r="AA192" s="82"/>
      <c r="AB192" s="82"/>
      <c r="AC192" s="82"/>
      <c r="AD192" s="82"/>
    </row>
    <row r="193" spans="1:30" ht="15.75" customHeight="1">
      <c r="A193" s="82"/>
      <c r="B193" s="202"/>
      <c r="C193" s="202"/>
      <c r="D193" s="202"/>
      <c r="E193" s="202"/>
      <c r="F193" s="202"/>
      <c r="G193" s="202"/>
      <c r="H193" s="202"/>
      <c r="I193" s="203"/>
      <c r="J193" s="82"/>
      <c r="K193" s="82"/>
      <c r="L193" s="82"/>
      <c r="M193" s="82"/>
      <c r="N193" s="82"/>
      <c r="O193" s="82"/>
      <c r="P193" s="82"/>
      <c r="Q193" s="82"/>
      <c r="R193" s="82"/>
      <c r="S193" s="82"/>
      <c r="T193" s="82"/>
      <c r="U193" s="82"/>
      <c r="V193" s="82"/>
      <c r="W193" s="82"/>
      <c r="X193" s="82"/>
      <c r="Y193" s="82"/>
      <c r="Z193" s="82"/>
      <c r="AA193" s="82"/>
      <c r="AB193" s="82"/>
      <c r="AC193" s="82"/>
      <c r="AD193" s="82"/>
    </row>
    <row r="194" spans="1:30" ht="15.75" customHeight="1">
      <c r="A194" s="82"/>
      <c r="B194" s="82"/>
      <c r="C194" s="82"/>
      <c r="D194" s="82"/>
      <c r="E194" s="82"/>
      <c r="F194" s="82"/>
      <c r="G194" s="82"/>
      <c r="H194" s="82"/>
      <c r="I194" s="204"/>
      <c r="J194" s="82"/>
      <c r="K194" s="82"/>
      <c r="L194" s="82"/>
      <c r="M194" s="82"/>
      <c r="N194" s="82"/>
      <c r="O194" s="82"/>
      <c r="P194" s="82"/>
      <c r="Q194" s="82"/>
      <c r="R194" s="82"/>
      <c r="S194" s="82"/>
      <c r="T194" s="82"/>
      <c r="U194" s="82"/>
      <c r="V194" s="82"/>
      <c r="W194" s="82"/>
      <c r="X194" s="82"/>
      <c r="Y194" s="82"/>
      <c r="Z194" s="82"/>
      <c r="AA194" s="82"/>
      <c r="AB194" s="82"/>
      <c r="AC194" s="82"/>
      <c r="AD194" s="82"/>
    </row>
    <row r="195" spans="1:30" ht="15.75" customHeight="1">
      <c r="A195" s="82"/>
      <c r="B195" s="82"/>
      <c r="C195" s="82"/>
      <c r="D195" s="82"/>
      <c r="E195" s="82"/>
      <c r="F195" s="82"/>
      <c r="G195" s="82"/>
      <c r="H195" s="82"/>
      <c r="I195" s="204"/>
      <c r="J195" s="82"/>
      <c r="K195" s="82"/>
      <c r="L195" s="82"/>
      <c r="M195" s="82"/>
      <c r="N195" s="82"/>
      <c r="O195" s="82"/>
      <c r="P195" s="82"/>
      <c r="Q195" s="82"/>
      <c r="R195" s="82"/>
      <c r="S195" s="82"/>
      <c r="T195" s="82"/>
      <c r="U195" s="82"/>
      <c r="V195" s="82"/>
      <c r="W195" s="82"/>
      <c r="X195" s="82"/>
      <c r="Y195" s="82"/>
      <c r="Z195" s="82"/>
      <c r="AA195" s="82"/>
      <c r="AB195" s="82"/>
      <c r="AC195" s="82"/>
      <c r="AD195" s="82"/>
    </row>
    <row r="196" spans="1:30" ht="15.75" customHeight="1">
      <c r="A196" s="82"/>
      <c r="B196" s="82"/>
      <c r="C196" s="82"/>
      <c r="D196" s="82"/>
      <c r="E196" s="82"/>
      <c r="F196" s="82"/>
      <c r="G196" s="82"/>
      <c r="H196" s="82"/>
      <c r="I196" s="204"/>
      <c r="J196" s="82"/>
      <c r="K196" s="82"/>
      <c r="L196" s="82"/>
      <c r="M196" s="82"/>
      <c r="N196" s="82"/>
      <c r="O196" s="82"/>
      <c r="P196" s="82"/>
      <c r="Q196" s="82"/>
      <c r="R196" s="82"/>
      <c r="S196" s="82"/>
      <c r="T196" s="82"/>
      <c r="U196" s="82"/>
      <c r="V196" s="82"/>
      <c r="W196" s="82"/>
      <c r="X196" s="82"/>
      <c r="Y196" s="82"/>
      <c r="Z196" s="82"/>
      <c r="AA196" s="82"/>
      <c r="AB196" s="82"/>
      <c r="AC196" s="82"/>
      <c r="AD196" s="82"/>
    </row>
    <row r="197" spans="1:30" ht="15.75" customHeight="1">
      <c r="A197" s="82"/>
      <c r="B197" s="82"/>
      <c r="C197" s="82"/>
      <c r="D197" s="82"/>
      <c r="E197" s="82"/>
      <c r="F197" s="82"/>
      <c r="G197" s="82"/>
      <c r="H197" s="82"/>
      <c r="I197" s="204"/>
      <c r="J197" s="82"/>
      <c r="K197" s="82"/>
      <c r="L197" s="82"/>
      <c r="M197" s="82"/>
      <c r="N197" s="82"/>
      <c r="O197" s="82"/>
      <c r="P197" s="82"/>
      <c r="Q197" s="82"/>
      <c r="R197" s="82"/>
      <c r="S197" s="82"/>
      <c r="T197" s="82"/>
      <c r="U197" s="82"/>
      <c r="V197" s="82"/>
      <c r="W197" s="82"/>
      <c r="X197" s="82"/>
      <c r="Y197" s="82"/>
      <c r="Z197" s="82"/>
      <c r="AA197" s="82"/>
      <c r="AB197" s="82"/>
      <c r="AC197" s="82"/>
      <c r="AD197" s="82"/>
    </row>
    <row r="198" spans="1:30" ht="15.75" customHeight="1">
      <c r="A198" s="82"/>
      <c r="B198" s="82"/>
      <c r="C198" s="82"/>
      <c r="D198" s="82"/>
      <c r="E198" s="82"/>
      <c r="F198" s="82"/>
      <c r="G198" s="82"/>
      <c r="H198" s="82"/>
      <c r="I198" s="204"/>
      <c r="J198" s="82"/>
      <c r="K198" s="82"/>
      <c r="L198" s="82"/>
      <c r="M198" s="82"/>
      <c r="N198" s="82"/>
      <c r="O198" s="82"/>
      <c r="P198" s="82"/>
      <c r="Q198" s="82"/>
      <c r="R198" s="82"/>
      <c r="S198" s="82"/>
      <c r="T198" s="82"/>
      <c r="U198" s="82"/>
      <c r="V198" s="82"/>
      <c r="W198" s="82"/>
      <c r="X198" s="82"/>
      <c r="Y198" s="82"/>
      <c r="Z198" s="82"/>
      <c r="AA198" s="82"/>
      <c r="AB198" s="82"/>
      <c r="AC198" s="82"/>
      <c r="AD198" s="82"/>
    </row>
    <row r="199" spans="1:30" ht="15.75" customHeight="1">
      <c r="A199" s="82"/>
      <c r="B199" s="82"/>
      <c r="C199" s="82"/>
      <c r="D199" s="82"/>
      <c r="E199" s="82"/>
      <c r="F199" s="82"/>
      <c r="G199" s="82"/>
      <c r="H199" s="82"/>
      <c r="I199" s="204"/>
      <c r="J199" s="82"/>
      <c r="K199" s="82"/>
      <c r="L199" s="82"/>
      <c r="M199" s="82"/>
      <c r="N199" s="82"/>
      <c r="O199" s="82"/>
      <c r="P199" s="82"/>
      <c r="Q199" s="82"/>
      <c r="R199" s="82"/>
      <c r="S199" s="82"/>
      <c r="T199" s="82"/>
      <c r="U199" s="82"/>
      <c r="V199" s="82"/>
      <c r="W199" s="82"/>
      <c r="X199" s="82"/>
      <c r="Y199" s="82"/>
      <c r="Z199" s="82"/>
      <c r="AA199" s="82"/>
      <c r="AB199" s="82"/>
      <c r="AC199" s="82"/>
      <c r="AD199" s="82"/>
    </row>
    <row r="200" spans="1:30" ht="15.75" customHeight="1">
      <c r="A200" s="82"/>
      <c r="B200" s="82"/>
      <c r="C200" s="82"/>
      <c r="D200" s="82"/>
      <c r="E200" s="82"/>
      <c r="F200" s="82"/>
      <c r="G200" s="82"/>
      <c r="H200" s="82"/>
      <c r="I200" s="204"/>
      <c r="J200" s="82"/>
      <c r="K200" s="82"/>
      <c r="L200" s="82"/>
      <c r="M200" s="82"/>
      <c r="N200" s="82"/>
      <c r="O200" s="82"/>
      <c r="P200" s="82"/>
      <c r="Q200" s="82"/>
      <c r="R200" s="82"/>
      <c r="S200" s="82"/>
      <c r="T200" s="82"/>
      <c r="U200" s="82"/>
      <c r="V200" s="82"/>
      <c r="W200" s="82"/>
      <c r="X200" s="82"/>
      <c r="Y200" s="82"/>
      <c r="Z200" s="82"/>
      <c r="AA200" s="82"/>
      <c r="AB200" s="82"/>
      <c r="AC200" s="82"/>
      <c r="AD200" s="82"/>
    </row>
    <row r="201" spans="1:30" ht="15.75" customHeight="1">
      <c r="A201" s="82"/>
      <c r="B201" s="82"/>
      <c r="C201" s="82"/>
      <c r="D201" s="82"/>
      <c r="E201" s="82"/>
      <c r="F201" s="82"/>
      <c r="G201" s="82"/>
      <c r="H201" s="82"/>
      <c r="I201" s="204"/>
      <c r="J201" s="82"/>
      <c r="K201" s="82"/>
      <c r="L201" s="82"/>
      <c r="M201" s="82"/>
      <c r="N201" s="82"/>
      <c r="O201" s="82"/>
      <c r="P201" s="82"/>
      <c r="Q201" s="82"/>
      <c r="R201" s="82"/>
      <c r="S201" s="82"/>
      <c r="T201" s="82"/>
      <c r="U201" s="82"/>
      <c r="V201" s="82"/>
      <c r="W201" s="82"/>
      <c r="X201" s="82"/>
      <c r="Y201" s="82"/>
      <c r="Z201" s="82"/>
      <c r="AA201" s="82"/>
      <c r="AB201" s="82"/>
      <c r="AC201" s="82"/>
      <c r="AD201" s="82"/>
    </row>
    <row r="202" spans="1:30" ht="15.75" customHeight="1">
      <c r="A202" s="82"/>
      <c r="B202" s="82"/>
      <c r="C202" s="82"/>
      <c r="D202" s="82"/>
      <c r="E202" s="82"/>
      <c r="F202" s="82"/>
      <c r="G202" s="82"/>
      <c r="H202" s="82"/>
      <c r="I202" s="204"/>
      <c r="J202" s="82"/>
      <c r="K202" s="82"/>
      <c r="L202" s="82"/>
      <c r="M202" s="82"/>
      <c r="N202" s="82"/>
      <c r="O202" s="82"/>
      <c r="P202" s="82"/>
      <c r="Q202" s="82"/>
      <c r="R202" s="82"/>
      <c r="S202" s="82"/>
      <c r="T202" s="82"/>
      <c r="U202" s="82"/>
      <c r="V202" s="82"/>
      <c r="W202" s="82"/>
      <c r="X202" s="82"/>
      <c r="Y202" s="82"/>
      <c r="Z202" s="82"/>
      <c r="AA202" s="82"/>
      <c r="AB202" s="82"/>
      <c r="AC202" s="82"/>
      <c r="AD202" s="82"/>
    </row>
    <row r="203" spans="1:30" ht="15.75" customHeight="1">
      <c r="A203" s="82"/>
      <c r="B203" s="82"/>
      <c r="C203" s="82"/>
      <c r="D203" s="82"/>
      <c r="E203" s="82"/>
      <c r="F203" s="82"/>
      <c r="G203" s="82"/>
      <c r="H203" s="82"/>
      <c r="I203" s="204"/>
      <c r="J203" s="82"/>
      <c r="K203" s="82"/>
      <c r="L203" s="82"/>
      <c r="M203" s="82"/>
      <c r="N203" s="82"/>
      <c r="O203" s="82"/>
      <c r="P203" s="82"/>
      <c r="Q203" s="82"/>
      <c r="R203" s="82"/>
      <c r="S203" s="82"/>
      <c r="T203" s="82"/>
      <c r="U203" s="82"/>
      <c r="V203" s="82"/>
      <c r="W203" s="82"/>
      <c r="X203" s="82"/>
      <c r="Y203" s="82"/>
      <c r="Z203" s="82"/>
      <c r="AA203" s="82"/>
      <c r="AB203" s="82"/>
      <c r="AC203" s="82"/>
      <c r="AD203" s="82"/>
    </row>
    <row r="204" spans="1:30" ht="15.75" customHeight="1">
      <c r="A204" s="82"/>
      <c r="B204" s="202"/>
      <c r="C204" s="202"/>
      <c r="D204" s="202"/>
      <c r="E204" s="202"/>
      <c r="F204" s="202"/>
      <c r="G204" s="202"/>
      <c r="H204" s="202"/>
      <c r="I204" s="203"/>
      <c r="J204" s="82"/>
      <c r="K204" s="82"/>
      <c r="L204" s="82"/>
      <c r="M204" s="82"/>
      <c r="N204" s="82"/>
      <c r="O204" s="82"/>
      <c r="P204" s="82"/>
      <c r="Q204" s="82"/>
      <c r="R204" s="82"/>
      <c r="S204" s="82"/>
      <c r="T204" s="82"/>
      <c r="U204" s="82"/>
      <c r="V204" s="82"/>
      <c r="W204" s="82"/>
      <c r="X204" s="82"/>
      <c r="Y204" s="82"/>
      <c r="Z204" s="82"/>
      <c r="AA204" s="82"/>
      <c r="AB204" s="82"/>
      <c r="AC204" s="82"/>
      <c r="AD204" s="82"/>
    </row>
    <row r="205" spans="1:30" ht="15.75" customHeight="1">
      <c r="A205" s="82"/>
      <c r="B205" s="82"/>
      <c r="C205" s="82"/>
      <c r="D205" s="82"/>
      <c r="E205" s="82"/>
      <c r="F205" s="82"/>
      <c r="G205" s="82"/>
      <c r="H205" s="82"/>
      <c r="I205" s="94"/>
      <c r="J205" s="82"/>
      <c r="K205" s="82"/>
      <c r="L205" s="82"/>
      <c r="M205" s="82"/>
      <c r="N205" s="82"/>
      <c r="O205" s="82"/>
      <c r="P205" s="82"/>
      <c r="Q205" s="82"/>
      <c r="R205" s="82"/>
      <c r="S205" s="82"/>
      <c r="T205" s="82"/>
      <c r="U205" s="82"/>
      <c r="V205" s="82"/>
      <c r="W205" s="82"/>
      <c r="X205" s="82"/>
      <c r="Y205" s="82"/>
      <c r="Z205" s="82"/>
      <c r="AA205" s="82"/>
      <c r="AB205" s="82"/>
      <c r="AC205" s="82"/>
      <c r="AD205" s="82"/>
    </row>
    <row r="206" spans="1:30" ht="15.75" customHeight="1">
      <c r="A206" s="82"/>
      <c r="B206" s="82"/>
      <c r="C206" s="82"/>
      <c r="D206" s="82"/>
      <c r="E206" s="82"/>
      <c r="F206" s="82"/>
      <c r="G206" s="82"/>
      <c r="H206" s="82"/>
      <c r="I206" s="94"/>
      <c r="J206" s="82"/>
      <c r="K206" s="82"/>
      <c r="L206" s="82"/>
      <c r="M206" s="82"/>
      <c r="N206" s="82"/>
      <c r="O206" s="82"/>
      <c r="P206" s="82"/>
      <c r="Q206" s="82"/>
      <c r="R206" s="82"/>
      <c r="S206" s="82"/>
      <c r="T206" s="82"/>
      <c r="U206" s="82"/>
      <c r="V206" s="82"/>
      <c r="W206" s="82"/>
      <c r="X206" s="82"/>
      <c r="Y206" s="82"/>
      <c r="Z206" s="82"/>
      <c r="AA206" s="82"/>
      <c r="AB206" s="82"/>
      <c r="AC206" s="82"/>
      <c r="AD206" s="82"/>
    </row>
    <row r="207" spans="1:30" ht="15.75" customHeight="1">
      <c r="A207" s="82"/>
      <c r="B207" s="82"/>
      <c r="C207" s="82"/>
      <c r="D207" s="82"/>
      <c r="E207" s="82"/>
      <c r="F207" s="82"/>
      <c r="G207" s="82"/>
      <c r="H207" s="82"/>
      <c r="I207" s="94"/>
      <c r="J207" s="82"/>
      <c r="K207" s="82"/>
      <c r="L207" s="82"/>
      <c r="M207" s="82"/>
      <c r="N207" s="82"/>
      <c r="O207" s="82"/>
      <c r="P207" s="82"/>
      <c r="Q207" s="82"/>
      <c r="R207" s="82"/>
      <c r="S207" s="82"/>
      <c r="T207" s="82"/>
      <c r="U207" s="82"/>
      <c r="V207" s="82"/>
      <c r="W207" s="82"/>
      <c r="X207" s="82"/>
      <c r="Y207" s="82"/>
      <c r="Z207" s="82"/>
      <c r="AA207" s="82"/>
      <c r="AB207" s="82"/>
      <c r="AC207" s="82"/>
      <c r="AD207" s="82"/>
    </row>
    <row r="208" spans="1:30" ht="15.75" customHeight="1">
      <c r="A208" s="82"/>
      <c r="B208" s="82"/>
      <c r="C208" s="82"/>
      <c r="D208" s="82"/>
      <c r="E208" s="82"/>
      <c r="F208" s="82"/>
      <c r="G208" s="82"/>
      <c r="H208" s="82"/>
      <c r="I208" s="94"/>
      <c r="J208" s="82"/>
      <c r="K208" s="82"/>
      <c r="L208" s="82"/>
      <c r="M208" s="82"/>
      <c r="N208" s="82"/>
      <c r="O208" s="82"/>
      <c r="P208" s="82"/>
      <c r="Q208" s="82"/>
      <c r="R208" s="82"/>
      <c r="S208" s="82"/>
      <c r="T208" s="82"/>
      <c r="U208" s="82"/>
      <c r="V208" s="82"/>
      <c r="W208" s="82"/>
      <c r="X208" s="82"/>
      <c r="Y208" s="82"/>
      <c r="Z208" s="82"/>
      <c r="AA208" s="82"/>
      <c r="AB208" s="82"/>
      <c r="AC208" s="82"/>
      <c r="AD208" s="82"/>
    </row>
    <row r="209" spans="1:30" ht="15.75" customHeight="1">
      <c r="A209" s="82"/>
      <c r="B209" s="82"/>
      <c r="C209" s="82"/>
      <c r="D209" s="82"/>
      <c r="E209" s="82"/>
      <c r="F209" s="82"/>
      <c r="G209" s="82"/>
      <c r="H209" s="82"/>
      <c r="I209" s="94"/>
      <c r="J209" s="82"/>
      <c r="K209" s="82"/>
      <c r="L209" s="82"/>
      <c r="M209" s="82"/>
      <c r="N209" s="82"/>
      <c r="O209" s="82"/>
      <c r="P209" s="82"/>
      <c r="Q209" s="82"/>
      <c r="R209" s="82"/>
      <c r="S209" s="82"/>
      <c r="T209" s="82"/>
      <c r="U209" s="82"/>
      <c r="V209" s="82"/>
      <c r="W209" s="82"/>
      <c r="X209" s="82"/>
      <c r="Y209" s="82"/>
      <c r="Z209" s="82"/>
      <c r="AA209" s="82"/>
      <c r="AB209" s="82"/>
      <c r="AC209" s="82"/>
      <c r="AD209" s="82"/>
    </row>
    <row r="210" spans="1:30" ht="15.75" customHeight="1">
      <c r="A210" s="82"/>
      <c r="B210" s="82"/>
      <c r="C210" s="82"/>
      <c r="D210" s="82"/>
      <c r="E210" s="82"/>
      <c r="F210" s="82"/>
      <c r="G210" s="82"/>
      <c r="H210" s="82"/>
      <c r="I210" s="94"/>
      <c r="J210" s="82"/>
      <c r="K210" s="82"/>
      <c r="L210" s="82"/>
      <c r="M210" s="82"/>
      <c r="N210" s="82"/>
      <c r="O210" s="82"/>
      <c r="P210" s="82"/>
      <c r="Q210" s="82"/>
      <c r="R210" s="82"/>
      <c r="S210" s="82"/>
      <c r="T210" s="82"/>
      <c r="U210" s="82"/>
      <c r="V210" s="82"/>
      <c r="W210" s="82"/>
      <c r="X210" s="82"/>
      <c r="Y210" s="82"/>
      <c r="Z210" s="82"/>
      <c r="AA210" s="82"/>
      <c r="AB210" s="82"/>
      <c r="AC210" s="82"/>
      <c r="AD210" s="82"/>
    </row>
    <row r="211" spans="1:30" ht="15.75" customHeight="1">
      <c r="A211" s="82"/>
      <c r="B211" s="82"/>
      <c r="C211" s="82"/>
      <c r="D211" s="82"/>
      <c r="E211" s="82"/>
      <c r="F211" s="82"/>
      <c r="G211" s="82"/>
      <c r="H211" s="82"/>
      <c r="I211" s="94"/>
      <c r="J211" s="82"/>
      <c r="K211" s="82"/>
      <c r="L211" s="82"/>
      <c r="M211" s="82"/>
      <c r="N211" s="82"/>
      <c r="O211" s="82"/>
      <c r="P211" s="82"/>
      <c r="Q211" s="82"/>
      <c r="R211" s="82"/>
      <c r="S211" s="82"/>
      <c r="T211" s="82"/>
      <c r="U211" s="82"/>
      <c r="V211" s="82"/>
      <c r="W211" s="82"/>
      <c r="X211" s="82"/>
      <c r="Y211" s="82"/>
      <c r="Z211" s="82"/>
      <c r="AA211" s="82"/>
      <c r="AB211" s="82"/>
      <c r="AC211" s="82"/>
      <c r="AD211" s="82"/>
    </row>
    <row r="212" spans="1:30" ht="15.75" customHeight="1">
      <c r="A212" s="82"/>
      <c r="B212" s="82"/>
      <c r="C212" s="82"/>
      <c r="D212" s="82"/>
      <c r="E212" s="82"/>
      <c r="F212" s="82"/>
      <c r="G212" s="82"/>
      <c r="H212" s="82"/>
      <c r="I212" s="94"/>
      <c r="J212" s="82"/>
      <c r="K212" s="82"/>
      <c r="L212" s="82"/>
      <c r="M212" s="82"/>
      <c r="N212" s="82"/>
      <c r="O212" s="82"/>
      <c r="P212" s="82"/>
      <c r="Q212" s="82"/>
      <c r="R212" s="82"/>
      <c r="S212" s="82"/>
      <c r="T212" s="82"/>
      <c r="U212" s="82"/>
      <c r="V212" s="82"/>
      <c r="W212" s="82"/>
      <c r="X212" s="82"/>
      <c r="Y212" s="82"/>
      <c r="Z212" s="82"/>
      <c r="AA212" s="82"/>
      <c r="AB212" s="82"/>
      <c r="AC212" s="82"/>
      <c r="AD212" s="82"/>
    </row>
    <row r="213" spans="1:30" ht="15.75" customHeight="1">
      <c r="A213" s="82"/>
      <c r="B213" s="82"/>
      <c r="C213" s="82"/>
      <c r="D213" s="82"/>
      <c r="E213" s="82"/>
      <c r="F213" s="82"/>
      <c r="G213" s="82"/>
      <c r="H213" s="82"/>
      <c r="I213" s="94"/>
      <c r="J213" s="82"/>
      <c r="K213" s="82"/>
      <c r="L213" s="82"/>
      <c r="M213" s="82"/>
      <c r="N213" s="82"/>
      <c r="O213" s="82"/>
      <c r="P213" s="82"/>
      <c r="Q213" s="82"/>
      <c r="R213" s="82"/>
      <c r="S213" s="82"/>
      <c r="T213" s="82"/>
      <c r="U213" s="82"/>
      <c r="V213" s="82"/>
      <c r="W213" s="82"/>
      <c r="X213" s="82"/>
      <c r="Y213" s="82"/>
      <c r="Z213" s="82"/>
      <c r="AA213" s="82"/>
      <c r="AB213" s="82"/>
      <c r="AC213" s="82"/>
      <c r="AD213" s="82"/>
    </row>
    <row r="214" spans="1:30" ht="15.75" customHeight="1">
      <c r="A214" s="82"/>
      <c r="B214" s="82"/>
      <c r="C214" s="82"/>
      <c r="D214" s="82"/>
      <c r="E214" s="82"/>
      <c r="F214" s="82"/>
      <c r="G214" s="82"/>
      <c r="H214" s="82"/>
      <c r="I214" s="94"/>
      <c r="J214" s="82"/>
      <c r="K214" s="82"/>
      <c r="L214" s="82"/>
      <c r="M214" s="82"/>
      <c r="N214" s="82"/>
      <c r="O214" s="82"/>
      <c r="P214" s="82"/>
      <c r="Q214" s="82"/>
      <c r="R214" s="82"/>
      <c r="S214" s="82"/>
      <c r="T214" s="82"/>
      <c r="U214" s="82"/>
      <c r="V214" s="82"/>
      <c r="W214" s="82"/>
      <c r="X214" s="82"/>
      <c r="Y214" s="82"/>
      <c r="Z214" s="82"/>
      <c r="AA214" s="82"/>
      <c r="AB214" s="82"/>
      <c r="AC214" s="82"/>
      <c r="AD214" s="82"/>
    </row>
    <row r="215" spans="1:30" ht="15.75" customHeight="1">
      <c r="A215" s="82"/>
      <c r="B215" s="82"/>
      <c r="C215" s="82"/>
      <c r="D215" s="82"/>
      <c r="E215" s="82"/>
      <c r="F215" s="82"/>
      <c r="G215" s="82"/>
      <c r="H215" s="82"/>
      <c r="I215" s="94"/>
      <c r="J215" s="82"/>
      <c r="K215" s="82"/>
      <c r="L215" s="82"/>
      <c r="M215" s="82"/>
      <c r="N215" s="82"/>
      <c r="O215" s="82"/>
      <c r="P215" s="82"/>
      <c r="Q215" s="82"/>
      <c r="R215" s="82"/>
      <c r="S215" s="82"/>
      <c r="T215" s="82"/>
      <c r="U215" s="82"/>
      <c r="V215" s="82"/>
      <c r="W215" s="82"/>
      <c r="X215" s="82"/>
      <c r="Y215" s="82"/>
      <c r="Z215" s="82"/>
      <c r="AA215" s="82"/>
      <c r="AB215" s="82"/>
      <c r="AC215" s="82"/>
      <c r="AD215" s="82"/>
    </row>
    <row r="216" spans="1:30" ht="15.75" customHeight="1">
      <c r="A216" s="82"/>
      <c r="B216" s="82"/>
      <c r="C216" s="82"/>
      <c r="D216" s="82"/>
      <c r="E216" s="82"/>
      <c r="F216" s="82"/>
      <c r="G216" s="82"/>
      <c r="H216" s="82"/>
      <c r="I216" s="203"/>
      <c r="J216" s="82"/>
      <c r="K216" s="82"/>
      <c r="L216" s="82"/>
      <c r="M216" s="82"/>
      <c r="N216" s="82"/>
      <c r="O216" s="82"/>
      <c r="P216" s="82"/>
      <c r="Q216" s="82"/>
      <c r="R216" s="82"/>
      <c r="S216" s="82"/>
      <c r="T216" s="82"/>
      <c r="U216" s="82"/>
      <c r="V216" s="82"/>
      <c r="W216" s="82"/>
      <c r="X216" s="82"/>
      <c r="Y216" s="82"/>
      <c r="Z216" s="82"/>
      <c r="AA216" s="82"/>
      <c r="AB216" s="82"/>
      <c r="AC216" s="82"/>
      <c r="AD216" s="82"/>
    </row>
    <row r="217" spans="1:30" ht="15.75" customHeight="1">
      <c r="A217" s="82"/>
      <c r="B217" s="82"/>
      <c r="C217" s="82"/>
      <c r="D217" s="82"/>
      <c r="E217" s="82"/>
      <c r="F217" s="82"/>
      <c r="G217" s="82"/>
      <c r="H217" s="82"/>
      <c r="I217" s="94"/>
      <c r="J217" s="82"/>
      <c r="K217" s="82"/>
      <c r="L217" s="82"/>
      <c r="M217" s="82"/>
      <c r="N217" s="82"/>
      <c r="O217" s="82"/>
      <c r="P217" s="82"/>
      <c r="Q217" s="82"/>
      <c r="R217" s="82"/>
      <c r="S217" s="82"/>
      <c r="T217" s="82"/>
      <c r="U217" s="82"/>
      <c r="V217" s="82"/>
      <c r="W217" s="82"/>
      <c r="X217" s="82"/>
      <c r="Y217" s="82"/>
      <c r="Z217" s="82"/>
      <c r="AA217" s="82"/>
      <c r="AB217" s="82"/>
      <c r="AC217" s="82"/>
      <c r="AD217" s="82"/>
    </row>
    <row r="218" spans="1:30" ht="15.75" customHeight="1">
      <c r="A218" s="82"/>
      <c r="B218" s="82"/>
      <c r="C218" s="82"/>
      <c r="D218" s="82"/>
      <c r="E218" s="82"/>
      <c r="F218" s="82"/>
      <c r="G218" s="82"/>
      <c r="H218" s="82"/>
      <c r="I218" s="94"/>
      <c r="J218" s="82"/>
      <c r="K218" s="82"/>
      <c r="L218" s="82"/>
      <c r="M218" s="82"/>
      <c r="N218" s="82"/>
      <c r="O218" s="82"/>
      <c r="P218" s="82"/>
      <c r="Q218" s="82"/>
      <c r="R218" s="82"/>
      <c r="S218" s="82"/>
      <c r="T218" s="82"/>
      <c r="U218" s="82"/>
      <c r="V218" s="82"/>
      <c r="W218" s="82"/>
      <c r="X218" s="82"/>
      <c r="Y218" s="82"/>
      <c r="Z218" s="82"/>
      <c r="AA218" s="82"/>
      <c r="AB218" s="82"/>
      <c r="AC218" s="82"/>
      <c r="AD218" s="82"/>
    </row>
    <row r="219" spans="1:30" ht="15.75" customHeight="1">
      <c r="A219" s="82"/>
      <c r="B219" s="82"/>
      <c r="C219" s="82"/>
      <c r="D219" s="82"/>
      <c r="E219" s="82"/>
      <c r="F219" s="82"/>
      <c r="G219" s="82"/>
      <c r="H219" s="82"/>
      <c r="I219" s="94"/>
      <c r="J219" s="82"/>
      <c r="K219" s="82"/>
      <c r="L219" s="82"/>
      <c r="M219" s="82"/>
      <c r="N219" s="82"/>
      <c r="O219" s="82"/>
      <c r="P219" s="82"/>
      <c r="Q219" s="82"/>
      <c r="R219" s="82"/>
      <c r="S219" s="82"/>
      <c r="T219" s="82"/>
      <c r="U219" s="82"/>
      <c r="V219" s="82"/>
      <c r="W219" s="82"/>
      <c r="X219" s="82"/>
      <c r="Y219" s="82"/>
      <c r="Z219" s="82"/>
      <c r="AA219" s="82"/>
      <c r="AB219" s="82"/>
      <c r="AC219" s="82"/>
      <c r="AD219" s="82"/>
    </row>
    <row r="220" spans="1:30" ht="15.75" customHeight="1">
      <c r="A220" s="82"/>
      <c r="B220" s="82"/>
      <c r="C220" s="82"/>
      <c r="D220" s="82"/>
      <c r="E220" s="82"/>
      <c r="F220" s="82"/>
      <c r="G220" s="82"/>
      <c r="H220" s="82"/>
      <c r="I220" s="79"/>
      <c r="J220" s="82"/>
      <c r="K220" s="82"/>
      <c r="L220" s="82"/>
      <c r="M220" s="82"/>
      <c r="N220" s="82"/>
      <c r="O220" s="82"/>
      <c r="P220" s="82"/>
      <c r="Q220" s="82"/>
      <c r="R220" s="82"/>
      <c r="S220" s="82"/>
      <c r="T220" s="82"/>
      <c r="U220" s="82"/>
      <c r="V220" s="82"/>
      <c r="W220" s="82"/>
      <c r="X220" s="82"/>
      <c r="Y220" s="82"/>
      <c r="Z220" s="82"/>
      <c r="AA220" s="82"/>
      <c r="AB220" s="82"/>
      <c r="AC220" s="82"/>
      <c r="AD220" s="82"/>
    </row>
    <row r="221" spans="1:30" ht="15.75" customHeight="1">
      <c r="A221" s="82"/>
      <c r="B221" s="82"/>
      <c r="C221" s="82"/>
      <c r="D221" s="82"/>
      <c r="E221" s="82"/>
      <c r="F221" s="82"/>
      <c r="G221" s="82"/>
      <c r="H221" s="82"/>
      <c r="I221" s="79"/>
      <c r="J221" s="82"/>
      <c r="K221" s="82"/>
      <c r="L221" s="82"/>
      <c r="M221" s="82"/>
      <c r="N221" s="82"/>
      <c r="O221" s="82"/>
      <c r="P221" s="82"/>
      <c r="Q221" s="82"/>
      <c r="R221" s="82"/>
      <c r="S221" s="82"/>
      <c r="T221" s="82"/>
      <c r="U221" s="82"/>
      <c r="V221" s="82"/>
      <c r="W221" s="82"/>
      <c r="X221" s="82"/>
      <c r="Y221" s="82"/>
      <c r="Z221" s="82"/>
      <c r="AA221" s="82"/>
      <c r="AB221" s="82"/>
      <c r="AC221" s="82"/>
      <c r="AD221" s="82"/>
    </row>
    <row r="222" spans="1:30" ht="15.75" customHeight="1">
      <c r="A222" s="82"/>
      <c r="B222" s="82"/>
      <c r="C222" s="82"/>
      <c r="D222" s="82"/>
      <c r="E222" s="82"/>
      <c r="F222" s="82"/>
      <c r="G222" s="82"/>
      <c r="H222" s="82"/>
      <c r="I222" s="94"/>
      <c r="J222" s="82"/>
      <c r="K222" s="82"/>
      <c r="L222" s="82"/>
      <c r="M222" s="82"/>
      <c r="N222" s="82"/>
      <c r="O222" s="82"/>
      <c r="P222" s="82"/>
      <c r="Q222" s="82"/>
      <c r="R222" s="82"/>
      <c r="S222" s="82"/>
      <c r="T222" s="82"/>
      <c r="U222" s="82"/>
      <c r="V222" s="82"/>
      <c r="W222" s="82"/>
      <c r="X222" s="82"/>
      <c r="Y222" s="82"/>
      <c r="Z222" s="82"/>
      <c r="AA222" s="82"/>
      <c r="AB222" s="82"/>
      <c r="AC222" s="82"/>
      <c r="AD222" s="82"/>
    </row>
    <row r="223" spans="1:30" ht="15.75" customHeight="1">
      <c r="A223" s="82"/>
      <c r="B223" s="82"/>
      <c r="C223" s="82"/>
      <c r="D223" s="82"/>
      <c r="E223" s="82"/>
      <c r="F223" s="82"/>
      <c r="G223" s="82"/>
      <c r="H223" s="82"/>
      <c r="I223" s="94"/>
      <c r="J223" s="82"/>
      <c r="K223" s="82"/>
      <c r="L223" s="82"/>
      <c r="M223" s="82"/>
      <c r="N223" s="82"/>
      <c r="O223" s="82"/>
      <c r="P223" s="82"/>
      <c r="Q223" s="82"/>
      <c r="R223" s="82"/>
      <c r="S223" s="82"/>
      <c r="T223" s="82"/>
      <c r="U223" s="82"/>
      <c r="V223" s="82"/>
      <c r="W223" s="82"/>
      <c r="X223" s="82"/>
      <c r="Y223" s="82"/>
      <c r="Z223" s="82"/>
      <c r="AA223" s="82"/>
      <c r="AB223" s="82"/>
      <c r="AC223" s="82"/>
      <c r="AD223" s="82"/>
    </row>
    <row r="224" spans="1:30" ht="15.75" customHeight="1">
      <c r="A224" s="82"/>
      <c r="B224" s="82"/>
      <c r="C224" s="82"/>
      <c r="D224" s="82"/>
      <c r="E224" s="82"/>
      <c r="F224" s="82"/>
      <c r="G224" s="82"/>
      <c r="H224" s="82"/>
      <c r="I224" s="94"/>
      <c r="J224" s="82"/>
      <c r="K224" s="82"/>
      <c r="L224" s="82"/>
      <c r="M224" s="82"/>
      <c r="N224" s="82"/>
      <c r="O224" s="82"/>
      <c r="P224" s="82"/>
      <c r="Q224" s="82"/>
      <c r="R224" s="82"/>
      <c r="S224" s="82"/>
      <c r="T224" s="82"/>
      <c r="U224" s="82"/>
      <c r="V224" s="82"/>
      <c r="W224" s="82"/>
      <c r="X224" s="82"/>
      <c r="Y224" s="82"/>
      <c r="Z224" s="82"/>
      <c r="AA224" s="82"/>
      <c r="AB224" s="82"/>
      <c r="AC224" s="82"/>
      <c r="AD224" s="82"/>
    </row>
    <row r="225" spans="1:30" ht="15.75" customHeight="1">
      <c r="A225" s="82"/>
      <c r="B225" s="82"/>
      <c r="C225" s="82"/>
      <c r="D225" s="82"/>
      <c r="E225" s="82"/>
      <c r="F225" s="82"/>
      <c r="G225" s="82"/>
      <c r="H225" s="82"/>
      <c r="I225" s="94"/>
      <c r="J225" s="82"/>
      <c r="K225" s="82"/>
      <c r="L225" s="82"/>
      <c r="M225" s="82"/>
      <c r="N225" s="82"/>
      <c r="O225" s="82"/>
      <c r="P225" s="82"/>
      <c r="Q225" s="82"/>
      <c r="R225" s="82"/>
      <c r="S225" s="82"/>
      <c r="T225" s="82"/>
      <c r="U225" s="82"/>
      <c r="V225" s="82"/>
      <c r="W225" s="82"/>
      <c r="X225" s="82"/>
      <c r="Y225" s="82"/>
      <c r="Z225" s="82"/>
      <c r="AA225" s="82"/>
      <c r="AB225" s="82"/>
      <c r="AC225" s="82"/>
      <c r="AD225" s="82"/>
    </row>
    <row r="226" spans="1:30" ht="15.75" customHeight="1">
      <c r="A226" s="82"/>
      <c r="B226" s="82"/>
      <c r="C226" s="82"/>
      <c r="D226" s="82"/>
      <c r="E226" s="82"/>
      <c r="F226" s="82"/>
      <c r="G226" s="82"/>
      <c r="H226" s="82"/>
      <c r="I226" s="94"/>
      <c r="J226" s="82"/>
      <c r="K226" s="82"/>
      <c r="L226" s="82"/>
      <c r="M226" s="82"/>
      <c r="N226" s="82"/>
      <c r="O226" s="82"/>
      <c r="P226" s="82"/>
      <c r="Q226" s="82"/>
      <c r="R226" s="82"/>
      <c r="S226" s="82"/>
      <c r="T226" s="82"/>
      <c r="U226" s="82"/>
      <c r="V226" s="82"/>
      <c r="W226" s="82"/>
      <c r="X226" s="82"/>
      <c r="Y226" s="82"/>
      <c r="Z226" s="82"/>
      <c r="AA226" s="82"/>
      <c r="AB226" s="82"/>
      <c r="AC226" s="82"/>
      <c r="AD226" s="82"/>
    </row>
    <row r="227" spans="1:30" ht="15.75" customHeight="1">
      <c r="A227" s="82"/>
      <c r="B227" s="82"/>
      <c r="C227" s="82"/>
      <c r="D227" s="82"/>
      <c r="E227" s="82"/>
      <c r="F227" s="82"/>
      <c r="G227" s="82"/>
      <c r="H227" s="82"/>
      <c r="I227" s="206"/>
      <c r="J227" s="82"/>
      <c r="K227" s="82"/>
      <c r="L227" s="82"/>
      <c r="M227" s="82"/>
      <c r="N227" s="82"/>
      <c r="O227" s="82"/>
      <c r="P227" s="82"/>
      <c r="Q227" s="82"/>
      <c r="R227" s="82"/>
      <c r="S227" s="82"/>
      <c r="T227" s="82"/>
      <c r="U227" s="82"/>
      <c r="V227" s="82"/>
      <c r="W227" s="82"/>
      <c r="X227" s="82"/>
      <c r="Y227" s="82"/>
      <c r="Z227" s="82"/>
      <c r="AA227" s="82"/>
      <c r="AB227" s="82"/>
      <c r="AC227" s="82"/>
      <c r="AD227" s="82"/>
    </row>
    <row r="228" spans="1:30" ht="15.75" hidden="1" customHeight="1">
      <c r="A228" s="82"/>
      <c r="B228" s="82"/>
      <c r="C228" s="82"/>
      <c r="D228" s="82"/>
      <c r="E228" s="82"/>
      <c r="F228" s="82"/>
      <c r="G228" s="82"/>
      <c r="H228" s="82"/>
      <c r="I228" s="204"/>
      <c r="J228" s="82"/>
      <c r="K228" s="82"/>
      <c r="L228" s="82"/>
      <c r="M228" s="82"/>
      <c r="N228" s="82"/>
      <c r="O228" s="82"/>
      <c r="P228" s="82"/>
      <c r="Q228" s="82"/>
      <c r="R228" s="82"/>
      <c r="S228" s="82"/>
      <c r="T228" s="82"/>
      <c r="U228" s="82"/>
      <c r="V228" s="82"/>
      <c r="W228" s="82"/>
      <c r="X228" s="82"/>
      <c r="Y228" s="82"/>
      <c r="Z228" s="82"/>
      <c r="AA228" s="82"/>
      <c r="AB228" s="82"/>
      <c r="AC228" s="82"/>
      <c r="AD228" s="82"/>
    </row>
    <row r="229" spans="1:30" ht="15.75" customHeight="1">
      <c r="A229" s="82"/>
      <c r="B229" s="82"/>
      <c r="C229" s="82"/>
      <c r="D229" s="82"/>
      <c r="E229" s="82"/>
      <c r="F229" s="82"/>
      <c r="G229" s="82"/>
      <c r="H229" s="82"/>
      <c r="I229" s="79"/>
      <c r="J229" s="82"/>
      <c r="K229" s="82"/>
      <c r="L229" s="82"/>
      <c r="M229" s="82"/>
      <c r="N229" s="82"/>
      <c r="O229" s="82"/>
      <c r="P229" s="82"/>
      <c r="Q229" s="82"/>
      <c r="R229" s="82"/>
      <c r="S229" s="82"/>
      <c r="T229" s="82"/>
      <c r="U229" s="82"/>
      <c r="V229" s="82"/>
      <c r="W229" s="82"/>
      <c r="X229" s="82"/>
      <c r="Y229" s="82"/>
      <c r="Z229" s="82"/>
      <c r="AA229" s="82"/>
      <c r="AB229" s="82"/>
      <c r="AC229" s="82"/>
      <c r="AD229" s="82"/>
    </row>
    <row r="230" spans="1:30" ht="15.75" customHeight="1">
      <c r="A230" s="82"/>
      <c r="B230" s="82"/>
      <c r="C230" s="82"/>
      <c r="D230" s="82"/>
      <c r="E230" s="82"/>
      <c r="F230" s="82"/>
      <c r="G230" s="82"/>
      <c r="H230" s="82"/>
      <c r="I230" s="204"/>
      <c r="J230" s="82"/>
      <c r="K230" s="82"/>
      <c r="L230" s="82"/>
      <c r="M230" s="82"/>
      <c r="N230" s="82"/>
      <c r="O230" s="82"/>
      <c r="P230" s="82"/>
      <c r="Q230" s="82"/>
      <c r="R230" s="82"/>
      <c r="S230" s="82"/>
      <c r="T230" s="82"/>
      <c r="U230" s="82"/>
      <c r="V230" s="82"/>
      <c r="W230" s="82"/>
      <c r="X230" s="82"/>
      <c r="Y230" s="82"/>
      <c r="Z230" s="82"/>
      <c r="AA230" s="82"/>
      <c r="AB230" s="82"/>
      <c r="AC230" s="82"/>
      <c r="AD230" s="82"/>
    </row>
    <row r="231" spans="1:30" ht="15.75" customHeight="1">
      <c r="A231" s="82"/>
      <c r="B231" s="82"/>
      <c r="C231" s="82"/>
      <c r="D231" s="82"/>
      <c r="E231" s="82"/>
      <c r="F231" s="82"/>
      <c r="G231" s="82"/>
      <c r="H231" s="82"/>
      <c r="I231" s="94"/>
      <c r="J231" s="82"/>
      <c r="K231" s="82"/>
      <c r="L231" s="82"/>
      <c r="M231" s="82"/>
      <c r="N231" s="82"/>
      <c r="O231" s="82"/>
      <c r="P231" s="82"/>
      <c r="Q231" s="82"/>
      <c r="R231" s="82"/>
      <c r="S231" s="82"/>
      <c r="T231" s="82"/>
      <c r="U231" s="82"/>
      <c r="V231" s="82"/>
      <c r="W231" s="82"/>
      <c r="X231" s="82"/>
      <c r="Y231" s="82"/>
      <c r="Z231" s="82"/>
      <c r="AA231" s="82"/>
      <c r="AB231" s="82"/>
      <c r="AC231" s="82"/>
      <c r="AD231" s="82"/>
    </row>
    <row r="232" spans="1:30" ht="15.75" customHeight="1">
      <c r="A232" s="82"/>
      <c r="B232" s="82"/>
      <c r="C232" s="82"/>
      <c r="D232" s="82"/>
      <c r="E232" s="82"/>
      <c r="F232" s="82"/>
      <c r="G232" s="82"/>
      <c r="H232" s="82"/>
      <c r="I232" s="79"/>
      <c r="J232" s="82"/>
      <c r="K232" s="82"/>
      <c r="L232" s="82"/>
      <c r="M232" s="82"/>
      <c r="N232" s="82"/>
      <c r="O232" s="82"/>
      <c r="P232" s="82"/>
      <c r="Q232" s="82"/>
      <c r="R232" s="82"/>
      <c r="S232" s="82"/>
      <c r="T232" s="82"/>
      <c r="U232" s="82"/>
      <c r="V232" s="82"/>
      <c r="W232" s="82"/>
      <c r="X232" s="82"/>
      <c r="Y232" s="82"/>
      <c r="Z232" s="82"/>
      <c r="AA232" s="82"/>
      <c r="AB232" s="82"/>
      <c r="AC232" s="82"/>
      <c r="AD232" s="82"/>
    </row>
    <row r="233" spans="1:30" ht="15.75" customHeight="1">
      <c r="A233" s="82"/>
      <c r="B233" s="82"/>
      <c r="C233" s="82"/>
      <c r="D233" s="82"/>
      <c r="E233" s="82"/>
      <c r="F233" s="82"/>
      <c r="G233" s="82"/>
      <c r="H233" s="82"/>
      <c r="I233" s="94"/>
      <c r="J233" s="82"/>
      <c r="K233" s="82"/>
      <c r="L233" s="82"/>
      <c r="M233" s="82"/>
      <c r="N233" s="82"/>
      <c r="O233" s="82"/>
      <c r="P233" s="82"/>
      <c r="Q233" s="82"/>
      <c r="R233" s="82"/>
      <c r="S233" s="82"/>
      <c r="T233" s="82"/>
      <c r="U233" s="82"/>
      <c r="V233" s="82"/>
      <c r="W233" s="82"/>
      <c r="X233" s="82"/>
      <c r="Y233" s="82"/>
      <c r="Z233" s="82"/>
      <c r="AA233" s="82"/>
      <c r="AB233" s="82"/>
      <c r="AC233" s="82"/>
      <c r="AD233" s="82"/>
    </row>
    <row r="234" spans="1:30" ht="15.75" customHeight="1">
      <c r="A234" s="82"/>
      <c r="B234" s="82"/>
      <c r="C234" s="82"/>
      <c r="D234" s="82"/>
      <c r="E234" s="82"/>
      <c r="F234" s="82"/>
      <c r="G234" s="82"/>
      <c r="H234" s="82"/>
      <c r="I234" s="94"/>
      <c r="J234" s="82"/>
      <c r="K234" s="82"/>
      <c r="L234" s="82"/>
      <c r="M234" s="82"/>
      <c r="N234" s="82"/>
      <c r="O234" s="82"/>
      <c r="P234" s="82"/>
      <c r="Q234" s="82"/>
      <c r="R234" s="82"/>
      <c r="S234" s="82"/>
      <c r="T234" s="82"/>
      <c r="U234" s="82"/>
      <c r="V234" s="82"/>
      <c r="W234" s="82"/>
      <c r="X234" s="82"/>
      <c r="Y234" s="82"/>
      <c r="Z234" s="82"/>
      <c r="AA234" s="82"/>
      <c r="AB234" s="82"/>
      <c r="AC234" s="82"/>
      <c r="AD234" s="82"/>
    </row>
    <row r="235" spans="1:30" ht="15.75" customHeight="1">
      <c r="A235" s="82"/>
      <c r="B235" s="82"/>
      <c r="C235" s="82"/>
      <c r="D235" s="82"/>
      <c r="E235" s="82"/>
      <c r="F235" s="82"/>
      <c r="G235" s="82"/>
      <c r="H235" s="82"/>
      <c r="I235" s="94"/>
      <c r="J235" s="82"/>
      <c r="K235" s="82"/>
      <c r="L235" s="82"/>
      <c r="M235" s="82"/>
      <c r="N235" s="82"/>
      <c r="O235" s="82"/>
      <c r="P235" s="82"/>
      <c r="Q235" s="82"/>
      <c r="R235" s="82"/>
      <c r="S235" s="82"/>
      <c r="T235" s="82"/>
      <c r="U235" s="82"/>
      <c r="V235" s="82"/>
      <c r="W235" s="82"/>
      <c r="X235" s="82"/>
      <c r="Y235" s="82"/>
      <c r="Z235" s="82"/>
      <c r="AA235" s="82"/>
      <c r="AB235" s="82"/>
      <c r="AC235" s="82"/>
      <c r="AD235" s="82"/>
    </row>
    <row r="236" spans="1:30" ht="15.75" customHeight="1">
      <c r="A236" s="82"/>
      <c r="B236" s="82"/>
      <c r="C236" s="82"/>
      <c r="D236" s="82"/>
      <c r="E236" s="82"/>
      <c r="F236" s="82"/>
      <c r="G236" s="82"/>
      <c r="H236" s="82"/>
      <c r="I236" s="93"/>
      <c r="J236" s="82"/>
      <c r="K236" s="93"/>
      <c r="L236" s="93"/>
      <c r="M236" s="93"/>
      <c r="N236" s="93"/>
      <c r="O236" s="93"/>
      <c r="P236" s="93"/>
      <c r="Q236" s="93"/>
      <c r="R236" s="93"/>
      <c r="S236" s="82"/>
      <c r="T236" s="82"/>
      <c r="U236" s="82"/>
      <c r="V236" s="82"/>
      <c r="W236" s="82"/>
      <c r="X236" s="82"/>
      <c r="Y236" s="82"/>
      <c r="Z236" s="82"/>
      <c r="AA236" s="82"/>
      <c r="AB236" s="82"/>
      <c r="AC236" s="82"/>
      <c r="AD236" s="82"/>
    </row>
    <row r="237" spans="1:30" ht="15.75" customHeight="1">
      <c r="A237" s="82"/>
      <c r="B237" s="82"/>
      <c r="C237" s="82"/>
      <c r="D237" s="82"/>
      <c r="E237" s="82"/>
      <c r="F237" s="82"/>
      <c r="G237" s="82"/>
      <c r="H237" s="82"/>
      <c r="I237" s="93"/>
      <c r="J237" s="82"/>
      <c r="K237" s="93"/>
      <c r="L237" s="93"/>
      <c r="M237" s="93"/>
      <c r="N237" s="93"/>
      <c r="O237" s="93"/>
      <c r="P237" s="93"/>
      <c r="Q237" s="93"/>
      <c r="R237" s="82"/>
      <c r="S237" s="82"/>
      <c r="T237" s="82"/>
      <c r="U237" s="82"/>
      <c r="V237" s="82"/>
      <c r="W237" s="82"/>
      <c r="X237" s="82"/>
      <c r="Y237" s="82"/>
      <c r="Z237" s="82"/>
      <c r="AA237" s="82"/>
      <c r="AB237" s="82"/>
      <c r="AC237" s="82"/>
      <c r="AD237" s="82"/>
    </row>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O29:S29"/>
    <mergeCell ref="M30:M35"/>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6</vt:i4>
      </vt:variant>
    </vt:vector>
  </HeadingPairs>
  <TitlesOfParts>
    <vt:vector size="27" baseType="lpstr">
      <vt:lpstr>Resumen</vt:lpstr>
      <vt:lpstr>EEFF hist</vt:lpstr>
      <vt:lpstr>EEFF trimestrales</vt:lpstr>
      <vt:lpstr>Supuestos</vt:lpstr>
      <vt:lpstr>EEFF proyect</vt:lpstr>
      <vt:lpstr>WACC</vt:lpstr>
      <vt:lpstr>Escenarios</vt:lpstr>
      <vt:lpstr>Múltiplos</vt:lpstr>
      <vt:lpstr>Valorización</vt:lpstr>
      <vt:lpstr>Anexos &gt;&gt;</vt:lpstr>
      <vt:lpstr>Comparables</vt:lpstr>
      <vt:lpstr>Mercado peruano</vt:lpstr>
      <vt:lpstr>Ex D&amp;A</vt:lpstr>
      <vt:lpstr>Datos Macro</vt:lpstr>
      <vt:lpstr>Riesgo Pais Perú</vt:lpstr>
      <vt:lpstr>Industry Averages</vt:lpstr>
      <vt:lpstr>DatosCAPM</vt:lpstr>
      <vt:lpstr>ABI.BR</vt:lpstr>
      <vt:lpstr>HEIA.AS</vt:lpstr>
      <vt:lpstr>CARL-B.CO</vt:lpstr>
      <vt:lpstr>BACKUSI1 12M</vt:lpstr>
      <vt:lpstr>Escenario</vt:lpstr>
      <vt:lpstr>Escenarios</vt:lpstr>
      <vt:lpstr>Supuestos!g</vt:lpstr>
      <vt:lpstr>Partes</vt:lpstr>
      <vt:lpstr>'Industry Averages'!Títulos_a_imprimir</vt:lpstr>
      <vt:lpstr>Supuestos!wacc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ADVANCE</dc:creator>
  <cp:lastModifiedBy>Lenovo</cp:lastModifiedBy>
  <cp:lastPrinted>2021-04-30T22:02:02Z</cp:lastPrinted>
  <dcterms:created xsi:type="dcterms:W3CDTF">2021-03-22T19:41:36Z</dcterms:created>
  <dcterms:modified xsi:type="dcterms:W3CDTF">2021-09-01T15:01:28Z</dcterms:modified>
</cp:coreProperties>
</file>