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drawings/drawing4.xml" ContentType="application/vnd.openxmlformats-officedocument.drawing+xml"/>
  <Override PartName="/xl/activeX/activeX19.xml" ContentType="application/vnd.ms-office.activeX+xml"/>
  <Override PartName="/xl/activeX/activeX20.xml" ContentType="application/vnd.ms-office.activeX+xml"/>
  <Override PartName="/xl/activeX/activeX21.xml" ContentType="application/vnd.ms-office.activeX+xml"/>
  <Override PartName="/xl/activeX/activeX22.xml" ContentType="application/vnd.ms-office.activeX+xml"/>
  <Override PartName="/xl/activeX/activeX23.xml" ContentType="application/vnd.ms-office.activeX+xml"/>
  <Override PartName="/xl/activeX/activeX24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LUIS\Desktop\"/>
    </mc:Choice>
  </mc:AlternateContent>
  <xr:revisionPtr revIDLastSave="0" documentId="8_{CDF041C2-E874-46B6-8906-0E0B66E36595}" xr6:coauthVersionLast="47" xr6:coauthVersionMax="47" xr10:uidLastSave="{00000000-0000-0000-0000-000000000000}"/>
  <bookViews>
    <workbookView xWindow="-108" yWindow="-108" windowWidth="23256" windowHeight="12456" tabRatio="759" xr2:uid="{2E564880-900A-4869-8C28-20A08AAE6D4A}"/>
  </bookViews>
  <sheets>
    <sheet name="LBO" sheetId="4" r:id="rId1"/>
    <sheet name="Análisis vertical" sheetId="3" r:id="rId2"/>
    <sheet name="Valorización" sheetId="1" r:id="rId3"/>
    <sheet name="EEFF Proform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8" i="2" l="1"/>
  <c r="E218" i="2"/>
  <c r="F218" i="2"/>
  <c r="C218" i="2"/>
  <c r="F27" i="4"/>
  <c r="D43" i="4"/>
  <c r="E43" i="4"/>
  <c r="F43" i="4"/>
  <c r="G43" i="4"/>
  <c r="D31" i="4"/>
  <c r="E31" i="4" s="1"/>
  <c r="F31" i="4" s="1"/>
  <c r="G31" i="4" s="1"/>
  <c r="H31" i="4" s="1"/>
  <c r="G20" i="4"/>
  <c r="G18" i="4"/>
  <c r="H36" i="4" s="1"/>
  <c r="G17" i="4"/>
  <c r="C52" i="4"/>
  <c r="C51" i="4"/>
  <c r="G3" i="4"/>
  <c r="H3" i="4" s="1"/>
  <c r="G22" i="1"/>
  <c r="G21" i="1"/>
  <c r="M10" i="1"/>
  <c r="G9" i="1"/>
  <c r="G3" i="1"/>
  <c r="H3" i="1" s="1"/>
  <c r="I3" i="1" s="1"/>
  <c r="J3" i="1" s="1"/>
  <c r="K3" i="1" s="1"/>
  <c r="K15" i="1" s="1"/>
  <c r="K16" i="1" s="1"/>
  <c r="H7" i="2"/>
  <c r="I7" i="2" s="1"/>
  <c r="J7" i="2" s="1"/>
  <c r="K7" i="2" s="1"/>
  <c r="G7" i="2"/>
  <c r="E6" i="3"/>
  <c r="F6" i="3"/>
  <c r="H6" i="3" s="1"/>
  <c r="D6" i="3"/>
  <c r="G8" i="2" s="1"/>
  <c r="H8" i="2" s="1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C53" i="3" s="1"/>
  <c r="C56" i="3" s="1"/>
  <c r="D16" i="3"/>
  <c r="D53" i="3" s="1"/>
  <c r="D56" i="3" s="1"/>
  <c r="E16" i="3"/>
  <c r="E53" i="3" s="1"/>
  <c r="E56" i="3" s="1"/>
  <c r="F16" i="3"/>
  <c r="F53" i="3" s="1"/>
  <c r="F56" i="3" s="1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G29" i="3" s="1"/>
  <c r="G29" i="2" s="1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C40" i="3"/>
  <c r="D40" i="3"/>
  <c r="E40" i="3"/>
  <c r="F40" i="3"/>
  <c r="C41" i="3"/>
  <c r="D41" i="3"/>
  <c r="E41" i="3"/>
  <c r="F41" i="3"/>
  <c r="C42" i="3"/>
  <c r="D42" i="3"/>
  <c r="E42" i="3"/>
  <c r="F42" i="3"/>
  <c r="C43" i="3"/>
  <c r="D43" i="3"/>
  <c r="E43" i="3"/>
  <c r="F43" i="3"/>
  <c r="C44" i="3"/>
  <c r="D44" i="3"/>
  <c r="E44" i="3"/>
  <c r="F44" i="3"/>
  <c r="C45" i="3"/>
  <c r="D45" i="3"/>
  <c r="E45" i="3"/>
  <c r="F45" i="3"/>
  <c r="C46" i="3"/>
  <c r="D46" i="3"/>
  <c r="E46" i="3"/>
  <c r="F46" i="3"/>
  <c r="C47" i="3"/>
  <c r="D47" i="3"/>
  <c r="E47" i="3"/>
  <c r="F47" i="3"/>
  <c r="F8" i="3"/>
  <c r="E8" i="3"/>
  <c r="D8" i="3"/>
  <c r="C8" i="3"/>
  <c r="F60" i="3"/>
  <c r="E60" i="3"/>
  <c r="D60" i="3"/>
  <c r="C60" i="3"/>
  <c r="F54" i="3"/>
  <c r="E54" i="3"/>
  <c r="D54" i="3"/>
  <c r="C54" i="3"/>
  <c r="F60" i="2"/>
  <c r="E60" i="2"/>
  <c r="D60" i="2"/>
  <c r="C60" i="2"/>
  <c r="F54" i="2"/>
  <c r="E54" i="2"/>
  <c r="D54" i="2"/>
  <c r="E59" i="2" s="1"/>
  <c r="C54" i="2"/>
  <c r="F53" i="2"/>
  <c r="F56" i="2" s="1"/>
  <c r="E53" i="2"/>
  <c r="E56" i="2" s="1"/>
  <c r="D53" i="2"/>
  <c r="D56" i="2" s="1"/>
  <c r="C53" i="2"/>
  <c r="C56" i="2" s="1"/>
  <c r="D6" i="1"/>
  <c r="D36" i="1" s="1"/>
  <c r="E6" i="1"/>
  <c r="E36" i="1" s="1"/>
  <c r="F6" i="1"/>
  <c r="C6" i="1"/>
  <c r="C36" i="1" s="1"/>
  <c r="D12" i="1"/>
  <c r="E12" i="1"/>
  <c r="F12" i="1"/>
  <c r="C12" i="1"/>
  <c r="D5" i="1"/>
  <c r="D8" i="1" s="1"/>
  <c r="E5" i="1"/>
  <c r="E8" i="1" s="1"/>
  <c r="F5" i="1"/>
  <c r="F8" i="1" s="1"/>
  <c r="C5" i="1"/>
  <c r="C8" i="1" s="1"/>
  <c r="H29" i="2" l="1"/>
  <c r="I16" i="3"/>
  <c r="I3" i="4"/>
  <c r="M3" i="1"/>
  <c r="F11" i="1"/>
  <c r="F13" i="1" s="1"/>
  <c r="G15" i="1"/>
  <c r="G16" i="1" s="1"/>
  <c r="J15" i="1"/>
  <c r="J16" i="1" s="1"/>
  <c r="I15" i="1"/>
  <c r="I16" i="1" s="1"/>
  <c r="H15" i="1"/>
  <c r="H16" i="1" s="1"/>
  <c r="D59" i="3"/>
  <c r="E59" i="3"/>
  <c r="G12" i="1"/>
  <c r="H12" i="1" s="1"/>
  <c r="I12" i="1" s="1"/>
  <c r="J12" i="1" s="1"/>
  <c r="K12" i="1" s="1"/>
  <c r="I8" i="2"/>
  <c r="I29" i="2" s="1"/>
  <c r="H16" i="2"/>
  <c r="H5" i="1" s="1"/>
  <c r="H8" i="1" s="1"/>
  <c r="G16" i="2"/>
  <c r="G5" i="1" s="1"/>
  <c r="G8" i="1" s="1"/>
  <c r="E35" i="1"/>
  <c r="D35" i="1"/>
  <c r="F36" i="1"/>
  <c r="H36" i="1" s="1"/>
  <c r="C35" i="1"/>
  <c r="F35" i="1"/>
  <c r="H9" i="1"/>
  <c r="I9" i="1" s="1"/>
  <c r="D11" i="1"/>
  <c r="D13" i="1" s="1"/>
  <c r="E11" i="1"/>
  <c r="E13" i="1" s="1"/>
  <c r="D61" i="3"/>
  <c r="E61" i="3"/>
  <c r="F59" i="3"/>
  <c r="F61" i="3" s="1"/>
  <c r="F59" i="2"/>
  <c r="F61" i="2"/>
  <c r="D59" i="2"/>
  <c r="D61" i="2" s="1"/>
  <c r="E61" i="2"/>
  <c r="J3" i="4" l="1"/>
  <c r="J8" i="2"/>
  <c r="I16" i="2"/>
  <c r="I5" i="1" s="1"/>
  <c r="I8" i="1" s="1"/>
  <c r="J9" i="1"/>
  <c r="I6" i="1"/>
  <c r="H6" i="1"/>
  <c r="G6" i="1"/>
  <c r="G11" i="1" s="1"/>
  <c r="G13" i="1" s="1"/>
  <c r="J6" i="1" l="1"/>
  <c r="J29" i="2"/>
  <c r="K3" i="4"/>
  <c r="J11" i="1"/>
  <c r="K8" i="2"/>
  <c r="K29" i="2" s="1"/>
  <c r="J16" i="2"/>
  <c r="J5" i="1" s="1"/>
  <c r="J8" i="1" s="1"/>
  <c r="J13" i="1" s="1"/>
  <c r="H11" i="1"/>
  <c r="H13" i="1" s="1"/>
  <c r="I11" i="1"/>
  <c r="I13" i="1" s="1"/>
  <c r="K9" i="1"/>
  <c r="M3" i="4" l="1"/>
  <c r="K16" i="2"/>
  <c r="K5" i="1" s="1"/>
  <c r="K6" i="1"/>
  <c r="K11" i="1" s="1"/>
  <c r="M11" i="1" s="1"/>
  <c r="M9" i="1"/>
  <c r="K8" i="1" l="1"/>
  <c r="M8" i="1" s="1"/>
  <c r="H33" i="4"/>
  <c r="K13" i="1"/>
  <c r="G17" i="1" s="1"/>
  <c r="M12" i="1"/>
  <c r="M13" i="1"/>
  <c r="K14" i="1" s="1"/>
  <c r="G18" i="1" s="1"/>
  <c r="G19" i="1" l="1"/>
  <c r="F18" i="1" l="1"/>
  <c r="G23" i="1"/>
  <c r="F17" i="1"/>
  <c r="G12" i="4" l="1"/>
  <c r="G16" i="4" s="1"/>
  <c r="G27" i="1"/>
  <c r="G28" i="1" l="1"/>
  <c r="G29" i="1"/>
  <c r="G19" i="4"/>
  <c r="G21" i="4" s="1"/>
  <c r="C32" i="4" s="1"/>
  <c r="H32" i="4" s="1"/>
  <c r="H34" i="4" s="1"/>
  <c r="G27" i="4"/>
  <c r="G26" i="4"/>
  <c r="C41" i="4" s="1"/>
  <c r="C43" i="4" s="1"/>
  <c r="C4" i="4" l="1"/>
  <c r="C8" i="4" s="1"/>
  <c r="G30" i="4"/>
  <c r="D6" i="4" l="1"/>
  <c r="F6" i="4"/>
  <c r="F52" i="4" s="1"/>
  <c r="G6" i="4"/>
  <c r="H6" i="4"/>
  <c r="E6" i="4"/>
  <c r="E52" i="4" s="1"/>
  <c r="D7" i="4"/>
  <c r="G20" i="2" s="1"/>
  <c r="G28" i="2" s="1"/>
  <c r="D8" i="4"/>
  <c r="E8" i="4" l="1"/>
  <c r="E7" i="4"/>
  <c r="H20" i="2" s="1"/>
  <c r="H28" i="2" s="1"/>
  <c r="E5" i="4"/>
  <c r="E51" i="4" s="1"/>
  <c r="D5" i="4"/>
  <c r="D51" i="4" s="1"/>
  <c r="D52" i="4"/>
  <c r="H52" i="4" s="1"/>
  <c r="F7" i="4" l="1"/>
  <c r="F8" i="4"/>
  <c r="G7" i="4" l="1"/>
  <c r="G8" i="4"/>
  <c r="I20" i="2"/>
  <c r="I28" i="2" s="1"/>
  <c r="F5" i="4"/>
  <c r="F51" i="4" s="1"/>
  <c r="H7" i="4" l="1"/>
  <c r="H8" i="4"/>
  <c r="H35" i="4" s="1"/>
  <c r="H37" i="4" s="1"/>
  <c r="H42" i="4" s="1"/>
  <c r="H43" i="4" s="1"/>
  <c r="C46" i="4" s="1"/>
  <c r="C47" i="4" s="1"/>
  <c r="G5" i="4"/>
  <c r="J20" i="2"/>
  <c r="J28" i="2" s="1"/>
  <c r="H5" i="4" l="1"/>
  <c r="K20" i="2"/>
  <c r="K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</author>
  </authors>
  <commentList>
    <comment ref="H32" authorId="0" shapeId="0" xr:uid="{18AE6E31-8B55-466E-AF82-6FAE37F2290C}">
      <text>
        <r>
          <rPr>
            <b/>
            <sz val="9"/>
            <color indexed="81"/>
            <rFont val="Tahoma"/>
            <family val="2"/>
          </rPr>
          <t>Ratio de salida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67443B3A-C96A-449B-9AAE-A82A26608F9C}">
      <text>
        <r>
          <rPr>
            <b/>
            <sz val="9"/>
            <color indexed="81"/>
            <rFont val="Tahoma"/>
            <family val="2"/>
          </rPr>
          <t xml:space="preserve">Del cronograma de pagos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" authorId="0" shapeId="0" xr:uid="{A05F1715-0317-43BB-9D96-2FA31CC5E750}">
      <text>
        <r>
          <rPr>
            <b/>
            <sz val="9"/>
            <color indexed="81"/>
            <rFont val="Tahoma"/>
            <family val="2"/>
          </rPr>
          <t xml:space="preserve">Suponemos que es el mismo del 2023; sin embargo, se debería proyectar.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</author>
  </authors>
  <commentList>
    <comment ref="I6" authorId="0" shapeId="0" xr:uid="{542B8AD6-4962-448B-8A67-0C37AA00C225}">
      <text>
        <r>
          <rPr>
            <b/>
            <sz val="9"/>
            <color indexed="81"/>
            <rFont val="Tahoma"/>
            <family val="2"/>
          </rPr>
          <t xml:space="preserve">Cuestionable resultado. Verificar antes de asimilar esto como válido.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<sst xmlns="http://schemas.openxmlformats.org/spreadsheetml/2006/main" count="1181" uniqueCount="310">
  <si>
    <t>Reporte de Estados Financieros</t>
  </si>
  <si>
    <t>                                                                                         Fecha y Hora de generación: 23/09/2024 09:10:16 p.m.</t>
  </si>
  <si>
    <t>Año: 2023</t>
  </si>
  <si>
    <t>Periodo: Anual</t>
  </si>
  <si>
    <t>Empresa: EMPRESA SIDERURGICA DEL PERU S.A.A. - SIDERPERU</t>
  </si>
  <si>
    <t>Tipo: Individual</t>
  </si>
  <si>
    <t>Estados Financieros</t>
  </si>
  <si>
    <t>ESTADO DE SITUACION FINANCIERA</t>
  </si>
  <si>
    <t>Cuenta</t>
  </si>
  <si>
    <t>NOTA</t>
  </si>
  <si>
    <t>Activos</t>
  </si>
  <si>
    <t>Activos Corrientes</t>
  </si>
  <si>
    <t>Efectivo y Equivalentes al Efectivo</t>
  </si>
  <si>
    <t>Otros Activos Financieros</t>
  </si>
  <si>
    <t>Cuentas por Cobrar Comerciales y Otras Cuentas por Cobrar</t>
  </si>
  <si>
    <t>Cuentas por Cobrar Comerciales</t>
  </si>
  <si>
    <t>Cuentas por Cobrar a Entidades Relacionadas</t>
  </si>
  <si>
    <t>Otras Cuentas por Cobrar</t>
  </si>
  <si>
    <t>Anticipos</t>
  </si>
  <si>
    <t>Inventarios</t>
  </si>
  <si>
    <t>Activos Biológicos</t>
  </si>
  <si>
    <t>Activos por Impuestos a las Ganancias</t>
  </si>
  <si>
    <t>Otros Activos no Financieros</t>
  </si>
  <si>
    <t>Activos Corrientes Distintos al Efectivo Pignorados como Garantía Colateral</t>
  </si>
  <si>
    <t>Total Activos Corrientes Distintos de los Activos no Corrientes o Grupos de Activos para su Disposición Clasificados como Mantenidos para la Venta o para Distribuir a los Propietarios</t>
  </si>
  <si>
    <t>Activos no Corrientes o Grupos de Activos para su Disposición Clasificados como Mantenidos para la Venta o como Mantenidos para Distribuir a los Propietarios</t>
  </si>
  <si>
    <t>Total Activos Corrientes</t>
  </si>
  <si>
    <t>Activos No Corrientes</t>
  </si>
  <si>
    <t>Inversiones en Subsidiarias, Negocios Conjuntos y Asociadas</t>
  </si>
  <si>
    <t>Propiedades de Inversión</t>
  </si>
  <si>
    <t>Propiedades, Planta y Equipo</t>
  </si>
  <si>
    <t>11;12</t>
  </si>
  <si>
    <t>Activos Intangibles Distintos de la Plusvalía</t>
  </si>
  <si>
    <t>Activos por Impuestos Diferidos</t>
  </si>
  <si>
    <t>Activos por Impuestos Corrientes, no Corrientes</t>
  </si>
  <si>
    <t>Plusvalía</t>
  </si>
  <si>
    <t>Activos no Corrientes Distintos al Efectivo Pignorados como Garantía Colateral</t>
  </si>
  <si>
    <t>Total Activos No Corrientes</t>
  </si>
  <si>
    <t>TOTAL DE ACTIVOS</t>
  </si>
  <si>
    <t>Pasivos y Patrimonio</t>
  </si>
  <si>
    <t>Pasivos Corrientes</t>
  </si>
  <si>
    <t>Otros Pasivos Financieros</t>
  </si>
  <si>
    <t>Cuentas por Pagar Comerciales y Otras Cuentas por Pagar</t>
  </si>
  <si>
    <t>Cuentas por Pagar Comerciales</t>
  </si>
  <si>
    <t>Cuentas por Pagar a Entidades Relacionadas</t>
  </si>
  <si>
    <t>Otras Cuentas por Pagar</t>
  </si>
  <si>
    <t>Ingresos Diferidos</t>
  </si>
  <si>
    <t>Provisión por Beneficios a los Empleados</t>
  </si>
  <si>
    <t>Otras Provisiones</t>
  </si>
  <si>
    <t>Pasivos por Impuestos a las Ganancias</t>
  </si>
  <si>
    <t>Otros Pasivos no Financieros</t>
  </si>
  <si>
    <t>Total de Pasivos Corrientes Distintos de Pasivos Incluidos en Grupos de Activos para su Disposición Clasificados como Mantenidos para la Venta</t>
  </si>
  <si>
    <t>Pasivos incluidos en Grupos de Activos para su Disposición Clasificados como Mantenidos para la Venta</t>
  </si>
  <si>
    <t>Total Pasivos Corrientes</t>
  </si>
  <si>
    <t>Pasivos No Corrientes</t>
  </si>
  <si>
    <t>Pasivos por Impuestos Diferidos</t>
  </si>
  <si>
    <t>Pasivos por Impuestos Corrientes, no Corriente</t>
  </si>
  <si>
    <t>Total Pasivos No Corrientes</t>
  </si>
  <si>
    <t>Total Pasivos</t>
  </si>
  <si>
    <t>Patrimonio</t>
  </si>
  <si>
    <t>Capital Emitido</t>
  </si>
  <si>
    <t>Primas de Emisión</t>
  </si>
  <si>
    <t>Acciones de Inversión</t>
  </si>
  <si>
    <t>Acciones Propias en Cartera</t>
  </si>
  <si>
    <t>Otras Reservas de Capital</t>
  </si>
  <si>
    <t>Resultados Acumulados</t>
  </si>
  <si>
    <t>Otras Reservas de Patrimonio</t>
  </si>
  <si>
    <t>Total Patrimonio</t>
  </si>
  <si>
    <t>TOTAL PASIVO Y PATRIMONIO</t>
  </si>
  <si>
    <t>ESTADO DE RESULTADOS</t>
  </si>
  <si>
    <t>Ingresos de Actividades Ordinarias</t>
  </si>
  <si>
    <t>Costo de Ventas</t>
  </si>
  <si>
    <t>Ganancia (Pérdida) Bruta</t>
  </si>
  <si>
    <t>Gastos de Ventas y Distribución</t>
  </si>
  <si>
    <t>Gastos de Administración</t>
  </si>
  <si>
    <t>Otros Ingresos Operativos</t>
  </si>
  <si>
    <t>Otros Gastos Operativos</t>
  </si>
  <si>
    <t>Otras Ganancias (Pérdidas)</t>
  </si>
  <si>
    <t>Ganancia (Pérdida) Operativa</t>
  </si>
  <si>
    <t>Ganancia (Pérdida) de la Baja en Activos Financieros medidos al Costo Amortizado</t>
  </si>
  <si>
    <t>Ingresos Financieros</t>
  </si>
  <si>
    <t>Ingresos por Intereses calculados usando el Metodo de Interes Efectivo</t>
  </si>
  <si>
    <t>Gastos Financieros</t>
  </si>
  <si>
    <t>Ganancia (Pérdida) por Deterioro de Valor (Pérdidas Crediticias Esperadas o Reversiones)</t>
  </si>
  <si>
    <t>Otros Ingresos (Gastos) de las Subsidiarias, Asociadas y Negocios Conjuntos</t>
  </si>
  <si>
    <t>Diferencias de Cambio Neto</t>
  </si>
  <si>
    <t>3.1 a-i</t>
  </si>
  <si>
    <t>Ganancias (Pérdidas) por Reclasificación de Activos Financieros a Valor Razonable con cambios en Resultados antes medidos al Costo Amortizado</t>
  </si>
  <si>
    <t>Ganancia (Pérdida) Acumulada en Otro Resultado Integral por Activos Financieros medidos a Valor Razonable reclasificados como cambios en Resultados</t>
  </si>
  <si>
    <t>Ganancias (Pérdidas) por Cobertura de un Grupo de Partidas con posiciones de Riesgo Compensadoras</t>
  </si>
  <si>
    <t>Diferencia entre el Importe en Libros de los Activos Distribuidos y el Importe en Libros del Dividendo a pagar</t>
  </si>
  <si>
    <t>Ganancia (Pérdida) antes de Impuestos</t>
  </si>
  <si>
    <t>Ingreso (Gasto) por Impuesto</t>
  </si>
  <si>
    <t>Ganancia (Pérdida) Neta de Operaciones Continuadas</t>
  </si>
  <si>
    <t>Ganancia (Pérdida) procedente de Operaciones Discontinuadas, neta de Impuesto</t>
  </si>
  <si>
    <t>Ganancia (Pérdida) Neta del Ejercicio</t>
  </si>
  <si>
    <t>Ganancias (Pérdida) por Acción:</t>
  </si>
  <si>
    <t>Ganancias (Pérdida) Básica por Acción:</t>
  </si>
  <si>
    <t>Básica por Acción Ordinaria en Operaciones Continuadas</t>
  </si>
  <si>
    <t>Básica por Acción Ordinaria en Operaciones Discontinuadas</t>
  </si>
  <si>
    <t>Total de Ganancias (Pérdida) Básica por Acción Ordinaria</t>
  </si>
  <si>
    <t>Básica por Acción de Inversión en Operaciones Continuadas</t>
  </si>
  <si>
    <t>Básica por Acción de Inversión en Operaciones Discontinuadas</t>
  </si>
  <si>
    <t>Total de Ganancias (Pérdida) Básica por Acción Inversión</t>
  </si>
  <si>
    <t>Ganancias (Pérdida) Diluida por Acción:</t>
  </si>
  <si>
    <t>Diluida por Acción Ordinaria en Operaciones Continuadas</t>
  </si>
  <si>
    <t>Diluida por Acción Ordinaria en Operaciones Discontinuadas</t>
  </si>
  <si>
    <t>Total de Ganancias (Pérdida) Diluida por Acción Ordinaria</t>
  </si>
  <si>
    <t>Diluida por Acción de Inversión en Operaciones Continuadas</t>
  </si>
  <si>
    <t>Diluida por Acción de Inversión en Operaciones Discontinuadas</t>
  </si>
  <si>
    <t>Total de Ganancias (Pérdida) Diluida por Acción Inversión</t>
  </si>
  <si>
    <t>Coberturas del Flujo de Efectivo</t>
  </si>
  <si>
    <t>ESTADO DE FLUJO DE EFECTIVO</t>
  </si>
  <si>
    <t>Flujo de Efectivo de Actividades de Operación</t>
  </si>
  <si>
    <t>Clases de Cobros en Efectivo por Actividades de Operación</t>
  </si>
  <si>
    <t>Venta de Bienes y Prestación de Servicios</t>
  </si>
  <si>
    <t>Regalías, Cuotas, Comisiones, Otros Ingresos de Actividades Ordinarias</t>
  </si>
  <si>
    <t>Contratos Mantenidos con Propósito de Intermediación o para Negociar</t>
  </si>
  <si>
    <t>Arrendamiento y Posterior Venta de Activos Mantenidos para Arrendar a Terceros</t>
  </si>
  <si>
    <t>Otros Cobros de Efectivo Relativos a las Actividades de Operación</t>
  </si>
  <si>
    <t>Clases de Pagos en Efectivo por Actividades de Operación</t>
  </si>
  <si>
    <t>Proveedores de Bienes y Servicios</t>
  </si>
  <si>
    <t>Pagos a y por Cuenta de los Empleados</t>
  </si>
  <si>
    <t>Elaboración o Adquisición de Activos para Arrendar y Otros Mantenidos para la Venta</t>
  </si>
  <si>
    <t>Otros Pagos de Efectivo Relativos a las Actividades de Operación</t>
  </si>
  <si>
    <t>Flujos de Efectivo y Equivalente al Efectivo procedente de (utilizados en) Operaciones</t>
  </si>
  <si>
    <t>Intereses Recibidos (no incluidos en la Actividad de Inversión)</t>
  </si>
  <si>
    <t>Intereses Pagados (no incluidos en la Actividad de Financiación)</t>
  </si>
  <si>
    <t>Dividendos Recibidos (no incluidos en la Actividad de Inversión)</t>
  </si>
  <si>
    <t>Dividendos Pagados (no incluidos en la Actividad de Financiación)</t>
  </si>
  <si>
    <t>Impuestos a las Ganancias (Pagados) Reembolsados</t>
  </si>
  <si>
    <t>Otros Cobros (Pagos) de Efectivo</t>
  </si>
  <si>
    <t>Flujos de Efectivo y Equivalente al Efectivo procedente de (utilizados en) Actividades de Operación</t>
  </si>
  <si>
    <t>Flujo de Efectivo de Actividades de Inversión</t>
  </si>
  <si>
    <t>Clases de Cobros en Efectivo por Actividades de Inversión</t>
  </si>
  <si>
    <t>Reembolso de Adelantos de Préstamos y Préstamos Concedidos a Terceros</t>
  </si>
  <si>
    <t>Pérdida de Control de Subsidiarias u Otros Negocios</t>
  </si>
  <si>
    <t>Reembolsos Recibidos de Préstamos a Entidades Relacionadas</t>
  </si>
  <si>
    <t>Venta de Instrumentos Financieros de Patrimonio o Deuda de Otras Entidades</t>
  </si>
  <si>
    <t>Contratos Derivados (Futuro, a Término, Opciones)</t>
  </si>
  <si>
    <t>Venta de Participaciones en Negocios Conjuntos, Neto Del Efectivo Desapropiado</t>
  </si>
  <si>
    <t>Venta de Propiedades, Planta y Equipo</t>
  </si>
  <si>
    <t>Venta de Activos Intangibles</t>
  </si>
  <si>
    <t>Venta de Otros Activos de Largo Plazo</t>
  </si>
  <si>
    <t>Subvenciones del Gobierno</t>
  </si>
  <si>
    <t>Intereses Recibidos</t>
  </si>
  <si>
    <t>Dividendos Recibidos</t>
  </si>
  <si>
    <t>Clases de Pagos en Efectivo por Actividades de Inversión</t>
  </si>
  <si>
    <t>Préstamos Concedidos a Terceros</t>
  </si>
  <si>
    <t>Obtener el Control de Subsidiarias u Otros Negocios</t>
  </si>
  <si>
    <t>Prestamos Concedidos a Entidades Relacionadas</t>
  </si>
  <si>
    <t>Compra de Instrumentos Financieros de Patrimonio o Deuda de Otras Entidades</t>
  </si>
  <si>
    <t>Compra de Subsidiarias, Neto del Efectivo Adquirido</t>
  </si>
  <si>
    <t>Compra de Participaciones en Negocios Conjuntos, Neto del Efectivo Adquirido</t>
  </si>
  <si>
    <t>Compra de Propiedades, Planta y Equipo</t>
  </si>
  <si>
    <t>Compra de Activos Intangibles</t>
  </si>
  <si>
    <t>Compra de Otros Activos de Largo Plazo</t>
  </si>
  <si>
    <t>Otros Cobros (Pagos) de Efectivo Relativos a las Actividades de Inversión</t>
  </si>
  <si>
    <t>Flujos de Efectivo y Equivalente al Efectivo procedente de (utilizados en) Actividades de Inversión</t>
  </si>
  <si>
    <t>Flujo de Efectivo de Actividades de Financiación</t>
  </si>
  <si>
    <t>Clases de Cobros en Efectivo por Actividades de Financiación:</t>
  </si>
  <si>
    <t>Obtención de Préstamos</t>
  </si>
  <si>
    <t>Préstamos de Entidades Relacionadas</t>
  </si>
  <si>
    <t>Cambios en las Participaciones en la Propiedad de Subsidiarias que no Resultan en Pérdida de Control</t>
  </si>
  <si>
    <t>Emisión de Acciones</t>
  </si>
  <si>
    <t>Emisión de Otros Instrumentos de Patrimonio</t>
  </si>
  <si>
    <t>Clases de Pagos en Efectivo por Actividades de Financiación:</t>
  </si>
  <si>
    <t>Amortización o Pago de Préstamos</t>
  </si>
  <si>
    <t>Pasivos por Arrendamiento Financiero</t>
  </si>
  <si>
    <t>Recompra o Rescate de Acciones de la Entidad (Acciones en Cartera)</t>
  </si>
  <si>
    <t>Adquisición de Otras Participaciones en el Patrimonio</t>
  </si>
  <si>
    <t>Intereses Pagados</t>
  </si>
  <si>
    <t>Dividendos Pagados</t>
  </si>
  <si>
    <t>Otros Cobros (Pagos) de Efectivo Relativos a las Actividades de Financiación</t>
  </si>
  <si>
    <t>Flujos de Efectivo y Equivalente al Efectivo procedente de (utilizados en) Actividades de Financiación</t>
  </si>
  <si>
    <t>Aumento (Disminución) Neto de Efectivo y Equivalente al Efectivo, antes de las Variaciones en las Tasas de Cambio</t>
  </si>
  <si>
    <t>Efectos de las Variaciones en las Tasas de Cambio sobre el Efectivo y Equivalentes al Efectivo</t>
  </si>
  <si>
    <t>Aumento (Disminución) Neto de Efectivo y Equivalente al Efectivo</t>
  </si>
  <si>
    <t>Efectivo y Equivalente al Efectivo al Inicio del Ejercicio</t>
  </si>
  <si>
    <t>Efectivo y Equivalente al Efectivo al Finalizar el Ejercicio</t>
  </si>
  <si>
    <t xml:space="preserve">ESTADO DE RESULTADOS INTEGRALES </t>
  </si>
  <si>
    <t>Componente de Otro Resultado Integral que no se Reclasificaran al Resultado del Período, neto de Impuestos:</t>
  </si>
  <si>
    <t>Ganancias (Pérdidas) de Inversiones en Instrumentos de Patrimonio al Valor Razonable, neto de Impuestos</t>
  </si>
  <si>
    <t>Superávit de Revaluación, neto de Impuestos</t>
  </si>
  <si>
    <t>Ganancia (Pérdida) de Nuevas Mediciones de Planes de Beneficios Definidos, neto de Impuestos</t>
  </si>
  <si>
    <t>Cambios en el Valor Razonable de Pasivos Financieros Atribuibles a Cambios en el Riesgo de Crédito del Pasivo, neto de Impuestos</t>
  </si>
  <si>
    <t>Instrumentos de Cobertura que Cubren Inversiones en Instrumentos de Patrimonio, neto de Impuestos</t>
  </si>
  <si>
    <t>Participación en Otro Resultado Integral de Subsidiarias, Asociadas y Negocios Conjuntos Contabilizados por el Método de Participación, neto de Impuestos</t>
  </si>
  <si>
    <t>Total Otro Resultado Integral que no se Reclasificará al Resultado del Periodo, neto de Impuestos</t>
  </si>
  <si>
    <t>Componentes de Otro Resultado Integral que se Reclasificaran al Resultado del Periodo neto de Impuestos</t>
  </si>
  <si>
    <t>Ganancias (Pérdidas) por Cobertura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</si>
  <si>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</si>
  <si>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</si>
  <si>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</t>
  </si>
  <si>
    <t>Ganancias (Pérdidas) por Cobertura de Inversiones netas en Negocios en el Extranjero, neto de Impuesto</t>
  </si>
  <si>
    <t>Ajustes de Reclasificación por Coberturas de Inversiones netas en Negocios en el Extranjero, neto de Impuestos</t>
  </si>
  <si>
    <t>Diferencia de Cambio por Conversión de Operaciones en el Extranjero</t>
  </si>
  <si>
    <t>Ganancias (Pérdidas) por Diferencias de Cambio de Conversión de Operaciones en el Extranjero, netas de Impuesto</t>
  </si>
  <si>
    <t>Ajustes de Reclasificación en Diferencia de Cambio de Conversión de Operaciones en el Extranjero, netos de Impuestos</t>
  </si>
  <si>
    <t>Variación neta de Activos no Corrientes o Grupos de Activos Mantenidos para la Venta</t>
  </si>
  <si>
    <t>Activos Financieros Disponibles para la Venta</t>
  </si>
  <si>
    <t>Ganancias (Pérdidas) por Nuevas Mediciones de Activos Financieros Disponibles para la Venta, neto de Impuestos</t>
  </si>
  <si>
    <t>Ajustes de Reclasificación, Activos Financieros Disponibles para la Venta, neto de Impuestos</t>
  </si>
  <si>
    <t>Cambios en el Valor Temporal del Dinero de Opciones</t>
  </si>
  <si>
    <t>Ganancia (Pérdida) por Cambios en el Valor Temporal del Dinero de Opciones, neto de Impuestos</t>
  </si>
  <si>
    <t>Ajustes de Reclasificación por Cambios en el Valor Temporal del Dinero de Opciones, neto de Impuestos</t>
  </si>
  <si>
    <t>Cambios en el Valor de los Elementos del Contrato a Término</t>
  </si>
  <si>
    <t>Ganancia (Pérdida) por Cambios en el Valor de los Elementos de Contratos a Término, neta de Impuestos</t>
  </si>
  <si>
    <t>Ajustes de Reclasificación por Cambios en el Valor de los Elementos de Contratos a Término, neto de Impuestos</t>
  </si>
  <si>
    <t>Cambio en el Valor de los Diferenciales de Tasa de Cambio de Moneda Extranjera</t>
  </si>
  <si>
    <t>Ganancia (Pérdida) por Cambios en el Valor de los Diferenciales de la Tasa de Cambio de la Moneda Extranjera, neto de Impuestos</t>
  </si>
  <si>
    <t>Ajustes de Reclasificación por Cambios en el Valor de los Diferenciales de la Tasa de Cambio de la Moneda Extranjera, netos de Impuestos</t>
  </si>
  <si>
    <t>Activos Financieros Medidos al Valor Razonable con Cambios en Otro Resultado Integral</t>
  </si>
  <si>
    <t>Ganancias (Pérdidas) por Activos Financieros Medidos al Valor Razonable con Cambios en Otro Resultado Integral, neta de Impuestos</t>
  </si>
  <si>
    <t>Ajustes de Reclasificación sobre Activos Financieros Medidos al Valor Razonable con Cambios en Otro Resultado Integral, netos de Impuestos</t>
  </si>
  <si>
    <t>Importes Eliminados del Patrimonio Contra el Valor Razonable de Activos Financieros, por Su Reclasificación a Activos Financieros al Costo Amortizado, neto de Impuestos</t>
  </si>
  <si>
    <t>Participacion de Otro Resultado Integral de Subsidiarias, Asociadas y Negocios Conjuntos Contabilizados Utilizando el Método de la Participación, neto de Impuestos</t>
  </si>
  <si>
    <t>Total Otro Resultado Integral que se Reclasificará al Resultado del Periodo, neto de Impuestos</t>
  </si>
  <si>
    <t>Total Otro Resultado Integral</t>
  </si>
  <si>
    <t>Total Resultado Integral del Ejercicio, neto de Impuesto</t>
  </si>
  <si>
    <t>FIRMANTES</t>
  </si>
  <si>
    <t>Firmante</t>
  </si>
  <si>
    <t>Fecha</t>
  </si>
  <si>
    <t>ARCHIVO ESTRUCTURADO REPORTE DE SOSTENIBILIDAD CORPORATIVA XLS</t>
  </si>
  <si>
    <t>Luis Raul Ugarte Franco|Representante Legal</t>
  </si>
  <si>
    <t>27 Mar. 2024 18:32:34</t>
  </si>
  <si>
    <t>ARCHIVO ESTRUCTURADO XBRL</t>
  </si>
  <si>
    <t>27 Mar. 2024 18:32:47</t>
  </si>
  <si>
    <t>INFORMACION FINANCIERA AUDITADA(DICTAMEN,EEFF Y NOTAS)</t>
  </si>
  <si>
    <t>27 Mar. 2024 18:33:09</t>
  </si>
  <si>
    <t>EBIT</t>
  </si>
  <si>
    <t>Tasa de IR</t>
  </si>
  <si>
    <t>EBIT*(1-IR)</t>
  </si>
  <si>
    <t>(+) Depreciación</t>
  </si>
  <si>
    <t>(+) Amortización</t>
  </si>
  <si>
    <t>(-) Cambio NOWC</t>
  </si>
  <si>
    <t>(-) Capex</t>
  </si>
  <si>
    <t>Saldo NOWC</t>
  </si>
  <si>
    <t>No existen notas asociadas a la cuenta Amortización</t>
  </si>
  <si>
    <t>FCFF</t>
  </si>
  <si>
    <t>FCL</t>
  </si>
  <si>
    <t>ALTO PESO DEL COSTO DE VENTAS</t>
  </si>
  <si>
    <t xml:space="preserve">Crecimiento de los ingresos </t>
  </si>
  <si>
    <t>Promedio</t>
  </si>
  <si>
    <t>Nota importante:</t>
  </si>
  <si>
    <t>Ratios para observar la relación entre cuentas y proyectar a futuro.</t>
  </si>
  <si>
    <t>EBIT/Capex</t>
  </si>
  <si>
    <t>Alternativa 1</t>
  </si>
  <si>
    <t>Alternativa 2</t>
  </si>
  <si>
    <t>NOWC/Ventas</t>
  </si>
  <si>
    <t>Criterio de proyección para el NOWC</t>
  </si>
  <si>
    <t>Proyección del Capex tomado como el promedio de las ventas</t>
  </si>
  <si>
    <t>Como estamos usando el mismo dato inicial del CAPEX, utilizaremos el último dato de Depreciación.</t>
  </si>
  <si>
    <t>FCL Proyectado</t>
  </si>
  <si>
    <t>Tiempo transcurrido</t>
  </si>
  <si>
    <t>Factor de descuento</t>
  </si>
  <si>
    <t>Tasa WACC</t>
  </si>
  <si>
    <t>FCL@wacc</t>
  </si>
  <si>
    <t>VT@wacc</t>
  </si>
  <si>
    <t>Crecimiento g</t>
  </si>
  <si>
    <t>Tomado</t>
  </si>
  <si>
    <t>VT</t>
  </si>
  <si>
    <t>CUIDADO CON LA SUMA PRODUCTO DEL VT</t>
  </si>
  <si>
    <t>Valor empresa (Enterprise Value)</t>
  </si>
  <si>
    <t>Deuda financiera</t>
  </si>
  <si>
    <t>Efectivo y Equivalente al efectivo</t>
  </si>
  <si>
    <t>Valor de las acciones</t>
  </si>
  <si>
    <t>Suponemos: Prima pagada en compras</t>
  </si>
  <si>
    <t>Precio de las acciones</t>
  </si>
  <si>
    <t>Equity</t>
  </si>
  <si>
    <t>Deuda</t>
  </si>
  <si>
    <t>&gt;&gt;&gt;&gt;&gt;&gt;&gt;&gt;</t>
  </si>
  <si>
    <t>El LBO se debería hacer por este monto</t>
  </si>
  <si>
    <t>Condiciones de la deuda</t>
  </si>
  <si>
    <t>Tasa de interés anual</t>
  </si>
  <si>
    <t>Plazo (años)</t>
  </si>
  <si>
    <t>Amortización constante anual</t>
  </si>
  <si>
    <t>Esto debe pagar la empresa</t>
  </si>
  <si>
    <t>¿Está en capacidad de asumir este desembolso anual?</t>
  </si>
  <si>
    <t>Compararlo con sus desembolsos en el EEFE</t>
  </si>
  <si>
    <t>Parece que no :(</t>
  </si>
  <si>
    <t>Principal</t>
  </si>
  <si>
    <t>Cuota</t>
  </si>
  <si>
    <t>Amortizacion</t>
  </si>
  <si>
    <t>Saldo</t>
  </si>
  <si>
    <t>Intereses</t>
  </si>
  <si>
    <t>CRONOGRAMA DE PAGO LBO</t>
  </si>
  <si>
    <t>Intereses del LBO</t>
  </si>
  <si>
    <t>Proyectar los ingresos/ gastos por impuestos</t>
  </si>
  <si>
    <t>(+) Deuda financiera</t>
  </si>
  <si>
    <t>(-) Caja</t>
  </si>
  <si>
    <t>Valor empresa pagado</t>
  </si>
  <si>
    <t>EBITDA</t>
  </si>
  <si>
    <t>EV/EBITDA implícito</t>
  </si>
  <si>
    <t>Inyección de capital para hacerse con las acciones</t>
  </si>
  <si>
    <t>Horizonte temporal hasta la salida del proyecto</t>
  </si>
  <si>
    <t>Inyección de capital</t>
  </si>
  <si>
    <t>EBITDA proyectado</t>
  </si>
  <si>
    <t>EV futuro</t>
  </si>
  <si>
    <t>(-) Deuda financiera</t>
  </si>
  <si>
    <t>(+) Efectivo</t>
  </si>
  <si>
    <t>RENTABILIDAD PARA EL ACCIONISTA</t>
  </si>
  <si>
    <t>Recuperación de la inversión EXIT</t>
  </si>
  <si>
    <t>TOTAL</t>
  </si>
  <si>
    <t>TIR para el inversionista (total)</t>
  </si>
  <si>
    <t>TIR anual</t>
  </si>
  <si>
    <t>&gt;&gt;&gt;&gt;&gt;&gt;&gt;</t>
  </si>
  <si>
    <t>¿Funciona o no funciona? Evaluar flujo de caja histórico sin pagar dividendos</t>
  </si>
  <si>
    <t>para que saber si cumplirá sus obligaciones sin distribución de dividendos</t>
  </si>
  <si>
    <t>EFECTIVO SIN PAGO DE DIVIDENDOS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</si>
</sst>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%"/>
    <numFmt numFmtId="170" formatCode="0.0\x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8"/>
      <color rgb="FFFFFFFF"/>
      <name val="Calibri"/>
      <family val="2"/>
    </font>
    <font>
      <sz val="8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7AB6"/>
        <bgColor indexed="64"/>
      </patternFill>
    </fill>
    <fill>
      <patternFill patternType="solid">
        <fgColor rgb="FFBDBD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74">
    <xf numFmtId="0" fontId="0" fillId="0" borderId="0" xfId="0"/>
    <xf numFmtId="0" fontId="18" fillId="0" borderId="0" xfId="0" applyFont="1"/>
    <xf numFmtId="0" fontId="16" fillId="0" borderId="0" xfId="0" applyFont="1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right" wrapText="1"/>
    </xf>
    <xf numFmtId="0" fontId="21" fillId="34" borderId="10" xfId="0" applyFont="1" applyFill="1" applyBorder="1" applyAlignment="1">
      <alignment horizontal="right"/>
    </xf>
    <xf numFmtId="0" fontId="22" fillId="34" borderId="10" xfId="0" applyFont="1" applyFill="1" applyBorder="1" applyAlignment="1">
      <alignment horizontal="right" wrapText="1"/>
    </xf>
    <xf numFmtId="0" fontId="22" fillId="34" borderId="10" xfId="0" applyFont="1" applyFill="1" applyBorder="1" applyAlignment="1">
      <alignment horizontal="right"/>
    </xf>
    <xf numFmtId="0" fontId="21" fillId="0" borderId="10" xfId="0" applyFont="1" applyBorder="1" applyAlignment="1">
      <alignment wrapText="1"/>
    </xf>
    <xf numFmtId="0" fontId="21" fillId="0" borderId="10" xfId="0" applyFont="1" applyBorder="1"/>
    <xf numFmtId="3" fontId="0" fillId="0" borderId="0" xfId="0" applyNumberFormat="1"/>
    <xf numFmtId="3" fontId="21" fillId="0" borderId="10" xfId="0" applyNumberFormat="1" applyFont="1" applyBorder="1"/>
    <xf numFmtId="0" fontId="22" fillId="35" borderId="10" xfId="0" applyFont="1" applyFill="1" applyBorder="1" applyAlignment="1">
      <alignment wrapText="1"/>
    </xf>
    <xf numFmtId="0" fontId="22" fillId="35" borderId="10" xfId="0" applyFont="1" applyFill="1" applyBorder="1"/>
    <xf numFmtId="3" fontId="22" fillId="35" borderId="10" xfId="0" applyNumberFormat="1" applyFont="1" applyFill="1" applyBorder="1"/>
    <xf numFmtId="3" fontId="21" fillId="34" borderId="10" xfId="0" applyNumberFormat="1" applyFont="1" applyFill="1" applyBorder="1" applyAlignment="1">
      <alignment horizontal="right"/>
    </xf>
    <xf numFmtId="3" fontId="22" fillId="34" borderId="10" xfId="0" applyNumberFormat="1" applyFont="1" applyFill="1" applyBorder="1" applyAlignment="1">
      <alignment horizontal="right"/>
    </xf>
    <xf numFmtId="0" fontId="22" fillId="34" borderId="0" xfId="0" applyFont="1" applyFill="1" applyBorder="1" applyAlignment="1">
      <alignment horizontal="right"/>
    </xf>
    <xf numFmtId="10" fontId="0" fillId="0" borderId="0" xfId="0" applyNumberFormat="1"/>
    <xf numFmtId="0" fontId="0" fillId="0" borderId="11" xfId="0" applyBorder="1"/>
    <xf numFmtId="168" fontId="21" fillId="36" borderId="10" xfId="1" applyNumberFormat="1" applyFont="1" applyFill="1" applyBorder="1" applyAlignment="1">
      <alignment horizontal="right"/>
    </xf>
    <xf numFmtId="0" fontId="22" fillId="37" borderId="10" xfId="0" applyFont="1" applyFill="1" applyBorder="1" applyAlignment="1">
      <alignment wrapText="1"/>
    </xf>
    <xf numFmtId="0" fontId="22" fillId="37" borderId="10" xfId="0" applyFont="1" applyFill="1" applyBorder="1"/>
    <xf numFmtId="168" fontId="21" fillId="37" borderId="10" xfId="1" applyNumberFormat="1" applyFont="1" applyFill="1" applyBorder="1" applyAlignment="1">
      <alignment horizontal="right"/>
    </xf>
    <xf numFmtId="168" fontId="0" fillId="0" borderId="0" xfId="1" applyNumberFormat="1" applyFont="1"/>
    <xf numFmtId="168" fontId="0" fillId="0" borderId="0" xfId="0" applyNumberFormat="1"/>
    <xf numFmtId="0" fontId="0" fillId="0" borderId="0" xfId="0" applyBorder="1"/>
    <xf numFmtId="0" fontId="0" fillId="0" borderId="0" xfId="0" applyFill="1" applyBorder="1"/>
    <xf numFmtId="168" fontId="0" fillId="0" borderId="0" xfId="1" applyNumberFormat="1" applyFont="1" applyBorder="1"/>
    <xf numFmtId="2" fontId="0" fillId="0" borderId="0" xfId="1" applyNumberFormat="1" applyFont="1" applyBorder="1"/>
    <xf numFmtId="0" fontId="0" fillId="37" borderId="0" xfId="0" applyFill="1" applyBorder="1"/>
    <xf numFmtId="168" fontId="0" fillId="37" borderId="0" xfId="0" applyNumberFormat="1" applyFill="1"/>
    <xf numFmtId="3" fontId="0" fillId="37" borderId="0" xfId="0" applyNumberFormat="1" applyFill="1"/>
    <xf numFmtId="0" fontId="0" fillId="37" borderId="0" xfId="0" applyFill="1"/>
    <xf numFmtId="0" fontId="0" fillId="37" borderId="12" xfId="0" applyFill="1" applyBorder="1"/>
    <xf numFmtId="9" fontId="0" fillId="37" borderId="13" xfId="0" applyNumberFormat="1" applyFill="1" applyBorder="1"/>
    <xf numFmtId="0" fontId="25" fillId="0" borderId="0" xfId="43" applyFill="1" applyBorder="1"/>
    <xf numFmtId="0" fontId="25" fillId="0" borderId="14" xfId="43" applyFill="1" applyBorder="1"/>
    <xf numFmtId="0" fontId="0" fillId="0" borderId="14" xfId="0" applyBorder="1"/>
    <xf numFmtId="0" fontId="25" fillId="0" borderId="15" xfId="43" applyFill="1" applyBorder="1"/>
    <xf numFmtId="0" fontId="0" fillId="0" borderId="15" xfId="0" applyBorder="1"/>
    <xf numFmtId="0" fontId="16" fillId="0" borderId="0" xfId="0" applyFont="1" applyBorder="1"/>
    <xf numFmtId="0" fontId="26" fillId="0" borderId="0" xfId="0" applyFont="1" applyBorder="1"/>
    <xf numFmtId="168" fontId="0" fillId="0" borderId="14" xfId="1" applyNumberFormat="1" applyFont="1" applyBorder="1"/>
    <xf numFmtId="3" fontId="0" fillId="0" borderId="0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9" fontId="0" fillId="0" borderId="0" xfId="0" applyNumberFormat="1" applyBorder="1"/>
    <xf numFmtId="0" fontId="0" fillId="0" borderId="14" xfId="0" applyFill="1" applyBorder="1"/>
    <xf numFmtId="0" fontId="25" fillId="37" borderId="15" xfId="43" applyFill="1" applyBorder="1"/>
    <xf numFmtId="0" fontId="0" fillId="37" borderId="15" xfId="0" applyFill="1" applyBorder="1"/>
    <xf numFmtId="9" fontId="0" fillId="37" borderId="15" xfId="0" applyNumberFormat="1" applyFill="1" applyBorder="1"/>
    <xf numFmtId="0" fontId="25" fillId="38" borderId="0" xfId="43" applyFill="1" applyBorder="1"/>
    <xf numFmtId="0" fontId="0" fillId="38" borderId="0" xfId="0" applyFill="1" applyBorder="1"/>
    <xf numFmtId="2" fontId="0" fillId="0" borderId="0" xfId="0" applyNumberFormat="1"/>
    <xf numFmtId="0" fontId="16" fillId="0" borderId="14" xfId="0" applyFont="1" applyFill="1" applyBorder="1"/>
    <xf numFmtId="0" fontId="16" fillId="0" borderId="14" xfId="0" applyFont="1" applyBorder="1"/>
    <xf numFmtId="0" fontId="16" fillId="0" borderId="0" xfId="0" applyFont="1" applyFill="1" applyBorder="1"/>
    <xf numFmtId="3" fontId="16" fillId="0" borderId="0" xfId="0" applyNumberFormat="1" applyFont="1" applyBorder="1"/>
    <xf numFmtId="0" fontId="16" fillId="39" borderId="14" xfId="0" applyFont="1" applyFill="1" applyBorder="1"/>
    <xf numFmtId="170" fontId="16" fillId="39" borderId="14" xfId="0" applyNumberFormat="1" applyFont="1" applyFill="1" applyBorder="1"/>
    <xf numFmtId="170" fontId="0" fillId="38" borderId="0" xfId="0" applyNumberFormat="1" applyFill="1" applyBorder="1"/>
    <xf numFmtId="0" fontId="0" fillId="38" borderId="0" xfId="0" applyNumberFormat="1" applyFill="1" applyBorder="1"/>
    <xf numFmtId="0" fontId="20" fillId="33" borderId="16" xfId="0" applyFont="1" applyFill="1" applyBorder="1" applyAlignment="1">
      <alignment horizontal="center" vertical="center"/>
    </xf>
    <xf numFmtId="0" fontId="25" fillId="38" borderId="14" xfId="43" applyFill="1" applyBorder="1"/>
    <xf numFmtId="0" fontId="25" fillId="38" borderId="15" xfId="43" applyFill="1" applyBorder="1"/>
    <xf numFmtId="3" fontId="0" fillId="38" borderId="0" xfId="0" applyNumberFormat="1" applyFill="1" applyBorder="1"/>
    <xf numFmtId="3" fontId="26" fillId="0" borderId="0" xfId="0" applyNumberFormat="1" applyFont="1" applyBorder="1"/>
    <xf numFmtId="0" fontId="25" fillId="38" borderId="11" xfId="43" applyFill="1" applyBorder="1"/>
    <xf numFmtId="9" fontId="26" fillId="0" borderId="0" xfId="1" applyFont="1" applyBorder="1"/>
    <xf numFmtId="0" fontId="22" fillId="34" borderId="0" xfId="0" applyFont="1" applyFill="1" applyBorder="1" applyAlignment="1">
      <alignment horizontal="right" wrapText="1"/>
    </xf>
    <xf numFmtId="3" fontId="22" fillId="34" borderId="0" xfId="0" applyNumberFormat="1" applyFont="1" applyFill="1" applyBorder="1" applyAlignment="1">
      <alignment horizontal="right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914400</xdr:colOff>
          <xdr:row>12</xdr:row>
          <xdr:rowOff>43799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8824E09F-AB02-4FC4-AC35-9BF04A6904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137</xdr:row>
          <xdr:rowOff>0</xdr:rowOff>
        </xdr:from>
        <xdr:to>
          <xdr:col>0</xdr:col>
          <xdr:colOff>914400</xdr:colOff>
          <xdr:row>138</xdr:row>
          <xdr:rowOff>45720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5244A01E-97C0-485B-BD34-995A6D5ECB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180</xdr:row>
          <xdr:rowOff>0</xdr:rowOff>
        </xdr:from>
        <xdr:to>
          <xdr:col>0</xdr:col>
          <xdr:colOff>914400</xdr:colOff>
          <xdr:row>181</xdr:row>
          <xdr:rowOff>45719</xdr:rowOff>
        </xdr:to>
        <xdr:sp macro="" textlink="">
          <xdr:nvSpPr>
            <xdr:cNvPr id="4099" name="Control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83F0D889-CF5E-41DF-A709-12EFAC12E8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181</xdr:row>
          <xdr:rowOff>0</xdr:rowOff>
        </xdr:from>
        <xdr:to>
          <xdr:col>0</xdr:col>
          <xdr:colOff>914400</xdr:colOff>
          <xdr:row>182</xdr:row>
          <xdr:rowOff>45721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5D37A212-2FFE-4ACC-B624-373A79CCB9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257</xdr:row>
          <xdr:rowOff>0</xdr:rowOff>
        </xdr:from>
        <xdr:to>
          <xdr:col>0</xdr:col>
          <xdr:colOff>914400</xdr:colOff>
          <xdr:row>258</xdr:row>
          <xdr:rowOff>45720</xdr:rowOff>
        </xdr:to>
        <xdr:sp macro="" textlink="">
          <xdr:nvSpPr>
            <xdr:cNvPr id="4101" name="Control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ABA7BE8B-EBF2-4D8A-85A0-0CF14CD6E1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301</xdr:row>
          <xdr:rowOff>0</xdr:rowOff>
        </xdr:from>
        <xdr:to>
          <xdr:col>0</xdr:col>
          <xdr:colOff>914400</xdr:colOff>
          <xdr:row>302</xdr:row>
          <xdr:rowOff>45720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A25B394C-B23A-4960-8591-22BFAD1D80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914400</xdr:colOff>
          <xdr:row>61</xdr:row>
          <xdr:rowOff>34834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9B25E904-2E9E-4798-A7B2-FA777485B1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139</xdr:row>
          <xdr:rowOff>0</xdr:rowOff>
        </xdr:from>
        <xdr:to>
          <xdr:col>0</xdr:col>
          <xdr:colOff>914400</xdr:colOff>
          <xdr:row>140</xdr:row>
          <xdr:rowOff>45719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A73698D1-81ED-422A-930F-E6F24BC5CE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140</xdr:row>
          <xdr:rowOff>0</xdr:rowOff>
        </xdr:from>
        <xdr:to>
          <xdr:col>0</xdr:col>
          <xdr:colOff>914400</xdr:colOff>
          <xdr:row>141</xdr:row>
          <xdr:rowOff>45720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DB3EB3CB-8F7C-443C-ABF1-223E81320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140</xdr:row>
          <xdr:rowOff>0</xdr:rowOff>
        </xdr:from>
        <xdr:to>
          <xdr:col>0</xdr:col>
          <xdr:colOff>914400</xdr:colOff>
          <xdr:row>141</xdr:row>
          <xdr:rowOff>45720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75D8730E-83DE-4635-8F09-6B0113D3B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216</xdr:row>
          <xdr:rowOff>0</xdr:rowOff>
        </xdr:from>
        <xdr:to>
          <xdr:col>0</xdr:col>
          <xdr:colOff>914400</xdr:colOff>
          <xdr:row>217</xdr:row>
          <xdr:rowOff>45720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DC31876-4FB6-4BC4-BF6C-C73C95825A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260</xdr:row>
          <xdr:rowOff>0</xdr:rowOff>
        </xdr:from>
        <xdr:to>
          <xdr:col>0</xdr:col>
          <xdr:colOff>914400</xdr:colOff>
          <xdr:row>261</xdr:row>
          <xdr:rowOff>45720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14E3E247-DA2D-4CAC-96ED-337B98A4A7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914400</xdr:colOff>
          <xdr:row>13</xdr:row>
          <xdr:rowOff>34835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9F481AB-D60E-126F-9B27-D4C0A86DB7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121</xdr:row>
          <xdr:rowOff>0</xdr:rowOff>
        </xdr:from>
        <xdr:to>
          <xdr:col>0</xdr:col>
          <xdr:colOff>914400</xdr:colOff>
          <xdr:row>122</xdr:row>
          <xdr:rowOff>45720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D9FC931-4147-C14D-F912-862E82111D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164</xdr:row>
          <xdr:rowOff>0</xdr:rowOff>
        </xdr:from>
        <xdr:to>
          <xdr:col>0</xdr:col>
          <xdr:colOff>914400</xdr:colOff>
          <xdr:row>165</xdr:row>
          <xdr:rowOff>45719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12B04DE-015F-719E-DF6C-8BED6B7230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165</xdr:row>
          <xdr:rowOff>0</xdr:rowOff>
        </xdr:from>
        <xdr:to>
          <xdr:col>0</xdr:col>
          <xdr:colOff>914400</xdr:colOff>
          <xdr:row>166</xdr:row>
          <xdr:rowOff>45721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5DC5AA1-6679-5BAF-510C-DCAB1F3649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241</xdr:row>
          <xdr:rowOff>0</xdr:rowOff>
        </xdr:from>
        <xdr:to>
          <xdr:col>0</xdr:col>
          <xdr:colOff>914400</xdr:colOff>
          <xdr:row>242</xdr:row>
          <xdr:rowOff>45720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9C67250C-6918-D7DA-DD35-EA31860342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285</xdr:row>
          <xdr:rowOff>0</xdr:rowOff>
        </xdr:from>
        <xdr:to>
          <xdr:col>0</xdr:col>
          <xdr:colOff>914400</xdr:colOff>
          <xdr:row>286</xdr:row>
          <xdr:rowOff>45720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FFFD561-0325-C40C-F135-FA9E72C3CE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914400</xdr:colOff>
          <xdr:row>61</xdr:row>
          <xdr:rowOff>34834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674823C-175F-4008-8EAE-5A72ED635D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139</xdr:row>
          <xdr:rowOff>0</xdr:rowOff>
        </xdr:from>
        <xdr:to>
          <xdr:col>0</xdr:col>
          <xdr:colOff>914400</xdr:colOff>
          <xdr:row>140</xdr:row>
          <xdr:rowOff>45719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8CF643F-CB55-4657-A92F-344B947D78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140</xdr:row>
          <xdr:rowOff>0</xdr:rowOff>
        </xdr:from>
        <xdr:to>
          <xdr:col>0</xdr:col>
          <xdr:colOff>914400</xdr:colOff>
          <xdr:row>141</xdr:row>
          <xdr:rowOff>45720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B9AD88AB-F1BF-4D88-8604-C3BFEE31C0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140</xdr:row>
          <xdr:rowOff>0</xdr:rowOff>
        </xdr:from>
        <xdr:to>
          <xdr:col>0</xdr:col>
          <xdr:colOff>914400</xdr:colOff>
          <xdr:row>141</xdr:row>
          <xdr:rowOff>45720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E033B098-6EC7-4FC5-B035-4580ACA230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219</xdr:row>
          <xdr:rowOff>0</xdr:rowOff>
        </xdr:from>
        <xdr:to>
          <xdr:col>0</xdr:col>
          <xdr:colOff>914400</xdr:colOff>
          <xdr:row>220</xdr:row>
          <xdr:rowOff>45719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4AACDE68-C878-4B05-A578-CBA1BD4630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263</xdr:row>
          <xdr:rowOff>0</xdr:rowOff>
        </xdr:from>
        <xdr:to>
          <xdr:col>0</xdr:col>
          <xdr:colOff>914400</xdr:colOff>
          <xdr:row>264</xdr:row>
          <xdr:rowOff>45720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EF001050-967B-425C-B22E-F2C0BA9920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4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10" Type="http://schemas.openxmlformats.org/officeDocument/2006/relationships/comments" Target="../comments1.xml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.xml"/><Relationship Id="rId3" Type="http://schemas.openxmlformats.org/officeDocument/2006/relationships/control" Target="../activeX/activeX7.xml"/><Relationship Id="rId7" Type="http://schemas.openxmlformats.org/officeDocument/2006/relationships/control" Target="../activeX/activeX1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ontrol" Target="../activeX/activeX9.xml"/><Relationship Id="rId5" Type="http://schemas.openxmlformats.org/officeDocument/2006/relationships/control" Target="../activeX/activeX8.xml"/><Relationship Id="rId10" Type="http://schemas.openxmlformats.org/officeDocument/2006/relationships/comments" Target="../comments2.xml"/><Relationship Id="rId4" Type="http://schemas.openxmlformats.org/officeDocument/2006/relationships/image" Target="../media/image1.emf"/><Relationship Id="rId9" Type="http://schemas.openxmlformats.org/officeDocument/2006/relationships/control" Target="../activeX/activeX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.xml"/><Relationship Id="rId3" Type="http://schemas.openxmlformats.org/officeDocument/2006/relationships/hyperlink" Target="mailto:VT@wacc" TargetMode="External"/><Relationship Id="rId7" Type="http://schemas.openxmlformats.org/officeDocument/2006/relationships/image" Target="../media/image1.emf"/><Relationship Id="rId12" Type="http://schemas.openxmlformats.org/officeDocument/2006/relationships/control" Target="../activeX/activeX18.xml"/><Relationship Id="rId2" Type="http://schemas.openxmlformats.org/officeDocument/2006/relationships/hyperlink" Target="mailto:VT@wacc" TargetMode="External"/><Relationship Id="rId1" Type="http://schemas.openxmlformats.org/officeDocument/2006/relationships/hyperlink" Target="mailto:FCL@wacc" TargetMode="External"/><Relationship Id="rId6" Type="http://schemas.openxmlformats.org/officeDocument/2006/relationships/control" Target="../activeX/activeX13.xml"/><Relationship Id="rId11" Type="http://schemas.openxmlformats.org/officeDocument/2006/relationships/control" Target="../activeX/activeX17.xml"/><Relationship Id="rId5" Type="http://schemas.openxmlformats.org/officeDocument/2006/relationships/vmlDrawing" Target="../drawings/vmlDrawing3.vml"/><Relationship Id="rId10" Type="http://schemas.openxmlformats.org/officeDocument/2006/relationships/control" Target="../activeX/activeX16.xml"/><Relationship Id="rId4" Type="http://schemas.openxmlformats.org/officeDocument/2006/relationships/drawing" Target="../drawings/drawing3.xml"/><Relationship Id="rId9" Type="http://schemas.openxmlformats.org/officeDocument/2006/relationships/control" Target="../activeX/activeX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3" Type="http://schemas.openxmlformats.org/officeDocument/2006/relationships/control" Target="../activeX/activeX19.xml"/><Relationship Id="rId7" Type="http://schemas.openxmlformats.org/officeDocument/2006/relationships/control" Target="../activeX/activeX22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ontrol" Target="../activeX/activeX21.xml"/><Relationship Id="rId5" Type="http://schemas.openxmlformats.org/officeDocument/2006/relationships/control" Target="../activeX/activeX20.xml"/><Relationship Id="rId4" Type="http://schemas.openxmlformats.org/officeDocument/2006/relationships/image" Target="../media/image1.emf"/><Relationship Id="rId9" Type="http://schemas.openxmlformats.org/officeDocument/2006/relationships/control" Target="../activeX/activeX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7D46-1A41-4CC0-82FC-F69E5F6E5E43}">
  <sheetPr codeName="Hoja4"/>
  <dimension ref="A1:N310"/>
  <sheetViews>
    <sheetView showGridLines="0" tabSelected="1" topLeftCell="A24" zoomScale="85" zoomScaleNormal="85" workbookViewId="0">
      <selection activeCell="K36" sqref="K36"/>
    </sheetView>
  </sheetViews>
  <sheetFormatPr baseColWidth="10" defaultRowHeight="14.4" x14ac:dyDescent="0.3"/>
  <cols>
    <col min="1" max="2" width="46.21875" bestFit="1" customWidth="1"/>
    <col min="3" max="3" width="14.44140625" bestFit="1" customWidth="1"/>
    <col min="4" max="4" width="9.88671875" bestFit="1" customWidth="1"/>
    <col min="5" max="5" width="11.77734375" bestFit="1" customWidth="1"/>
    <col min="6" max="6" width="9.88671875" bestFit="1" customWidth="1"/>
    <col min="7" max="7" width="9.88671875" customWidth="1"/>
    <col min="8" max="8" width="11.33203125" bestFit="1" customWidth="1"/>
    <col min="9" max="13" width="9.88671875" customWidth="1"/>
    <col min="14" max="15" width="46.21875" bestFit="1" customWidth="1"/>
    <col min="16" max="16" width="20.109375" bestFit="1" customWidth="1"/>
    <col min="17" max="17" width="36.88671875" bestFit="1" customWidth="1"/>
    <col min="18" max="18" width="44.21875" bestFit="1" customWidth="1"/>
    <col min="19" max="19" width="46.21875" bestFit="1" customWidth="1"/>
    <col min="20" max="20" width="37.21875" bestFit="1" customWidth="1"/>
    <col min="21" max="21" width="41.5546875" bestFit="1" customWidth="1"/>
    <col min="22" max="22" width="46.109375" bestFit="1" customWidth="1"/>
    <col min="23" max="24" width="46.21875" bestFit="1" customWidth="1"/>
    <col min="25" max="25" width="18.88671875" bestFit="1" customWidth="1"/>
    <col min="26" max="26" width="10.88671875" bestFit="1" customWidth="1"/>
  </cols>
  <sheetData>
    <row r="1" spans="1:14" ht="18" x14ac:dyDescent="0.35">
      <c r="A1" s="1" t="s">
        <v>0</v>
      </c>
    </row>
    <row r="2" spans="1:14" x14ac:dyDescent="0.3">
      <c r="B2" t="s">
        <v>239</v>
      </c>
      <c r="C2" t="s">
        <v>286</v>
      </c>
    </row>
    <row r="3" spans="1:14" x14ac:dyDescent="0.3">
      <c r="A3" s="2" t="s">
        <v>1</v>
      </c>
      <c r="C3" s="5">
        <v>2020</v>
      </c>
      <c r="D3" s="5">
        <v>2021</v>
      </c>
      <c r="E3" s="5">
        <v>2022</v>
      </c>
      <c r="F3" s="5">
        <v>2023</v>
      </c>
      <c r="G3" s="5">
        <f>F3+1</f>
        <v>2024</v>
      </c>
      <c r="H3" s="5">
        <f t="shared" ref="H3:K3" si="0">G3+1</f>
        <v>2025</v>
      </c>
      <c r="I3" s="5">
        <f t="shared" si="0"/>
        <v>2026</v>
      </c>
      <c r="J3" s="5">
        <f t="shared" si="0"/>
        <v>2027</v>
      </c>
      <c r="K3" s="5">
        <f t="shared" si="0"/>
        <v>2028</v>
      </c>
      <c r="M3" s="5">
        <f>K3+1</f>
        <v>2029</v>
      </c>
    </row>
    <row r="4" spans="1:14" x14ac:dyDescent="0.3">
      <c r="A4" s="2"/>
      <c r="B4" t="s">
        <v>281</v>
      </c>
      <c r="C4" s="56">
        <f>G27</f>
        <v>2937870.5741211092</v>
      </c>
      <c r="D4" s="20"/>
      <c r="E4" s="20"/>
      <c r="F4" s="20"/>
      <c r="G4" s="20"/>
      <c r="H4" s="20"/>
      <c r="I4" s="20"/>
      <c r="J4" s="20"/>
      <c r="K4" s="20"/>
    </row>
    <row r="5" spans="1:14" x14ac:dyDescent="0.3">
      <c r="A5" s="2" t="s">
        <v>2</v>
      </c>
      <c r="B5" t="s">
        <v>282</v>
      </c>
      <c r="C5" s="12"/>
      <c r="D5" s="12">
        <f>SUM(D6:D7)</f>
        <v>822603.76075391052</v>
      </c>
      <c r="E5" s="12">
        <f t="shared" ref="E5:H5" si="1">SUM(E6:E7)</f>
        <v>775597.83156797278</v>
      </c>
      <c r="F5" s="12">
        <f t="shared" si="1"/>
        <v>728591.90238203504</v>
      </c>
      <c r="G5" s="12">
        <f t="shared" si="1"/>
        <v>681585.9731960973</v>
      </c>
      <c r="H5" s="12">
        <f t="shared" si="1"/>
        <v>634580.04401015956</v>
      </c>
      <c r="I5" s="12" t="s">
        <v>306</v>
      </c>
      <c r="J5" s="12" t="s">
        <v>307</v>
      </c>
      <c r="K5" s="12"/>
    </row>
    <row r="6" spans="1:14" x14ac:dyDescent="0.3">
      <c r="A6" s="2"/>
      <c r="B6" t="s">
        <v>283</v>
      </c>
      <c r="C6" s="12"/>
      <c r="D6" s="12">
        <f>$G$30</f>
        <v>587574.11482422182</v>
      </c>
      <c r="E6" s="12">
        <f>$G$30</f>
        <v>587574.11482422182</v>
      </c>
      <c r="F6" s="12">
        <f>$G$30</f>
        <v>587574.11482422182</v>
      </c>
      <c r="G6" s="12">
        <f>$G$30</f>
        <v>587574.11482422182</v>
      </c>
      <c r="H6" s="12">
        <f>$G$30</f>
        <v>587574.11482422182</v>
      </c>
      <c r="J6" s="12" t="s">
        <v>308</v>
      </c>
      <c r="K6" s="12"/>
    </row>
    <row r="7" spans="1:14" x14ac:dyDescent="0.3">
      <c r="A7" s="2"/>
      <c r="B7" t="s">
        <v>285</v>
      </c>
      <c r="C7" s="12"/>
      <c r="D7" s="12">
        <f>C8*$G$28</f>
        <v>235029.64592968873</v>
      </c>
      <c r="E7" s="12">
        <f t="shared" ref="E7:H7" si="2">D8*$G$28</f>
        <v>188023.71674375099</v>
      </c>
      <c r="F7" s="12">
        <f t="shared" si="2"/>
        <v>141017.78755781322</v>
      </c>
      <c r="G7" s="12">
        <f t="shared" si="2"/>
        <v>94011.858371875467</v>
      </c>
      <c r="H7" s="12">
        <f t="shared" si="2"/>
        <v>47005.929185937726</v>
      </c>
      <c r="I7" s="12"/>
      <c r="K7" s="12"/>
    </row>
    <row r="8" spans="1:14" x14ac:dyDescent="0.3">
      <c r="A8" s="2"/>
      <c r="B8" s="12" t="s">
        <v>284</v>
      </c>
      <c r="C8" s="12">
        <f>SUM(C4:C6)</f>
        <v>2937870.5741211092</v>
      </c>
      <c r="D8" s="12">
        <f>C8-D6</f>
        <v>2350296.4592968873</v>
      </c>
      <c r="E8" s="12">
        <f t="shared" ref="E8:H8" si="3">D8-E6</f>
        <v>1762722.3444726653</v>
      </c>
      <c r="F8" s="12">
        <f t="shared" si="3"/>
        <v>1175148.2296484434</v>
      </c>
      <c r="G8" s="12">
        <f t="shared" si="3"/>
        <v>587574.11482422159</v>
      </c>
      <c r="H8" s="12">
        <f t="shared" si="3"/>
        <v>0</v>
      </c>
      <c r="I8" s="12"/>
      <c r="J8" s="12"/>
      <c r="K8" s="12"/>
      <c r="L8" s="12"/>
      <c r="M8" s="12"/>
      <c r="N8" s="12"/>
    </row>
    <row r="9" spans="1:14" x14ac:dyDescent="0.3">
      <c r="A9" s="2" t="s">
        <v>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x14ac:dyDescent="0.3">
      <c r="A10" s="2" t="s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3">
      <c r="A11" s="2" t="s">
        <v>5</v>
      </c>
    </row>
    <row r="12" spans="1:14" x14ac:dyDescent="0.3">
      <c r="B12" s="38" t="s">
        <v>266</v>
      </c>
      <c r="C12" s="28"/>
      <c r="D12" s="28"/>
      <c r="E12" s="28"/>
      <c r="F12" s="28"/>
      <c r="G12" s="46">
        <f>Valorización!G23</f>
        <v>2824875.5520395278</v>
      </c>
      <c r="H12" s="44"/>
      <c r="I12" s="28"/>
      <c r="J12" s="28"/>
      <c r="K12" s="28"/>
      <c r="M12" s="28"/>
    </row>
    <row r="13" spans="1:14" x14ac:dyDescent="0.3">
      <c r="B13" s="38"/>
      <c r="C13" s="28"/>
      <c r="D13" s="28"/>
      <c r="E13" s="28"/>
      <c r="F13" s="28"/>
      <c r="G13" s="28"/>
      <c r="H13" s="44"/>
      <c r="I13" s="28"/>
      <c r="J13" s="28"/>
      <c r="K13" s="28"/>
      <c r="M13" s="28"/>
    </row>
    <row r="14" spans="1:14" x14ac:dyDescent="0.3">
      <c r="B14" s="38" t="s">
        <v>267</v>
      </c>
      <c r="C14" s="28"/>
      <c r="D14" s="28"/>
      <c r="E14" s="28"/>
      <c r="F14" s="28"/>
      <c r="G14" s="49">
        <v>0.3</v>
      </c>
      <c r="H14" s="44"/>
      <c r="I14" s="28"/>
      <c r="J14" s="28"/>
      <c r="K14" s="28"/>
      <c r="M14" s="28"/>
    </row>
    <row r="15" spans="1:14" x14ac:dyDescent="0.3">
      <c r="B15" s="38"/>
      <c r="C15" s="28"/>
      <c r="D15" s="28"/>
      <c r="E15" s="28"/>
      <c r="F15" s="28"/>
      <c r="G15" s="28"/>
      <c r="H15" s="44"/>
      <c r="I15" s="28"/>
      <c r="J15" s="28"/>
      <c r="K15" s="28"/>
      <c r="M15" s="28"/>
    </row>
    <row r="16" spans="1:14" x14ac:dyDescent="0.3">
      <c r="B16" s="57" t="s">
        <v>268</v>
      </c>
      <c r="C16" s="58"/>
      <c r="D16" s="58"/>
      <c r="E16" s="58"/>
      <c r="F16" s="58"/>
      <c r="G16" s="58">
        <f>G12*(1+G14)</f>
        <v>3672338.2176513863</v>
      </c>
      <c r="H16" s="44"/>
      <c r="I16" s="28"/>
      <c r="J16" s="28"/>
      <c r="K16" s="28"/>
      <c r="M16" s="28"/>
    </row>
    <row r="17" spans="1:13" x14ac:dyDescent="0.3">
      <c r="B17" s="38" t="s">
        <v>289</v>
      </c>
      <c r="C17" s="28"/>
      <c r="D17" s="28"/>
      <c r="E17" s="28"/>
      <c r="F17" s="28"/>
      <c r="G17" s="46">
        <f>-Valorización!G21</f>
        <v>161420</v>
      </c>
      <c r="H17" s="44"/>
      <c r="I17" s="28"/>
      <c r="J17" s="28"/>
      <c r="K17" s="28"/>
      <c r="M17" s="28"/>
    </row>
    <row r="18" spans="1:13" x14ac:dyDescent="0.3">
      <c r="B18" s="38" t="s">
        <v>290</v>
      </c>
      <c r="C18" s="28"/>
      <c r="D18" s="28"/>
      <c r="E18" s="28"/>
      <c r="F18" s="28"/>
      <c r="G18" s="46">
        <f>-Valorización!G22</f>
        <v>-69594</v>
      </c>
      <c r="H18" s="44"/>
      <c r="I18" s="28"/>
      <c r="J18" s="28"/>
      <c r="K18" s="28"/>
      <c r="M18" s="28"/>
    </row>
    <row r="19" spans="1:13" x14ac:dyDescent="0.3">
      <c r="B19" s="57" t="s">
        <v>291</v>
      </c>
      <c r="C19" s="58"/>
      <c r="D19" s="58"/>
      <c r="E19" s="58"/>
      <c r="F19" s="58"/>
      <c r="G19" s="58">
        <f>SUM(G16:G18)</f>
        <v>3764164.2176513863</v>
      </c>
      <c r="H19" s="44"/>
      <c r="I19" s="28"/>
      <c r="J19" s="28"/>
      <c r="K19" s="28"/>
      <c r="M19" s="28"/>
    </row>
    <row r="20" spans="1:13" x14ac:dyDescent="0.3">
      <c r="B20" s="59" t="s">
        <v>292</v>
      </c>
      <c r="C20" s="43"/>
      <c r="D20" s="43"/>
      <c r="E20" s="43"/>
      <c r="F20" s="43"/>
      <c r="G20" s="60">
        <f>Valorización!F5+Valorización!F9+Valorización!F10</f>
        <v>235067</v>
      </c>
      <c r="H20" s="44"/>
      <c r="I20" s="28"/>
      <c r="J20" s="28"/>
      <c r="K20" s="28"/>
      <c r="M20" s="28"/>
    </row>
    <row r="21" spans="1:13" x14ac:dyDescent="0.3">
      <c r="B21" s="61" t="s">
        <v>293</v>
      </c>
      <c r="C21" s="61"/>
      <c r="D21" s="61"/>
      <c r="E21" s="61"/>
      <c r="F21" s="61"/>
      <c r="G21" s="62">
        <f>G19/G20</f>
        <v>16.013154622517778</v>
      </c>
      <c r="H21" s="44"/>
      <c r="I21" s="28"/>
      <c r="J21" s="28"/>
      <c r="K21" s="28"/>
      <c r="M21" s="28"/>
    </row>
    <row r="22" spans="1:13" x14ac:dyDescent="0.3">
      <c r="B22" s="59"/>
      <c r="C22" s="43"/>
      <c r="D22" s="43"/>
      <c r="E22" s="43"/>
      <c r="F22" s="43"/>
      <c r="G22" s="43"/>
      <c r="H22" s="44"/>
      <c r="I22" s="28"/>
      <c r="J22" s="28"/>
      <c r="K22" s="28"/>
      <c r="M22" s="28"/>
    </row>
    <row r="23" spans="1:13" x14ac:dyDescent="0.3">
      <c r="B23" s="29"/>
      <c r="C23" s="28"/>
      <c r="D23" s="28"/>
      <c r="E23" s="28"/>
      <c r="F23" s="28"/>
      <c r="G23" s="28"/>
      <c r="H23" s="44"/>
      <c r="I23" s="28"/>
      <c r="J23" s="28"/>
      <c r="K23" s="28"/>
      <c r="M23" s="28"/>
    </row>
    <row r="24" spans="1:13" x14ac:dyDescent="0.3">
      <c r="B24" s="29"/>
      <c r="C24" s="28"/>
      <c r="D24" s="28"/>
      <c r="E24" s="28"/>
      <c r="F24" s="28"/>
      <c r="G24" s="28"/>
      <c r="H24" s="44"/>
      <c r="I24" s="28"/>
      <c r="J24" s="28"/>
      <c r="K24" s="28"/>
      <c r="M24" s="28"/>
    </row>
    <row r="25" spans="1:13" x14ac:dyDescent="0.3">
      <c r="B25" s="29"/>
      <c r="C25" s="28"/>
      <c r="D25" s="28"/>
      <c r="E25" s="28"/>
      <c r="F25" s="28"/>
      <c r="G25" s="28"/>
      <c r="H25" s="44"/>
      <c r="I25" s="28"/>
      <c r="J25" s="28"/>
      <c r="K25" s="28"/>
      <c r="M25" s="28"/>
    </row>
    <row r="26" spans="1:13" x14ac:dyDescent="0.3">
      <c r="B26" s="38" t="s">
        <v>269</v>
      </c>
      <c r="C26" s="28"/>
      <c r="D26" s="28"/>
      <c r="E26" s="28"/>
      <c r="F26" s="49">
        <v>0.2</v>
      </c>
      <c r="G26" s="28">
        <f>F26*$G$16</f>
        <v>734467.6435302773</v>
      </c>
      <c r="H26" s="44" t="s">
        <v>271</v>
      </c>
      <c r="I26" s="28" t="s">
        <v>294</v>
      </c>
      <c r="J26" s="28"/>
      <c r="K26" s="28"/>
      <c r="M26" s="28"/>
    </row>
    <row r="27" spans="1:13" ht="15" thickBot="1" x14ac:dyDescent="0.35">
      <c r="B27" s="51" t="s">
        <v>270</v>
      </c>
      <c r="C27" s="52"/>
      <c r="D27" s="52"/>
      <c r="E27" s="52"/>
      <c r="F27" s="53">
        <f>1-F26</f>
        <v>0.8</v>
      </c>
      <c r="G27" s="32">
        <f>F27*$G$16</f>
        <v>2937870.5741211092</v>
      </c>
      <c r="H27" s="44" t="s">
        <v>271</v>
      </c>
      <c r="I27" s="28" t="s">
        <v>272</v>
      </c>
      <c r="J27" s="28"/>
      <c r="K27" s="28"/>
      <c r="M27" s="28"/>
    </row>
    <row r="28" spans="1:13" x14ac:dyDescent="0.3">
      <c r="A28" t="s">
        <v>273</v>
      </c>
      <c r="B28" s="50" t="s">
        <v>274</v>
      </c>
      <c r="C28" s="28"/>
      <c r="D28" s="28"/>
      <c r="E28" s="28"/>
      <c r="F28" s="28"/>
      <c r="G28" s="49">
        <v>0.08</v>
      </c>
      <c r="H28" s="44"/>
      <c r="I28" s="28"/>
      <c r="J28" s="28"/>
      <c r="K28" s="28"/>
      <c r="M28" s="28"/>
    </row>
    <row r="29" spans="1:13" x14ac:dyDescent="0.3">
      <c r="B29" s="50" t="s">
        <v>275</v>
      </c>
      <c r="C29" s="28"/>
      <c r="D29" s="28"/>
      <c r="E29" s="28"/>
      <c r="F29" s="28"/>
      <c r="G29" s="28">
        <v>5</v>
      </c>
      <c r="H29" s="44"/>
      <c r="I29" s="28"/>
      <c r="J29" s="28"/>
      <c r="K29" s="28"/>
      <c r="M29" s="28"/>
    </row>
    <row r="30" spans="1:13" x14ac:dyDescent="0.3">
      <c r="B30" s="54" t="s">
        <v>276</v>
      </c>
      <c r="C30" s="55"/>
      <c r="D30" s="55"/>
      <c r="E30" s="55"/>
      <c r="F30" s="55"/>
      <c r="G30" s="55">
        <f>G27/G29</f>
        <v>587574.11482422182</v>
      </c>
      <c r="H30" s="44"/>
      <c r="I30" s="28" t="s">
        <v>277</v>
      </c>
      <c r="J30" s="28"/>
      <c r="K30" s="28"/>
      <c r="L30" t="s">
        <v>278</v>
      </c>
      <c r="M30" s="28"/>
    </row>
    <row r="31" spans="1:13" x14ac:dyDescent="0.3">
      <c r="B31" s="65" t="s">
        <v>295</v>
      </c>
      <c r="C31" s="5">
        <v>2023</v>
      </c>
      <c r="D31" s="5">
        <f>C31+1</f>
        <v>2024</v>
      </c>
      <c r="E31" s="5">
        <f t="shared" ref="E31:H31" si="4">D31+1</f>
        <v>2025</v>
      </c>
      <c r="F31" s="5">
        <f t="shared" si="4"/>
        <v>2026</v>
      </c>
      <c r="G31" s="5">
        <f t="shared" si="4"/>
        <v>2027</v>
      </c>
      <c r="H31" s="5">
        <f t="shared" si="4"/>
        <v>2028</v>
      </c>
      <c r="M31" s="28"/>
    </row>
    <row r="32" spans="1:13" x14ac:dyDescent="0.3">
      <c r="B32" s="66" t="s">
        <v>293</v>
      </c>
      <c r="C32" s="63">
        <f>G21</f>
        <v>16.013154622517778</v>
      </c>
      <c r="D32" s="55"/>
      <c r="E32" s="55"/>
      <c r="F32" s="55"/>
      <c r="G32" s="55"/>
      <c r="H32" s="63">
        <f>C32+2</f>
        <v>18.013154622517778</v>
      </c>
      <c r="I32" s="28"/>
      <c r="M32" s="28"/>
    </row>
    <row r="33" spans="2:13" ht="15" thickBot="1" x14ac:dyDescent="0.35">
      <c r="B33" s="67" t="s">
        <v>297</v>
      </c>
      <c r="C33" s="64"/>
      <c r="D33" s="64"/>
      <c r="E33" s="64"/>
      <c r="F33" s="64"/>
      <c r="G33" s="64"/>
      <c r="H33" s="64">
        <f>Valorización!K5+Valorización!K9+Valorización!K10</f>
        <v>401033.4970302998</v>
      </c>
      <c r="I33" s="28"/>
      <c r="M33" s="28"/>
    </row>
    <row r="34" spans="2:13" x14ac:dyDescent="0.3">
      <c r="B34" s="54" t="s">
        <v>298</v>
      </c>
      <c r="C34" s="64"/>
      <c r="D34" s="64"/>
      <c r="E34" s="64"/>
      <c r="F34" s="64"/>
      <c r="G34" s="64"/>
      <c r="H34" s="64">
        <f>H32*H33</f>
        <v>7223878.390815814</v>
      </c>
      <c r="I34" s="28"/>
      <c r="M34" s="28"/>
    </row>
    <row r="35" spans="2:13" x14ac:dyDescent="0.3">
      <c r="B35" s="54" t="s">
        <v>299</v>
      </c>
      <c r="C35" s="64"/>
      <c r="D35" s="64"/>
      <c r="E35" s="64"/>
      <c r="F35" s="64"/>
      <c r="G35" s="64"/>
      <c r="H35" s="68">
        <f>-H8</f>
        <v>0</v>
      </c>
      <c r="I35" s="28"/>
      <c r="M35" s="28"/>
    </row>
    <row r="36" spans="2:13" x14ac:dyDescent="0.3">
      <c r="B36" s="54" t="s">
        <v>300</v>
      </c>
      <c r="C36" s="63"/>
      <c r="D36" s="55"/>
      <c r="E36" s="55"/>
      <c r="F36" s="55"/>
      <c r="G36" s="55"/>
      <c r="H36" s="69">
        <f>-G18</f>
        <v>69594</v>
      </c>
      <c r="I36" s="28"/>
      <c r="M36" s="28"/>
    </row>
    <row r="37" spans="2:13" ht="15" thickBot="1" x14ac:dyDescent="0.35">
      <c r="B37" s="70" t="s">
        <v>266</v>
      </c>
      <c r="C37" s="63"/>
      <c r="D37" s="55"/>
      <c r="E37" s="55"/>
      <c r="F37" s="55"/>
      <c r="G37" s="55"/>
      <c r="H37" s="69">
        <f>SUM(H34:H36)</f>
        <v>7293472.390815814</v>
      </c>
      <c r="I37" s="28"/>
      <c r="M37" s="28"/>
    </row>
    <row r="38" spans="2:13" x14ac:dyDescent="0.3">
      <c r="B38" s="54"/>
      <c r="C38" s="63"/>
      <c r="D38" s="55"/>
      <c r="E38" s="55"/>
      <c r="F38" s="55"/>
      <c r="G38" s="55"/>
      <c r="H38" s="69"/>
      <c r="I38" s="28"/>
      <c r="M38" s="28"/>
    </row>
    <row r="39" spans="2:13" x14ac:dyDescent="0.3">
      <c r="B39" s="54"/>
      <c r="C39" s="63"/>
      <c r="D39" s="55"/>
      <c r="E39" s="55"/>
      <c r="F39" s="55"/>
      <c r="G39" s="55"/>
      <c r="H39" s="69"/>
      <c r="I39" s="28"/>
      <c r="M39" s="28"/>
    </row>
    <row r="40" spans="2:13" x14ac:dyDescent="0.3">
      <c r="B40" s="69" t="s">
        <v>301</v>
      </c>
      <c r="C40" s="63"/>
      <c r="D40" s="55"/>
      <c r="E40" s="55"/>
      <c r="F40" s="55"/>
      <c r="G40" s="55"/>
      <c r="H40" s="69"/>
      <c r="I40" s="28"/>
      <c r="M40" s="28"/>
    </row>
    <row r="41" spans="2:13" x14ac:dyDescent="0.3">
      <c r="B41" s="54" t="s">
        <v>296</v>
      </c>
      <c r="C41" s="69">
        <f>-G26</f>
        <v>-734467.6435302773</v>
      </c>
      <c r="D41" s="55"/>
      <c r="E41" s="55"/>
      <c r="F41" s="55"/>
      <c r="G41" s="55"/>
      <c r="I41" s="28"/>
      <c r="J41" s="28"/>
      <c r="K41" s="28"/>
      <c r="M41" s="28"/>
    </row>
    <row r="42" spans="2:13" x14ac:dyDescent="0.3">
      <c r="B42" s="54" t="s">
        <v>302</v>
      </c>
      <c r="C42" s="55"/>
      <c r="D42" s="55"/>
      <c r="E42" s="55"/>
      <c r="F42" s="55"/>
      <c r="G42" s="55"/>
      <c r="H42" s="69">
        <f>H37</f>
        <v>7293472.390815814</v>
      </c>
      <c r="I42" s="28"/>
      <c r="J42" s="28"/>
      <c r="K42" s="28"/>
      <c r="M42" s="28"/>
    </row>
    <row r="43" spans="2:13" x14ac:dyDescent="0.3">
      <c r="B43" s="69" t="s">
        <v>303</v>
      </c>
      <c r="C43" s="68">
        <f>SUM(C41:C42)</f>
        <v>-734467.6435302773</v>
      </c>
      <c r="D43" s="68">
        <f t="shared" ref="D43:H43" si="5">SUM(D41:D42)</f>
        <v>0</v>
      </c>
      <c r="E43" s="68">
        <f t="shared" si="5"/>
        <v>0</v>
      </c>
      <c r="F43" s="68">
        <f t="shared" si="5"/>
        <v>0</v>
      </c>
      <c r="G43" s="68">
        <f t="shared" si="5"/>
        <v>0</v>
      </c>
      <c r="H43" s="68">
        <f t="shared" si="5"/>
        <v>7293472.390815814</v>
      </c>
      <c r="I43" s="28"/>
      <c r="J43" s="28"/>
      <c r="K43" s="28"/>
      <c r="M43" s="28"/>
    </row>
    <row r="44" spans="2:13" x14ac:dyDescent="0.3">
      <c r="B44" s="69"/>
      <c r="C44" s="68"/>
      <c r="D44" s="68"/>
      <c r="E44" s="68"/>
      <c r="F44" s="68"/>
      <c r="G44" s="68"/>
      <c r="H44" s="68"/>
      <c r="I44" s="28"/>
      <c r="J44" s="28"/>
      <c r="K44" s="28"/>
      <c r="M44" s="28"/>
    </row>
    <row r="45" spans="2:13" x14ac:dyDescent="0.3">
      <c r="B45" s="69"/>
      <c r="C45" s="68"/>
      <c r="D45" s="68"/>
      <c r="E45" s="68"/>
      <c r="F45" s="68"/>
      <c r="G45" s="68"/>
      <c r="H45" s="68"/>
      <c r="I45" s="28"/>
      <c r="J45" s="28"/>
      <c r="K45" s="28"/>
      <c r="M45" s="28"/>
    </row>
    <row r="46" spans="2:13" x14ac:dyDescent="0.3">
      <c r="B46" s="69" t="s">
        <v>304</v>
      </c>
      <c r="C46" s="71">
        <f>IRR(C43:H43)</f>
        <v>0.58267716022574323</v>
      </c>
      <c r="D46" s="68"/>
      <c r="E46" s="68"/>
      <c r="F46" s="68"/>
      <c r="G46" s="68"/>
      <c r="H46" s="68"/>
      <c r="I46" s="28"/>
      <c r="J46" s="28"/>
      <c r="K46" s="28"/>
      <c r="M46" s="28"/>
    </row>
    <row r="47" spans="2:13" x14ac:dyDescent="0.3">
      <c r="B47" s="69" t="s">
        <v>305</v>
      </c>
      <c r="C47" s="71">
        <f>(1+C46)^(1/5)-1</f>
        <v>9.6171400561261056E-2</v>
      </c>
      <c r="D47" s="68"/>
      <c r="E47" s="68"/>
      <c r="F47" s="68"/>
      <c r="G47" s="68"/>
      <c r="H47" s="68"/>
      <c r="I47" s="28"/>
      <c r="J47" s="28"/>
      <c r="K47" s="28"/>
      <c r="M47" s="28"/>
    </row>
    <row r="48" spans="2:13" x14ac:dyDescent="0.3">
      <c r="B48" s="54"/>
      <c r="C48" s="55"/>
      <c r="D48" s="55"/>
      <c r="E48" s="55"/>
      <c r="F48" s="55"/>
      <c r="G48" s="55"/>
      <c r="H48" s="44"/>
      <c r="I48" s="28"/>
      <c r="J48" s="28"/>
      <c r="K48" s="28"/>
      <c r="M48" s="28"/>
    </row>
    <row r="49" spans="1:13" x14ac:dyDescent="0.3">
      <c r="B49" s="38"/>
      <c r="C49" s="28"/>
      <c r="D49" s="28"/>
      <c r="E49" s="28"/>
      <c r="F49" s="28"/>
      <c r="G49" s="28"/>
      <c r="H49" s="44"/>
      <c r="I49" s="28"/>
      <c r="J49" s="28"/>
      <c r="K49" s="28"/>
      <c r="L49" t="s">
        <v>279</v>
      </c>
      <c r="M49" s="28"/>
    </row>
    <row r="50" spans="1:13" x14ac:dyDescent="0.3">
      <c r="B50" s="28"/>
      <c r="C50" s="28"/>
      <c r="D50" s="28"/>
      <c r="E50" s="28"/>
      <c r="F50" s="28"/>
      <c r="L50" t="s">
        <v>280</v>
      </c>
    </row>
    <row r="51" spans="1:13" x14ac:dyDescent="0.3">
      <c r="A51" t="s">
        <v>247</v>
      </c>
      <c r="B51" s="29" t="s">
        <v>246</v>
      </c>
      <c r="C51" s="31" t="e">
        <f>-C5/#REF!</f>
        <v>#REF!</v>
      </c>
      <c r="D51" s="31" t="e">
        <f>-D5/#REF!</f>
        <v>#REF!</v>
      </c>
      <c r="E51" s="31" t="e">
        <f>-E5/#REF!</f>
        <v>#REF!</v>
      </c>
      <c r="F51" s="31" t="e">
        <f>-F5/#REF!</f>
        <v>#REF!</v>
      </c>
      <c r="H51" t="s">
        <v>243</v>
      </c>
    </row>
    <row r="52" spans="1:13" x14ac:dyDescent="0.3">
      <c r="A52" t="s">
        <v>248</v>
      </c>
      <c r="B52" s="32" t="s">
        <v>249</v>
      </c>
      <c r="C52" s="30">
        <f>C6/C141</f>
        <v>0</v>
      </c>
      <c r="D52" s="30">
        <f>D6/D141</f>
        <v>0.24084736213144622</v>
      </c>
      <c r="E52" s="30">
        <f>E6/E141</f>
        <v>0.21419022242870983</v>
      </c>
      <c r="F52" s="30">
        <f>F6/F141</f>
        <v>0.24638338659752104</v>
      </c>
      <c r="H52" s="33">
        <f>AVERAGE(C52:F52)</f>
        <v>0.17535524278941927</v>
      </c>
      <c r="I52" t="s">
        <v>250</v>
      </c>
    </row>
    <row r="55" spans="1:13" x14ac:dyDescent="0.3">
      <c r="B55" s="36" t="s">
        <v>256</v>
      </c>
      <c r="C55" s="37">
        <v>0.09</v>
      </c>
    </row>
    <row r="56" spans="1:13" x14ac:dyDescent="0.3">
      <c r="B56" s="36" t="s">
        <v>259</v>
      </c>
      <c r="C56" s="37">
        <v>0.02</v>
      </c>
    </row>
    <row r="59" spans="1:13" x14ac:dyDescent="0.3">
      <c r="B59" s="28"/>
      <c r="C59" s="28"/>
      <c r="D59" s="28"/>
      <c r="E59" s="28"/>
      <c r="F59" s="28"/>
    </row>
    <row r="60" spans="1:13" x14ac:dyDescent="0.3">
      <c r="A60" s="2" t="s">
        <v>7</v>
      </c>
      <c r="G60" t="s">
        <v>238</v>
      </c>
    </row>
    <row r="61" spans="1:13" x14ac:dyDescent="0.3">
      <c r="A61" s="4" t="s">
        <v>8</v>
      </c>
      <c r="B61" s="5" t="s">
        <v>9</v>
      </c>
      <c r="C61" s="5">
        <v>2020</v>
      </c>
      <c r="D61" s="5">
        <v>2021</v>
      </c>
      <c r="E61" s="5">
        <v>2022</v>
      </c>
      <c r="F61" s="5">
        <v>2023</v>
      </c>
      <c r="G61" t="s">
        <v>244</v>
      </c>
    </row>
    <row r="62" spans="1:13" x14ac:dyDescent="0.3">
      <c r="A62" s="6" t="s">
        <v>10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t="s">
        <v>245</v>
      </c>
    </row>
    <row r="63" spans="1:13" x14ac:dyDescent="0.3">
      <c r="A63" s="8" t="s">
        <v>11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</row>
    <row r="64" spans="1:13" x14ac:dyDescent="0.3">
      <c r="A64" s="10" t="s">
        <v>12</v>
      </c>
      <c r="B64" s="11">
        <v>6</v>
      </c>
      <c r="C64" s="13">
        <v>477083</v>
      </c>
      <c r="D64" s="13">
        <v>234978</v>
      </c>
      <c r="E64" s="13">
        <v>57583</v>
      </c>
      <c r="F64" s="13">
        <v>69594</v>
      </c>
    </row>
    <row r="65" spans="1:6" x14ac:dyDescent="0.3">
      <c r="A65" s="14" t="s">
        <v>13</v>
      </c>
      <c r="B65" s="15">
        <v>16</v>
      </c>
      <c r="C65" s="15">
        <v>0</v>
      </c>
      <c r="D65" s="15">
        <v>0</v>
      </c>
      <c r="E65" s="15">
        <v>0</v>
      </c>
      <c r="F65" s="15">
        <v>0</v>
      </c>
    </row>
    <row r="66" spans="1:6" x14ac:dyDescent="0.3">
      <c r="A66" s="10" t="s">
        <v>14</v>
      </c>
      <c r="B66" s="11">
        <v>0</v>
      </c>
      <c r="C66" s="13">
        <v>214400</v>
      </c>
      <c r="D66" s="13">
        <v>354730</v>
      </c>
      <c r="E66" s="13">
        <v>446390</v>
      </c>
      <c r="F66" s="13">
        <v>467826</v>
      </c>
    </row>
    <row r="67" spans="1:6" x14ac:dyDescent="0.3">
      <c r="A67" s="14" t="s">
        <v>15</v>
      </c>
      <c r="B67" s="15">
        <v>7</v>
      </c>
      <c r="C67" s="16">
        <v>206853</v>
      </c>
      <c r="D67" s="16">
        <v>320685</v>
      </c>
      <c r="E67" s="16">
        <v>394126</v>
      </c>
      <c r="F67" s="16">
        <v>387036</v>
      </c>
    </row>
    <row r="68" spans="1:6" x14ac:dyDescent="0.3">
      <c r="A68" s="10" t="s">
        <v>16</v>
      </c>
      <c r="B68" s="11">
        <v>8</v>
      </c>
      <c r="C68" s="11">
        <v>0</v>
      </c>
      <c r="D68" s="11">
        <v>0</v>
      </c>
      <c r="E68" s="11">
        <v>0</v>
      </c>
      <c r="F68" s="11">
        <v>34</v>
      </c>
    </row>
    <row r="69" spans="1:6" x14ac:dyDescent="0.3">
      <c r="A69" s="14" t="s">
        <v>17</v>
      </c>
      <c r="B69" s="15">
        <v>9</v>
      </c>
      <c r="C69" s="16">
        <v>7547</v>
      </c>
      <c r="D69" s="16">
        <v>34045</v>
      </c>
      <c r="E69" s="16">
        <v>52264</v>
      </c>
      <c r="F69" s="16">
        <v>80756</v>
      </c>
    </row>
    <row r="70" spans="1:6" x14ac:dyDescent="0.3">
      <c r="A70" s="10" t="s">
        <v>18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3">
      <c r="A71" s="14" t="s">
        <v>19</v>
      </c>
      <c r="B71" s="15">
        <v>10</v>
      </c>
      <c r="C71" s="16">
        <v>315056</v>
      </c>
      <c r="D71" s="16">
        <v>966521</v>
      </c>
      <c r="E71" s="16">
        <v>1184636</v>
      </c>
      <c r="F71" s="16">
        <v>692069</v>
      </c>
    </row>
    <row r="72" spans="1:6" x14ac:dyDescent="0.3">
      <c r="A72" s="10" t="s">
        <v>20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3">
      <c r="A73" s="14" t="s">
        <v>21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</row>
    <row r="74" spans="1:6" x14ac:dyDescent="0.3">
      <c r="A74" s="10" t="s">
        <v>22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3">
      <c r="A75" s="14" t="s">
        <v>23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</row>
    <row r="76" spans="1:6" ht="33" x14ac:dyDescent="0.3">
      <c r="A76" s="10" t="s">
        <v>24</v>
      </c>
      <c r="B76" s="11">
        <v>0</v>
      </c>
      <c r="C76" s="13">
        <v>1006539</v>
      </c>
      <c r="D76" s="13">
        <v>1556229</v>
      </c>
      <c r="E76" s="13">
        <v>1688609</v>
      </c>
      <c r="F76" s="13">
        <v>1229489</v>
      </c>
    </row>
    <row r="77" spans="1:6" ht="33" x14ac:dyDescent="0.3">
      <c r="A77" s="14" t="s">
        <v>25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</row>
    <row r="78" spans="1:6" x14ac:dyDescent="0.3">
      <c r="A78" s="6" t="s">
        <v>26</v>
      </c>
      <c r="B78" s="7">
        <v>0</v>
      </c>
      <c r="C78" s="17">
        <v>1006539</v>
      </c>
      <c r="D78" s="17">
        <v>1556229</v>
      </c>
      <c r="E78" s="17">
        <v>1688609</v>
      </c>
      <c r="F78" s="17">
        <v>1229489</v>
      </c>
    </row>
    <row r="79" spans="1:6" x14ac:dyDescent="0.3">
      <c r="A79" s="8" t="s">
        <v>27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</row>
    <row r="80" spans="1:6" x14ac:dyDescent="0.3">
      <c r="A80" s="10" t="s">
        <v>13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3">
      <c r="A81" s="14" t="s">
        <v>28</v>
      </c>
      <c r="B81" s="15">
        <v>0</v>
      </c>
      <c r="C81" s="15">
        <v>0</v>
      </c>
      <c r="D81" s="15">
        <v>0</v>
      </c>
      <c r="E81" s="15">
        <v>0</v>
      </c>
      <c r="F81" s="15">
        <v>0</v>
      </c>
    </row>
    <row r="82" spans="1:6" x14ac:dyDescent="0.3">
      <c r="A82" s="10" t="s">
        <v>14</v>
      </c>
      <c r="B82" s="11">
        <v>0</v>
      </c>
      <c r="C82" s="13">
        <v>74131</v>
      </c>
      <c r="D82" s="13">
        <v>74131</v>
      </c>
      <c r="E82" s="13">
        <v>74131</v>
      </c>
      <c r="F82" s="11">
        <v>912</v>
      </c>
    </row>
    <row r="83" spans="1:6" x14ac:dyDescent="0.3">
      <c r="A83" s="14" t="s">
        <v>15</v>
      </c>
      <c r="B83" s="15">
        <v>0</v>
      </c>
      <c r="C83" s="15">
        <v>0</v>
      </c>
      <c r="D83" s="15">
        <v>0</v>
      </c>
      <c r="E83" s="15">
        <v>0</v>
      </c>
      <c r="F83" s="15">
        <v>0</v>
      </c>
    </row>
    <row r="84" spans="1:6" x14ac:dyDescent="0.3">
      <c r="A84" s="10" t="s">
        <v>16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3">
      <c r="A85" s="14" t="s">
        <v>17</v>
      </c>
      <c r="B85" s="15">
        <v>9</v>
      </c>
      <c r="C85" s="16">
        <v>74131</v>
      </c>
      <c r="D85" s="16">
        <v>74131</v>
      </c>
      <c r="E85" s="16">
        <v>74131</v>
      </c>
      <c r="F85" s="15">
        <v>912</v>
      </c>
    </row>
    <row r="86" spans="1:6" x14ac:dyDescent="0.3">
      <c r="A86" s="10" t="s">
        <v>18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3">
      <c r="A87" s="14" t="s">
        <v>19</v>
      </c>
      <c r="B87" s="15">
        <v>0</v>
      </c>
      <c r="C87" s="15">
        <v>0</v>
      </c>
      <c r="D87" s="15">
        <v>0</v>
      </c>
      <c r="E87" s="15">
        <v>0</v>
      </c>
      <c r="F87" s="15">
        <v>0</v>
      </c>
    </row>
    <row r="88" spans="1:6" x14ac:dyDescent="0.3">
      <c r="A88" s="10" t="s">
        <v>20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3">
      <c r="A89" s="14" t="s">
        <v>29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</row>
    <row r="90" spans="1:6" x14ac:dyDescent="0.3">
      <c r="A90" s="10" t="s">
        <v>30</v>
      </c>
      <c r="B90" s="11" t="s">
        <v>31</v>
      </c>
      <c r="C90" s="13">
        <v>452320</v>
      </c>
      <c r="D90" s="13">
        <v>442236</v>
      </c>
      <c r="E90" s="13">
        <v>450446</v>
      </c>
      <c r="F90" s="13">
        <v>473182</v>
      </c>
    </row>
    <row r="91" spans="1:6" x14ac:dyDescent="0.3">
      <c r="A91" s="14" t="s">
        <v>32</v>
      </c>
      <c r="B91" s="15">
        <v>0</v>
      </c>
      <c r="C91" s="16">
        <v>1066</v>
      </c>
      <c r="D91" s="15">
        <v>741</v>
      </c>
      <c r="E91" s="15">
        <v>765</v>
      </c>
      <c r="F91" s="16">
        <v>2316</v>
      </c>
    </row>
    <row r="92" spans="1:6" x14ac:dyDescent="0.3">
      <c r="A92" s="10" t="s">
        <v>33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3">
      <c r="A93" s="14" t="s">
        <v>34</v>
      </c>
      <c r="B93" s="15">
        <v>0</v>
      </c>
      <c r="C93" s="15">
        <v>0</v>
      </c>
      <c r="D93" s="15">
        <v>0</v>
      </c>
      <c r="E93" s="15">
        <v>0</v>
      </c>
      <c r="F93" s="15">
        <v>0</v>
      </c>
    </row>
    <row r="94" spans="1:6" x14ac:dyDescent="0.3">
      <c r="A94" s="10" t="s">
        <v>35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3">
      <c r="A95" s="14" t="s">
        <v>22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</row>
    <row r="96" spans="1:6" ht="22.2" x14ac:dyDescent="0.3">
      <c r="A96" s="10" t="s">
        <v>36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3">
      <c r="A97" s="8" t="s">
        <v>37</v>
      </c>
      <c r="B97" s="9">
        <v>0</v>
      </c>
      <c r="C97" s="18">
        <v>527517</v>
      </c>
      <c r="D97" s="18">
        <v>517108</v>
      </c>
      <c r="E97" s="18">
        <v>525342</v>
      </c>
      <c r="F97" s="18">
        <v>476410</v>
      </c>
    </row>
    <row r="98" spans="1:6" x14ac:dyDescent="0.3">
      <c r="A98" s="6" t="s">
        <v>38</v>
      </c>
      <c r="B98" s="7">
        <v>0</v>
      </c>
      <c r="C98" s="17">
        <v>1534056</v>
      </c>
      <c r="D98" s="17">
        <v>2073337</v>
      </c>
      <c r="E98" s="17">
        <v>2213951</v>
      </c>
      <c r="F98" s="17">
        <v>1705899</v>
      </c>
    </row>
    <row r="99" spans="1:6" x14ac:dyDescent="0.3">
      <c r="A99" s="8" t="s">
        <v>39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</row>
    <row r="100" spans="1:6" x14ac:dyDescent="0.3">
      <c r="A100" s="6" t="s">
        <v>40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3">
      <c r="A101" s="14" t="s">
        <v>41</v>
      </c>
      <c r="B101" s="15">
        <v>16</v>
      </c>
      <c r="C101" s="15">
        <v>0</v>
      </c>
      <c r="D101" s="15">
        <v>0</v>
      </c>
      <c r="E101" s="16">
        <v>211857</v>
      </c>
      <c r="F101" s="16">
        <v>161420</v>
      </c>
    </row>
    <row r="102" spans="1:6" x14ac:dyDescent="0.3">
      <c r="A102" s="10" t="s">
        <v>42</v>
      </c>
      <c r="B102" s="11">
        <v>0</v>
      </c>
      <c r="C102" s="13">
        <v>408738</v>
      </c>
      <c r="D102" s="13">
        <v>971784</v>
      </c>
      <c r="E102" s="13">
        <v>991842</v>
      </c>
      <c r="F102" s="13">
        <v>504344</v>
      </c>
    </row>
    <row r="103" spans="1:6" x14ac:dyDescent="0.3">
      <c r="A103" s="14" t="s">
        <v>43</v>
      </c>
      <c r="B103" s="15">
        <v>14</v>
      </c>
      <c r="C103" s="16">
        <v>224827</v>
      </c>
      <c r="D103" s="16">
        <v>528016</v>
      </c>
      <c r="E103" s="16">
        <v>246079</v>
      </c>
      <c r="F103" s="16">
        <v>227027</v>
      </c>
    </row>
    <row r="104" spans="1:6" x14ac:dyDescent="0.3">
      <c r="A104" s="10" t="s">
        <v>44</v>
      </c>
      <c r="B104" s="11">
        <v>8</v>
      </c>
      <c r="C104" s="13">
        <v>94266</v>
      </c>
      <c r="D104" s="13">
        <v>305139</v>
      </c>
      <c r="E104" s="13">
        <v>675631</v>
      </c>
      <c r="F104" s="13">
        <v>221589</v>
      </c>
    </row>
    <row r="105" spans="1:6" x14ac:dyDescent="0.3">
      <c r="A105" s="14" t="s">
        <v>45</v>
      </c>
      <c r="B105" s="15">
        <v>15</v>
      </c>
      <c r="C105" s="16">
        <v>89645</v>
      </c>
      <c r="D105" s="16">
        <v>138629</v>
      </c>
      <c r="E105" s="16">
        <v>70132</v>
      </c>
      <c r="F105" s="16">
        <v>55728</v>
      </c>
    </row>
    <row r="106" spans="1:6" x14ac:dyDescent="0.3">
      <c r="A106" s="10" t="s">
        <v>46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3">
      <c r="A107" s="14" t="s">
        <v>47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</row>
    <row r="108" spans="1:6" x14ac:dyDescent="0.3">
      <c r="A108" s="10" t="s">
        <v>48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3">
      <c r="A109" s="14" t="s">
        <v>49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</row>
    <row r="110" spans="1:6" x14ac:dyDescent="0.3">
      <c r="A110" s="10" t="s">
        <v>50</v>
      </c>
      <c r="B110" s="11">
        <v>17</v>
      </c>
      <c r="C110" s="13">
        <v>2128</v>
      </c>
      <c r="D110" s="13">
        <v>3003</v>
      </c>
      <c r="E110" s="13">
        <v>3394</v>
      </c>
      <c r="F110" s="13">
        <v>4170</v>
      </c>
    </row>
    <row r="111" spans="1:6" ht="22.2" x14ac:dyDescent="0.3">
      <c r="A111" s="14" t="s">
        <v>51</v>
      </c>
      <c r="B111" s="15">
        <v>0</v>
      </c>
      <c r="C111" s="16">
        <v>410866</v>
      </c>
      <c r="D111" s="16">
        <v>974787</v>
      </c>
      <c r="E111" s="16">
        <v>1207093</v>
      </c>
      <c r="F111" s="16">
        <v>669934</v>
      </c>
    </row>
    <row r="112" spans="1:6" ht="22.2" x14ac:dyDescent="0.3">
      <c r="A112" s="10" t="s">
        <v>52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3">
      <c r="A113" s="8" t="s">
        <v>53</v>
      </c>
      <c r="B113" s="9">
        <v>0</v>
      </c>
      <c r="C113" s="18">
        <v>410866</v>
      </c>
      <c r="D113" s="18">
        <v>974787</v>
      </c>
      <c r="E113" s="18">
        <v>1207093</v>
      </c>
      <c r="F113" s="18">
        <v>669934</v>
      </c>
    </row>
    <row r="114" spans="1:6" x14ac:dyDescent="0.3">
      <c r="A114" s="6" t="s">
        <v>54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3">
      <c r="A115" s="14" t="s">
        <v>41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</row>
    <row r="116" spans="1:6" x14ac:dyDescent="0.3">
      <c r="A116" s="10" t="s">
        <v>42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3">
      <c r="A117" s="14" t="s">
        <v>43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</row>
    <row r="118" spans="1:6" x14ac:dyDescent="0.3">
      <c r="A118" s="10" t="s">
        <v>44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3">
      <c r="A119" s="14" t="s">
        <v>45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</row>
    <row r="120" spans="1:6" x14ac:dyDescent="0.3">
      <c r="A120" s="10" t="s">
        <v>46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3">
      <c r="A121" s="14" t="s">
        <v>47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</row>
    <row r="122" spans="1:6" x14ac:dyDescent="0.3">
      <c r="A122" s="10" t="s">
        <v>48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3">
      <c r="A123" s="14" t="s">
        <v>55</v>
      </c>
      <c r="B123" s="15">
        <v>13</v>
      </c>
      <c r="C123" s="16">
        <v>12142</v>
      </c>
      <c r="D123" s="16">
        <v>8479</v>
      </c>
      <c r="E123" s="16">
        <v>6927</v>
      </c>
      <c r="F123" s="16">
        <v>3686</v>
      </c>
    </row>
    <row r="124" spans="1:6" x14ac:dyDescent="0.3">
      <c r="A124" s="10" t="s">
        <v>56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3">
      <c r="A125" s="14" t="s">
        <v>50</v>
      </c>
      <c r="B125" s="15">
        <v>17</v>
      </c>
      <c r="C125" s="16">
        <v>5552</v>
      </c>
      <c r="D125" s="16">
        <v>11164</v>
      </c>
      <c r="E125" s="16">
        <v>9507</v>
      </c>
      <c r="F125" s="16">
        <v>7744</v>
      </c>
    </row>
    <row r="126" spans="1:6" x14ac:dyDescent="0.3">
      <c r="A126" s="6" t="s">
        <v>57</v>
      </c>
      <c r="B126" s="7">
        <v>0</v>
      </c>
      <c r="C126" s="17">
        <v>17694</v>
      </c>
      <c r="D126" s="17">
        <v>19643</v>
      </c>
      <c r="E126" s="17">
        <v>16434</v>
      </c>
      <c r="F126" s="17">
        <v>11430</v>
      </c>
    </row>
    <row r="127" spans="1:6" x14ac:dyDescent="0.3">
      <c r="A127" s="8" t="s">
        <v>58</v>
      </c>
      <c r="B127" s="9">
        <v>0</v>
      </c>
      <c r="C127" s="18">
        <v>428560</v>
      </c>
      <c r="D127" s="18">
        <v>994430</v>
      </c>
      <c r="E127" s="18">
        <v>1223527</v>
      </c>
      <c r="F127" s="18">
        <v>681364</v>
      </c>
    </row>
    <row r="128" spans="1:6" x14ac:dyDescent="0.3">
      <c r="A128" s="6" t="s">
        <v>59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3">
      <c r="A129" s="14" t="s">
        <v>60</v>
      </c>
      <c r="B129" s="15">
        <v>18</v>
      </c>
      <c r="C129" s="16">
        <v>887918</v>
      </c>
      <c r="D129" s="16">
        <v>700000</v>
      </c>
      <c r="E129" s="16">
        <v>700000</v>
      </c>
      <c r="F129" s="16">
        <v>700000</v>
      </c>
    </row>
    <row r="130" spans="1:6" x14ac:dyDescent="0.3">
      <c r="A130" s="10" t="s">
        <v>61</v>
      </c>
      <c r="B130" s="11">
        <v>0</v>
      </c>
      <c r="C130" s="13">
        <v>83000</v>
      </c>
      <c r="D130" s="13">
        <v>83000</v>
      </c>
      <c r="E130" s="13">
        <v>83000</v>
      </c>
      <c r="F130" s="13">
        <v>83000</v>
      </c>
    </row>
    <row r="131" spans="1:6" x14ac:dyDescent="0.3">
      <c r="A131" s="14" t="s">
        <v>62</v>
      </c>
      <c r="B131" s="15">
        <v>0</v>
      </c>
      <c r="C131" s="15">
        <v>0</v>
      </c>
      <c r="D131" s="15">
        <v>0</v>
      </c>
      <c r="E131" s="15">
        <v>0</v>
      </c>
      <c r="F131" s="15">
        <v>0</v>
      </c>
    </row>
    <row r="132" spans="1:6" x14ac:dyDescent="0.3">
      <c r="A132" s="10" t="s">
        <v>63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3">
      <c r="A133" s="14" t="s">
        <v>64</v>
      </c>
      <c r="B133" s="15">
        <v>0</v>
      </c>
      <c r="C133" s="16">
        <v>23841</v>
      </c>
      <c r="D133" s="16">
        <v>34914</v>
      </c>
      <c r="E133" s="16">
        <v>67213</v>
      </c>
      <c r="F133" s="16">
        <v>89234</v>
      </c>
    </row>
    <row r="134" spans="1:6" x14ac:dyDescent="0.3">
      <c r="A134" s="10" t="s">
        <v>65</v>
      </c>
      <c r="B134" s="11">
        <v>0</v>
      </c>
      <c r="C134" s="13">
        <v>110737</v>
      </c>
      <c r="D134" s="13">
        <v>260993</v>
      </c>
      <c r="E134" s="13">
        <v>140211</v>
      </c>
      <c r="F134" s="13">
        <v>152301</v>
      </c>
    </row>
    <row r="135" spans="1:6" x14ac:dyDescent="0.3">
      <c r="A135" s="14" t="s">
        <v>66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</row>
    <row r="136" spans="1:6" x14ac:dyDescent="0.3">
      <c r="A136" s="6" t="s">
        <v>67</v>
      </c>
      <c r="B136" s="7">
        <v>0</v>
      </c>
      <c r="C136" s="17">
        <v>1105496</v>
      </c>
      <c r="D136" s="17">
        <v>1078907</v>
      </c>
      <c r="E136" s="17">
        <v>990424</v>
      </c>
      <c r="F136" s="17">
        <v>1024535</v>
      </c>
    </row>
    <row r="137" spans="1:6" x14ac:dyDescent="0.3">
      <c r="A137" s="8" t="s">
        <v>68</v>
      </c>
      <c r="B137" s="9">
        <v>0</v>
      </c>
      <c r="C137" s="18">
        <v>1534056</v>
      </c>
      <c r="D137" s="18">
        <v>2073337</v>
      </c>
      <c r="E137" s="18">
        <v>2213951</v>
      </c>
      <c r="F137" s="18">
        <v>1705899</v>
      </c>
    </row>
    <row r="139" spans="1:6" x14ac:dyDescent="0.3">
      <c r="A139" s="2" t="s">
        <v>69</v>
      </c>
    </row>
    <row r="140" spans="1:6" x14ac:dyDescent="0.3">
      <c r="A140" s="4" t="s">
        <v>8</v>
      </c>
      <c r="B140" s="5" t="s">
        <v>9</v>
      </c>
      <c r="C140" s="5">
        <v>2020</v>
      </c>
      <c r="D140" s="5">
        <v>2021</v>
      </c>
      <c r="E140" s="5">
        <v>2022</v>
      </c>
      <c r="F140" s="5">
        <v>2023</v>
      </c>
    </row>
    <row r="141" spans="1:6" x14ac:dyDescent="0.3">
      <c r="A141" s="6" t="s">
        <v>70</v>
      </c>
      <c r="B141" s="7">
        <v>21</v>
      </c>
      <c r="C141" s="17">
        <v>1368465</v>
      </c>
      <c r="D141" s="17">
        <v>2439612</v>
      </c>
      <c r="E141" s="17">
        <v>2743235</v>
      </c>
      <c r="F141" s="17">
        <v>2384796</v>
      </c>
    </row>
    <row r="142" spans="1:6" x14ac:dyDescent="0.3">
      <c r="A142" s="14" t="s">
        <v>71</v>
      </c>
      <c r="B142" s="15">
        <v>22</v>
      </c>
      <c r="C142" s="16">
        <v>-1152699</v>
      </c>
      <c r="D142" s="16">
        <v>-1897278</v>
      </c>
      <c r="E142" s="16">
        <v>-2359981</v>
      </c>
      <c r="F142" s="16">
        <v>-2157883</v>
      </c>
    </row>
    <row r="143" spans="1:6" x14ac:dyDescent="0.3">
      <c r="A143" s="6" t="s">
        <v>72</v>
      </c>
      <c r="B143" s="7">
        <v>0</v>
      </c>
      <c r="C143" s="17">
        <v>215766</v>
      </c>
      <c r="D143" s="17">
        <v>542334</v>
      </c>
      <c r="E143" s="17">
        <v>383254</v>
      </c>
      <c r="F143" s="17">
        <v>226913</v>
      </c>
    </row>
    <row r="144" spans="1:6" x14ac:dyDescent="0.3">
      <c r="A144" s="14" t="s">
        <v>73</v>
      </c>
      <c r="B144" s="15">
        <v>23</v>
      </c>
      <c r="C144" s="16">
        <v>-16188</v>
      </c>
      <c r="D144" s="16">
        <v>-23336</v>
      </c>
      <c r="E144" s="16">
        <v>-23185</v>
      </c>
      <c r="F144" s="16">
        <v>-20748</v>
      </c>
    </row>
    <row r="145" spans="1:6" x14ac:dyDescent="0.3">
      <c r="A145" s="10" t="s">
        <v>74</v>
      </c>
      <c r="B145" s="11">
        <v>24</v>
      </c>
      <c r="C145" s="13">
        <v>-28229</v>
      </c>
      <c r="D145" s="13">
        <v>-36068</v>
      </c>
      <c r="E145" s="13">
        <v>-41755</v>
      </c>
      <c r="F145" s="13">
        <v>-42313</v>
      </c>
    </row>
    <row r="146" spans="1:6" x14ac:dyDescent="0.3">
      <c r="A146" s="14" t="s">
        <v>75</v>
      </c>
      <c r="B146" s="15">
        <v>26</v>
      </c>
      <c r="C146" s="16">
        <v>22207</v>
      </c>
      <c r="D146" s="16">
        <v>22498</v>
      </c>
      <c r="E146" s="16">
        <v>10890</v>
      </c>
      <c r="F146" s="16">
        <v>28870</v>
      </c>
    </row>
    <row r="147" spans="1:6" x14ac:dyDescent="0.3">
      <c r="A147" s="10" t="s">
        <v>76</v>
      </c>
      <c r="B147" s="11">
        <v>27</v>
      </c>
      <c r="C147" s="13">
        <v>-17068</v>
      </c>
      <c r="D147" s="13">
        <v>-7698</v>
      </c>
      <c r="E147" s="13">
        <v>-3370</v>
      </c>
      <c r="F147" s="13">
        <v>-11213</v>
      </c>
    </row>
    <row r="148" spans="1:6" x14ac:dyDescent="0.3">
      <c r="A148" s="14" t="s">
        <v>77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</row>
    <row r="149" spans="1:6" x14ac:dyDescent="0.3">
      <c r="A149" s="6" t="s">
        <v>78</v>
      </c>
      <c r="B149" s="7">
        <v>0</v>
      </c>
      <c r="C149" s="17">
        <v>176488</v>
      </c>
      <c r="D149" s="17">
        <v>497730</v>
      </c>
      <c r="E149" s="17">
        <v>325834</v>
      </c>
      <c r="F149" s="17">
        <v>181509</v>
      </c>
    </row>
    <row r="150" spans="1:6" ht="22.2" x14ac:dyDescent="0.3">
      <c r="A150" s="14" t="s">
        <v>79</v>
      </c>
      <c r="B150" s="15">
        <v>0</v>
      </c>
      <c r="C150" s="15">
        <v>0</v>
      </c>
      <c r="D150" s="15">
        <v>0</v>
      </c>
      <c r="E150" s="15">
        <v>0</v>
      </c>
      <c r="F150" s="15">
        <v>0</v>
      </c>
    </row>
    <row r="151" spans="1:6" x14ac:dyDescent="0.3">
      <c r="A151" s="10" t="s">
        <v>80</v>
      </c>
      <c r="B151" s="11">
        <v>28</v>
      </c>
      <c r="C151" s="13">
        <v>5191</v>
      </c>
      <c r="D151" s="13">
        <v>1385</v>
      </c>
      <c r="E151" s="13">
        <v>2227</v>
      </c>
      <c r="F151" s="13">
        <v>29300</v>
      </c>
    </row>
    <row r="152" spans="1:6" x14ac:dyDescent="0.3">
      <c r="A152" s="14" t="s">
        <v>81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</row>
    <row r="153" spans="1:6" x14ac:dyDescent="0.3">
      <c r="A153" s="10" t="s">
        <v>82</v>
      </c>
      <c r="B153" s="11">
        <v>29</v>
      </c>
      <c r="C153" s="13">
        <v>-2870</v>
      </c>
      <c r="D153" s="11">
        <v>-798</v>
      </c>
      <c r="E153" s="13">
        <v>-8339</v>
      </c>
      <c r="F153" s="13">
        <v>-35958</v>
      </c>
    </row>
    <row r="154" spans="1:6" ht="22.2" x14ac:dyDescent="0.3">
      <c r="A154" s="14" t="s">
        <v>83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</row>
    <row r="155" spans="1:6" x14ac:dyDescent="0.3">
      <c r="A155" s="10" t="s">
        <v>84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3">
      <c r="A156" s="14" t="s">
        <v>85</v>
      </c>
      <c r="B156" s="15" t="s">
        <v>86</v>
      </c>
      <c r="C156" s="16">
        <v>12029</v>
      </c>
      <c r="D156" s="16">
        <v>-37004</v>
      </c>
      <c r="E156" s="15">
        <v>995</v>
      </c>
      <c r="F156" s="16">
        <v>6705</v>
      </c>
    </row>
    <row r="157" spans="1:6" ht="22.2" x14ac:dyDescent="0.3">
      <c r="A157" s="10" t="s">
        <v>87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ht="33" x14ac:dyDescent="0.3">
      <c r="A158" s="14" t="s">
        <v>88</v>
      </c>
      <c r="B158" s="15">
        <v>0</v>
      </c>
      <c r="C158" s="15">
        <v>0</v>
      </c>
      <c r="D158" s="15">
        <v>0</v>
      </c>
      <c r="E158" s="15">
        <v>0</v>
      </c>
      <c r="F158" s="15">
        <v>0</v>
      </c>
    </row>
    <row r="159" spans="1:6" ht="22.2" x14ac:dyDescent="0.3">
      <c r="A159" s="10" t="s">
        <v>89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ht="22.2" x14ac:dyDescent="0.3">
      <c r="A160" s="14" t="s">
        <v>90</v>
      </c>
      <c r="B160" s="15">
        <v>0</v>
      </c>
      <c r="C160" s="15">
        <v>0</v>
      </c>
      <c r="D160" s="15">
        <v>0</v>
      </c>
      <c r="E160" s="15">
        <v>0</v>
      </c>
      <c r="F160" s="15">
        <v>0</v>
      </c>
    </row>
    <row r="161" spans="1:6" x14ac:dyDescent="0.3">
      <c r="A161" s="6" t="s">
        <v>91</v>
      </c>
      <c r="B161" s="7">
        <v>0</v>
      </c>
      <c r="C161" s="17">
        <v>190838</v>
      </c>
      <c r="D161" s="17">
        <v>461313</v>
      </c>
      <c r="E161" s="17">
        <v>320717</v>
      </c>
      <c r="F161" s="17">
        <v>181556</v>
      </c>
    </row>
    <row r="162" spans="1:6" x14ac:dyDescent="0.3">
      <c r="A162" s="14" t="s">
        <v>92</v>
      </c>
      <c r="B162" s="15">
        <v>19</v>
      </c>
      <c r="C162" s="16">
        <v>-80101</v>
      </c>
      <c r="D162" s="16">
        <v>-138320</v>
      </c>
      <c r="E162" s="16">
        <v>-100507</v>
      </c>
      <c r="F162" s="16">
        <v>-65845</v>
      </c>
    </row>
    <row r="163" spans="1:6" x14ac:dyDescent="0.3">
      <c r="A163" s="10" t="s">
        <v>93</v>
      </c>
      <c r="B163" s="11">
        <v>0</v>
      </c>
      <c r="C163" s="13">
        <v>110737</v>
      </c>
      <c r="D163" s="13">
        <v>322993</v>
      </c>
      <c r="E163" s="13">
        <v>220210</v>
      </c>
      <c r="F163" s="13">
        <v>115711</v>
      </c>
    </row>
    <row r="164" spans="1:6" ht="22.2" x14ac:dyDescent="0.3">
      <c r="A164" s="14" t="s">
        <v>94</v>
      </c>
      <c r="B164" s="15">
        <v>0</v>
      </c>
      <c r="C164" s="15">
        <v>0</v>
      </c>
      <c r="D164" s="15">
        <v>0</v>
      </c>
      <c r="E164" s="15">
        <v>0</v>
      </c>
      <c r="F164" s="15">
        <v>0</v>
      </c>
    </row>
    <row r="165" spans="1:6" x14ac:dyDescent="0.3">
      <c r="A165" s="6" t="s">
        <v>95</v>
      </c>
      <c r="B165" s="7">
        <v>0</v>
      </c>
      <c r="C165" s="17">
        <v>110737</v>
      </c>
      <c r="D165" s="17">
        <v>322993</v>
      </c>
      <c r="E165" s="17">
        <v>220210</v>
      </c>
      <c r="F165" s="17">
        <v>115711</v>
      </c>
    </row>
    <row r="166" spans="1:6" x14ac:dyDescent="0.3">
      <c r="A166" s="8" t="s">
        <v>96</v>
      </c>
      <c r="B166" s="9">
        <v>0</v>
      </c>
      <c r="C166" s="9">
        <v>0</v>
      </c>
      <c r="D166" s="9">
        <v>0</v>
      </c>
      <c r="E166" s="9">
        <v>0</v>
      </c>
      <c r="F166" s="9">
        <v>0</v>
      </c>
    </row>
    <row r="167" spans="1:6" x14ac:dyDescent="0.3">
      <c r="A167" s="6" t="s">
        <v>97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3">
      <c r="A168" s="14" t="s">
        <v>98</v>
      </c>
      <c r="B168" s="15">
        <v>31</v>
      </c>
      <c r="C168" s="15">
        <v>0.125</v>
      </c>
      <c r="D168" s="15">
        <v>0.46100000000000002</v>
      </c>
      <c r="E168" s="15">
        <v>0.315</v>
      </c>
      <c r="F168" s="15">
        <v>0.16500000000000001</v>
      </c>
    </row>
    <row r="169" spans="1:6" x14ac:dyDescent="0.3">
      <c r="A169" s="10" t="s">
        <v>99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3">
      <c r="A170" s="14" t="s">
        <v>100</v>
      </c>
      <c r="B170" s="15">
        <v>0</v>
      </c>
      <c r="C170" s="15">
        <v>0.125</v>
      </c>
      <c r="D170" s="15">
        <v>0.46100000000000002</v>
      </c>
      <c r="E170" s="15">
        <v>0.315</v>
      </c>
      <c r="F170" s="15">
        <v>0.16500000000000001</v>
      </c>
    </row>
    <row r="171" spans="1:6" x14ac:dyDescent="0.3">
      <c r="A171" s="10" t="s">
        <v>101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3">
      <c r="A172" s="14" t="s">
        <v>102</v>
      </c>
      <c r="B172" s="15">
        <v>0</v>
      </c>
      <c r="C172" s="15">
        <v>0</v>
      </c>
      <c r="D172" s="15">
        <v>0</v>
      </c>
      <c r="E172" s="15">
        <v>0</v>
      </c>
      <c r="F172" s="15">
        <v>0</v>
      </c>
    </row>
    <row r="173" spans="1:6" x14ac:dyDescent="0.3">
      <c r="A173" s="10" t="s">
        <v>103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3">
      <c r="A174" s="8" t="s">
        <v>104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</row>
    <row r="175" spans="1:6" x14ac:dyDescent="0.3">
      <c r="A175" s="10" t="s">
        <v>105</v>
      </c>
      <c r="B175" s="11">
        <v>0</v>
      </c>
      <c r="C175" s="11">
        <v>0.125</v>
      </c>
      <c r="D175" s="11">
        <v>0.46100000000000002</v>
      </c>
      <c r="E175" s="11">
        <v>0.315</v>
      </c>
      <c r="F175" s="11">
        <v>0.16500000000000001</v>
      </c>
    </row>
    <row r="176" spans="1:6" x14ac:dyDescent="0.3">
      <c r="A176" s="14" t="s">
        <v>106</v>
      </c>
      <c r="B176" s="15">
        <v>0</v>
      </c>
      <c r="C176" s="15">
        <v>0</v>
      </c>
      <c r="D176" s="15">
        <v>0</v>
      </c>
      <c r="E176" s="15">
        <v>0</v>
      </c>
      <c r="F176" s="15">
        <v>0</v>
      </c>
    </row>
    <row r="177" spans="1:6" x14ac:dyDescent="0.3">
      <c r="A177" s="10" t="s">
        <v>107</v>
      </c>
      <c r="B177" s="11">
        <v>0</v>
      </c>
      <c r="C177" s="11">
        <v>0.125</v>
      </c>
      <c r="D177" s="11">
        <v>0.46100000000000002</v>
      </c>
      <c r="E177" s="11">
        <v>0.315</v>
      </c>
      <c r="F177" s="11">
        <v>0.16500000000000001</v>
      </c>
    </row>
    <row r="178" spans="1:6" x14ac:dyDescent="0.3">
      <c r="A178" s="14" t="s">
        <v>108</v>
      </c>
      <c r="B178" s="15">
        <v>0</v>
      </c>
      <c r="C178" s="15">
        <v>0</v>
      </c>
      <c r="D178" s="15">
        <v>0</v>
      </c>
      <c r="E178" s="15">
        <v>0</v>
      </c>
      <c r="F178" s="15">
        <v>0</v>
      </c>
    </row>
    <row r="179" spans="1:6" x14ac:dyDescent="0.3">
      <c r="A179" s="10" t="s">
        <v>109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3">
      <c r="A180" s="14" t="s">
        <v>110</v>
      </c>
      <c r="B180" s="15">
        <v>0</v>
      </c>
      <c r="C180" s="15">
        <v>0</v>
      </c>
      <c r="D180" s="15">
        <v>0</v>
      </c>
      <c r="E180" s="15">
        <v>0</v>
      </c>
      <c r="F180" s="15">
        <v>0</v>
      </c>
    </row>
    <row r="182" spans="1:6" x14ac:dyDescent="0.3">
      <c r="A182" s="2" t="s">
        <v>112</v>
      </c>
    </row>
    <row r="183" spans="1:6" x14ac:dyDescent="0.3">
      <c r="A183" s="4" t="s">
        <v>8</v>
      </c>
      <c r="B183" s="5" t="s">
        <v>9</v>
      </c>
      <c r="C183" s="5">
        <v>2020</v>
      </c>
      <c r="D183" s="5">
        <v>2021</v>
      </c>
      <c r="E183" s="5">
        <v>2022</v>
      </c>
      <c r="F183" s="5">
        <v>2023</v>
      </c>
    </row>
    <row r="184" spans="1:6" x14ac:dyDescent="0.3">
      <c r="A184" s="6" t="s">
        <v>113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3">
      <c r="A185" s="8" t="s">
        <v>114</v>
      </c>
      <c r="B185" s="9">
        <v>0</v>
      </c>
      <c r="C185" s="9">
        <v>0</v>
      </c>
      <c r="D185" s="9">
        <v>0</v>
      </c>
      <c r="E185" s="9">
        <v>0</v>
      </c>
      <c r="F185" s="9">
        <v>0</v>
      </c>
    </row>
    <row r="186" spans="1:6" x14ac:dyDescent="0.3">
      <c r="A186" s="10" t="s">
        <v>115</v>
      </c>
      <c r="B186" s="11">
        <v>0</v>
      </c>
      <c r="C186" s="13">
        <v>1408995</v>
      </c>
      <c r="D186" s="13">
        <v>2323516</v>
      </c>
      <c r="E186" s="13">
        <v>2670385</v>
      </c>
      <c r="F186" s="13">
        <v>2392200</v>
      </c>
    </row>
    <row r="187" spans="1:6" x14ac:dyDescent="0.3">
      <c r="A187" s="14" t="s">
        <v>116</v>
      </c>
      <c r="B187" s="15">
        <v>0</v>
      </c>
      <c r="C187" s="15">
        <v>0</v>
      </c>
      <c r="D187" s="15">
        <v>0</v>
      </c>
      <c r="E187" s="15">
        <v>0</v>
      </c>
      <c r="F187" s="15">
        <v>0</v>
      </c>
    </row>
    <row r="188" spans="1:6" x14ac:dyDescent="0.3">
      <c r="A188" s="10" t="s">
        <v>117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ht="22.2" x14ac:dyDescent="0.3">
      <c r="A189" s="14" t="s">
        <v>118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</row>
    <row r="190" spans="1:6" x14ac:dyDescent="0.3">
      <c r="A190" s="10" t="s">
        <v>119</v>
      </c>
      <c r="B190" s="11">
        <v>0</v>
      </c>
      <c r="C190" s="11">
        <v>0</v>
      </c>
      <c r="D190" s="11">
        <v>0</v>
      </c>
      <c r="E190" s="11">
        <v>0</v>
      </c>
      <c r="F190" s="13">
        <v>233997</v>
      </c>
    </row>
    <row r="191" spans="1:6" x14ac:dyDescent="0.3">
      <c r="A191" s="8" t="s">
        <v>120</v>
      </c>
      <c r="B191" s="9">
        <v>0</v>
      </c>
      <c r="C191" s="9">
        <v>0</v>
      </c>
      <c r="D191" s="9">
        <v>0</v>
      </c>
      <c r="E191" s="9">
        <v>0</v>
      </c>
      <c r="F191" s="9">
        <v>0</v>
      </c>
    </row>
    <row r="192" spans="1:6" x14ac:dyDescent="0.3">
      <c r="A192" s="10" t="s">
        <v>121</v>
      </c>
      <c r="B192" s="11">
        <v>0</v>
      </c>
      <c r="C192" s="13">
        <v>-860033</v>
      </c>
      <c r="D192" s="13">
        <v>-1360437</v>
      </c>
      <c r="E192" s="13">
        <v>-2142246</v>
      </c>
      <c r="F192" s="13">
        <v>-2177062</v>
      </c>
    </row>
    <row r="193" spans="1:6" x14ac:dyDescent="0.3">
      <c r="A193" s="14" t="s">
        <v>117</v>
      </c>
      <c r="B193" s="15">
        <v>0</v>
      </c>
      <c r="C193" s="15">
        <v>0</v>
      </c>
      <c r="D193" s="15">
        <v>0</v>
      </c>
      <c r="E193" s="15">
        <v>0</v>
      </c>
      <c r="F193" s="15">
        <v>0</v>
      </c>
    </row>
    <row r="194" spans="1:6" x14ac:dyDescent="0.3">
      <c r="A194" s="10" t="s">
        <v>122</v>
      </c>
      <c r="B194" s="11">
        <v>0</v>
      </c>
      <c r="C194" s="13">
        <v>-121118</v>
      </c>
      <c r="D194" s="13">
        <v>-176834</v>
      </c>
      <c r="E194" s="13">
        <v>-163151</v>
      </c>
      <c r="F194" s="13">
        <v>-161793</v>
      </c>
    </row>
    <row r="195" spans="1:6" ht="22.2" x14ac:dyDescent="0.3">
      <c r="A195" s="14" t="s">
        <v>123</v>
      </c>
      <c r="B195" s="15">
        <v>0</v>
      </c>
      <c r="C195" s="15">
        <v>0</v>
      </c>
      <c r="D195" s="15">
        <v>0</v>
      </c>
      <c r="E195" s="15">
        <v>0</v>
      </c>
      <c r="F195" s="15">
        <v>0</v>
      </c>
    </row>
    <row r="196" spans="1:6" x14ac:dyDescent="0.3">
      <c r="A196" s="10" t="s">
        <v>124</v>
      </c>
      <c r="B196" s="11">
        <v>0</v>
      </c>
      <c r="C196" s="13">
        <v>-55163</v>
      </c>
      <c r="D196" s="13">
        <v>-497808</v>
      </c>
      <c r="E196" s="13">
        <v>-222611</v>
      </c>
      <c r="F196" s="11">
        <v>0</v>
      </c>
    </row>
    <row r="197" spans="1:6" ht="22.2" x14ac:dyDescent="0.3">
      <c r="A197" s="14" t="s">
        <v>125</v>
      </c>
      <c r="B197" s="15">
        <v>0</v>
      </c>
      <c r="C197" s="16">
        <v>372681</v>
      </c>
      <c r="D197" s="16">
        <v>288437</v>
      </c>
      <c r="E197" s="16">
        <v>142377</v>
      </c>
      <c r="F197" s="16">
        <v>287342</v>
      </c>
    </row>
    <row r="198" spans="1:6" x14ac:dyDescent="0.3">
      <c r="A198" s="10" t="s">
        <v>126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3">
      <c r="A199" s="14" t="s">
        <v>127</v>
      </c>
      <c r="B199" s="15">
        <v>0</v>
      </c>
      <c r="C199" s="16">
        <v>-2511</v>
      </c>
      <c r="D199" s="15">
        <v>-289</v>
      </c>
      <c r="E199" s="16">
        <v>-7812</v>
      </c>
      <c r="F199" s="16">
        <v>-27450</v>
      </c>
    </row>
    <row r="200" spans="1:6" x14ac:dyDescent="0.3">
      <c r="A200" s="10" t="s">
        <v>128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3">
      <c r="A201" s="14" t="s">
        <v>129</v>
      </c>
      <c r="B201" s="15">
        <v>0</v>
      </c>
      <c r="C201" s="15">
        <v>0</v>
      </c>
      <c r="D201" s="15">
        <v>0</v>
      </c>
      <c r="E201" s="15">
        <v>0</v>
      </c>
      <c r="F201" s="15">
        <v>0</v>
      </c>
    </row>
    <row r="202" spans="1:6" x14ac:dyDescent="0.3">
      <c r="A202" s="10" t="s">
        <v>130</v>
      </c>
      <c r="B202" s="11">
        <v>0</v>
      </c>
      <c r="C202" s="13">
        <v>-34326</v>
      </c>
      <c r="D202" s="13">
        <v>-96696</v>
      </c>
      <c r="E202" s="13">
        <v>-147883</v>
      </c>
      <c r="F202" s="13">
        <v>-60168</v>
      </c>
    </row>
    <row r="203" spans="1:6" x14ac:dyDescent="0.3">
      <c r="A203" s="14" t="s">
        <v>131</v>
      </c>
      <c r="B203" s="15">
        <v>0</v>
      </c>
      <c r="C203" s="15">
        <v>0</v>
      </c>
      <c r="D203" s="15">
        <v>0</v>
      </c>
      <c r="E203" s="15">
        <v>0</v>
      </c>
      <c r="F203" s="15">
        <v>0</v>
      </c>
    </row>
    <row r="204" spans="1:6" ht="22.2" x14ac:dyDescent="0.3">
      <c r="A204" s="6" t="s">
        <v>132</v>
      </c>
      <c r="B204" s="7">
        <v>0</v>
      </c>
      <c r="C204" s="17">
        <v>335844</v>
      </c>
      <c r="D204" s="17">
        <v>191452</v>
      </c>
      <c r="E204" s="17">
        <v>-13318</v>
      </c>
      <c r="F204" s="17">
        <v>199724</v>
      </c>
    </row>
    <row r="205" spans="1:6" x14ac:dyDescent="0.3">
      <c r="A205" s="8" t="s">
        <v>133</v>
      </c>
      <c r="B205" s="9">
        <v>0</v>
      </c>
      <c r="C205" s="9">
        <v>0</v>
      </c>
      <c r="D205" s="9">
        <v>0</v>
      </c>
      <c r="E205" s="9">
        <v>0</v>
      </c>
      <c r="F205" s="9">
        <v>0</v>
      </c>
    </row>
    <row r="206" spans="1:6" x14ac:dyDescent="0.3">
      <c r="A206" s="6" t="s">
        <v>134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3">
      <c r="A207" s="14" t="s">
        <v>135</v>
      </c>
      <c r="B207" s="15">
        <v>0</v>
      </c>
      <c r="C207" s="15">
        <v>0</v>
      </c>
      <c r="D207" s="15">
        <v>0</v>
      </c>
      <c r="E207" s="15">
        <v>0</v>
      </c>
      <c r="F207" s="15">
        <v>0</v>
      </c>
    </row>
    <row r="208" spans="1:6" x14ac:dyDescent="0.3">
      <c r="A208" s="10" t="s">
        <v>136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3">
      <c r="A209" s="14" t="s">
        <v>137</v>
      </c>
      <c r="B209" s="15">
        <v>0</v>
      </c>
      <c r="C209" s="15">
        <v>0</v>
      </c>
      <c r="D209" s="15">
        <v>0</v>
      </c>
      <c r="E209" s="15">
        <v>0</v>
      </c>
      <c r="F209" s="15">
        <v>0</v>
      </c>
    </row>
    <row r="210" spans="1:6" x14ac:dyDescent="0.3">
      <c r="A210" s="10" t="s">
        <v>138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3">
      <c r="A211" s="14" t="s">
        <v>139</v>
      </c>
      <c r="B211" s="15">
        <v>0</v>
      </c>
      <c r="C211" s="15">
        <v>0</v>
      </c>
      <c r="D211" s="15">
        <v>0</v>
      </c>
      <c r="E211" s="15">
        <v>0</v>
      </c>
      <c r="F211" s="15">
        <v>0</v>
      </c>
    </row>
    <row r="212" spans="1:6" ht="22.2" x14ac:dyDescent="0.3">
      <c r="A212" s="10" t="s">
        <v>140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3">
      <c r="A213" s="14" t="s">
        <v>141</v>
      </c>
      <c r="B213" s="15">
        <v>0</v>
      </c>
      <c r="C213" s="15">
        <v>34</v>
      </c>
      <c r="D213" s="16">
        <v>4786</v>
      </c>
      <c r="E213" s="16">
        <v>4419</v>
      </c>
      <c r="F213" s="16">
        <v>17984</v>
      </c>
    </row>
    <row r="214" spans="1:6" x14ac:dyDescent="0.3">
      <c r="A214" s="10" t="s">
        <v>142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3">
      <c r="A215" s="14" t="s">
        <v>143</v>
      </c>
      <c r="B215" s="15">
        <v>0</v>
      </c>
      <c r="C215" s="15">
        <v>0</v>
      </c>
      <c r="D215" s="15">
        <v>0</v>
      </c>
      <c r="E215" s="15">
        <v>0</v>
      </c>
      <c r="F215" s="15">
        <v>0</v>
      </c>
    </row>
    <row r="216" spans="1:6" x14ac:dyDescent="0.3">
      <c r="A216" s="10" t="s">
        <v>144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3">
      <c r="A217" s="14" t="s">
        <v>145</v>
      </c>
      <c r="B217" s="15">
        <v>0</v>
      </c>
      <c r="C217" s="15">
        <v>0</v>
      </c>
      <c r="D217" s="15">
        <v>0</v>
      </c>
      <c r="E217" s="15">
        <v>0</v>
      </c>
      <c r="F217" s="15">
        <v>0</v>
      </c>
    </row>
    <row r="218" spans="1:6" x14ac:dyDescent="0.3">
      <c r="A218" s="10" t="s">
        <v>146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3">
      <c r="A219" s="8" t="s">
        <v>147</v>
      </c>
      <c r="B219" s="9">
        <v>0</v>
      </c>
      <c r="C219" s="9">
        <v>0</v>
      </c>
      <c r="D219" s="9">
        <v>0</v>
      </c>
      <c r="E219" s="9">
        <v>0</v>
      </c>
      <c r="F219" s="9">
        <v>0</v>
      </c>
    </row>
    <row r="220" spans="1:6" x14ac:dyDescent="0.3">
      <c r="A220" s="10" t="s">
        <v>148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3">
      <c r="A221" s="14" t="s">
        <v>149</v>
      </c>
      <c r="B221" s="15">
        <v>0</v>
      </c>
      <c r="C221" s="15">
        <v>0</v>
      </c>
      <c r="D221" s="15">
        <v>0</v>
      </c>
      <c r="E221" s="15">
        <v>0</v>
      </c>
      <c r="F221" s="15">
        <v>0</v>
      </c>
    </row>
    <row r="222" spans="1:6" x14ac:dyDescent="0.3">
      <c r="A222" s="10" t="s">
        <v>150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ht="22.2" x14ac:dyDescent="0.3">
      <c r="A223" s="14" t="s">
        <v>151</v>
      </c>
      <c r="B223" s="15">
        <v>0</v>
      </c>
      <c r="C223" s="15">
        <v>0</v>
      </c>
      <c r="D223" s="15">
        <v>0</v>
      </c>
      <c r="E223" s="15">
        <v>0</v>
      </c>
      <c r="F223" s="15">
        <v>0</v>
      </c>
    </row>
    <row r="224" spans="1:6" x14ac:dyDescent="0.3">
      <c r="A224" s="10" t="s">
        <v>139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3">
      <c r="A225" s="14" t="s">
        <v>152</v>
      </c>
      <c r="B225" s="15">
        <v>0</v>
      </c>
      <c r="C225" s="15">
        <v>0</v>
      </c>
      <c r="D225" s="15">
        <v>0</v>
      </c>
      <c r="E225" s="15">
        <v>0</v>
      </c>
      <c r="F225" s="15">
        <v>0</v>
      </c>
    </row>
    <row r="226" spans="1:6" ht="22.2" x14ac:dyDescent="0.3">
      <c r="A226" s="10" t="s">
        <v>153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3">
      <c r="A227" s="14" t="s">
        <v>154</v>
      </c>
      <c r="B227" s="15">
        <v>11</v>
      </c>
      <c r="C227" s="16">
        <v>-30326</v>
      </c>
      <c r="D227" s="16">
        <v>-50341</v>
      </c>
      <c r="E227" s="16">
        <v>-67957</v>
      </c>
      <c r="F227" s="16">
        <v>-78413</v>
      </c>
    </row>
    <row r="228" spans="1:6" x14ac:dyDescent="0.3">
      <c r="A228" s="10" t="s">
        <v>155</v>
      </c>
      <c r="B228" s="11">
        <v>0</v>
      </c>
      <c r="C228" s="11">
        <v>0</v>
      </c>
      <c r="D228" s="11">
        <v>0</v>
      </c>
      <c r="E228" s="11">
        <v>0</v>
      </c>
      <c r="F228" s="13">
        <v>-1765</v>
      </c>
    </row>
    <row r="229" spans="1:6" x14ac:dyDescent="0.3">
      <c r="A229" s="14" t="s">
        <v>156</v>
      </c>
      <c r="B229" s="15">
        <v>0</v>
      </c>
      <c r="C229" s="15">
        <v>0</v>
      </c>
      <c r="D229" s="15">
        <v>0</v>
      </c>
      <c r="E229" s="15">
        <v>0</v>
      </c>
      <c r="F229" s="15">
        <v>0</v>
      </c>
    </row>
    <row r="230" spans="1:6" x14ac:dyDescent="0.3">
      <c r="A230" s="10" t="s">
        <v>130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3">
      <c r="A231" s="14" t="s">
        <v>157</v>
      </c>
      <c r="B231" s="15">
        <v>0</v>
      </c>
      <c r="C231" s="16">
        <v>4992</v>
      </c>
      <c r="D231" s="15">
        <v>852</v>
      </c>
      <c r="E231" s="16">
        <v>1734</v>
      </c>
      <c r="F231" s="16">
        <v>3143</v>
      </c>
    </row>
    <row r="232" spans="1:6" ht="22.2" x14ac:dyDescent="0.3">
      <c r="A232" s="6" t="s">
        <v>158</v>
      </c>
      <c r="B232" s="7">
        <v>0</v>
      </c>
      <c r="C232" s="17">
        <v>-25300</v>
      </c>
      <c r="D232" s="17">
        <v>-44703</v>
      </c>
      <c r="E232" s="17">
        <v>-61804</v>
      </c>
      <c r="F232" s="17">
        <v>-59051</v>
      </c>
    </row>
    <row r="233" spans="1:6" x14ac:dyDescent="0.3">
      <c r="A233" s="8" t="s">
        <v>159</v>
      </c>
      <c r="B233" s="9">
        <v>0</v>
      </c>
      <c r="C233" s="9">
        <v>0</v>
      </c>
      <c r="D233" s="9">
        <v>0</v>
      </c>
      <c r="E233" s="9">
        <v>0</v>
      </c>
      <c r="F233" s="9">
        <v>0</v>
      </c>
    </row>
    <row r="234" spans="1:6" x14ac:dyDescent="0.3">
      <c r="A234" s="6" t="s">
        <v>160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3">
      <c r="A235" s="14" t="s">
        <v>161</v>
      </c>
      <c r="B235" s="15">
        <v>16</v>
      </c>
      <c r="C235" s="15">
        <v>0</v>
      </c>
      <c r="D235" s="15">
        <v>0</v>
      </c>
      <c r="E235" s="16">
        <v>491558</v>
      </c>
      <c r="F235" s="16">
        <v>747855</v>
      </c>
    </row>
    <row r="236" spans="1:6" x14ac:dyDescent="0.3">
      <c r="A236" s="10" t="s">
        <v>162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ht="22.2" x14ac:dyDescent="0.3">
      <c r="A237" s="14" t="s">
        <v>163</v>
      </c>
      <c r="B237" s="15">
        <v>0</v>
      </c>
      <c r="C237" s="15">
        <v>0</v>
      </c>
      <c r="D237" s="15">
        <v>0</v>
      </c>
      <c r="E237" s="15">
        <v>0</v>
      </c>
      <c r="F237" s="15">
        <v>0</v>
      </c>
    </row>
    <row r="238" spans="1:6" x14ac:dyDescent="0.3">
      <c r="A238" s="10" t="s">
        <v>164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3">
      <c r="A239" s="14" t="s">
        <v>165</v>
      </c>
      <c r="B239" s="15">
        <v>0</v>
      </c>
      <c r="C239" s="15">
        <v>0</v>
      </c>
      <c r="D239" s="15">
        <v>0</v>
      </c>
      <c r="E239" s="15">
        <v>0</v>
      </c>
      <c r="F239" s="15">
        <v>0</v>
      </c>
    </row>
    <row r="240" spans="1:6" x14ac:dyDescent="0.3">
      <c r="A240" s="10" t="s">
        <v>144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3">
      <c r="A241" s="8" t="s">
        <v>166</v>
      </c>
      <c r="B241" s="9">
        <v>0</v>
      </c>
      <c r="C241" s="9">
        <v>0</v>
      </c>
      <c r="D241" s="9">
        <v>0</v>
      </c>
      <c r="E241" s="9">
        <v>0</v>
      </c>
      <c r="F241" s="9">
        <v>0</v>
      </c>
    </row>
    <row r="242" spans="1:6" x14ac:dyDescent="0.3">
      <c r="A242" s="10" t="s">
        <v>167</v>
      </c>
      <c r="B242" s="11">
        <v>16</v>
      </c>
      <c r="C242" s="11">
        <v>0</v>
      </c>
      <c r="D242" s="11">
        <v>0</v>
      </c>
      <c r="E242" s="13">
        <v>-281558</v>
      </c>
      <c r="F242" s="13">
        <v>-797855</v>
      </c>
    </row>
    <row r="243" spans="1:6" x14ac:dyDescent="0.3">
      <c r="A243" s="14" t="s">
        <v>168</v>
      </c>
      <c r="B243" s="15">
        <v>17</v>
      </c>
      <c r="C243" s="16">
        <v>-5820</v>
      </c>
      <c r="D243" s="16">
        <v>-3725</v>
      </c>
      <c r="E243" s="16">
        <v>-4205</v>
      </c>
      <c r="F243" s="16">
        <v>-6748</v>
      </c>
    </row>
    <row r="244" spans="1:6" x14ac:dyDescent="0.3">
      <c r="A244" s="10" t="s">
        <v>162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ht="22.2" x14ac:dyDescent="0.3">
      <c r="A245" s="14" t="s">
        <v>163</v>
      </c>
      <c r="B245" s="15">
        <v>0</v>
      </c>
      <c r="C245" s="15">
        <v>0</v>
      </c>
      <c r="D245" s="15">
        <v>0</v>
      </c>
      <c r="E245" s="15">
        <v>0</v>
      </c>
      <c r="F245" s="15">
        <v>0</v>
      </c>
    </row>
    <row r="246" spans="1:6" x14ac:dyDescent="0.3">
      <c r="A246" s="10" t="s">
        <v>169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3">
      <c r="A247" s="14" t="s">
        <v>170</v>
      </c>
      <c r="B247" s="15">
        <v>0</v>
      </c>
      <c r="C247" s="15">
        <v>0</v>
      </c>
      <c r="D247" s="15">
        <v>0</v>
      </c>
      <c r="E247" s="15">
        <v>0</v>
      </c>
      <c r="F247" s="15">
        <v>0</v>
      </c>
    </row>
    <row r="248" spans="1:6" x14ac:dyDescent="0.3">
      <c r="A248" s="10" t="s">
        <v>171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3">
      <c r="A249" s="14" t="s">
        <v>172</v>
      </c>
      <c r="B249" s="15">
        <v>0</v>
      </c>
      <c r="C249" s="16">
        <v>-80090</v>
      </c>
      <c r="D249" s="16">
        <v>-160637</v>
      </c>
      <c r="E249" s="16">
        <v>-308807</v>
      </c>
      <c r="F249" s="16">
        <v>-78510</v>
      </c>
    </row>
    <row r="250" spans="1:6" x14ac:dyDescent="0.3">
      <c r="A250" s="10" t="s">
        <v>130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3">
      <c r="A251" s="14" t="s">
        <v>173</v>
      </c>
      <c r="B251" s="15">
        <v>0</v>
      </c>
      <c r="C251" s="16">
        <v>-339509</v>
      </c>
      <c r="D251" s="16">
        <v>-187488</v>
      </c>
      <c r="E251" s="15">
        <v>-256</v>
      </c>
      <c r="F251" s="15">
        <v>-109</v>
      </c>
    </row>
    <row r="252" spans="1:6" ht="22.2" x14ac:dyDescent="0.3">
      <c r="A252" s="6" t="s">
        <v>174</v>
      </c>
      <c r="B252" s="7">
        <v>0</v>
      </c>
      <c r="C252" s="17">
        <v>-425419</v>
      </c>
      <c r="D252" s="17">
        <v>-351850</v>
      </c>
      <c r="E252" s="17">
        <v>-103268</v>
      </c>
      <c r="F252" s="17">
        <v>-135367</v>
      </c>
    </row>
    <row r="253" spans="1:6" ht="22.2" x14ac:dyDescent="0.3">
      <c r="A253" s="14" t="s">
        <v>175</v>
      </c>
      <c r="B253" s="15">
        <v>0</v>
      </c>
      <c r="C253" s="16">
        <v>-114875</v>
      </c>
      <c r="D253" s="16">
        <v>-205101</v>
      </c>
      <c r="E253" s="16">
        <v>-178390</v>
      </c>
      <c r="F253" s="16">
        <v>5306</v>
      </c>
    </row>
    <row r="254" spans="1:6" ht="22.2" x14ac:dyDescent="0.3">
      <c r="A254" s="10" t="s">
        <v>176</v>
      </c>
      <c r="B254" s="11">
        <v>0</v>
      </c>
      <c r="C254" s="13">
        <v>12029</v>
      </c>
      <c r="D254" s="13">
        <v>-37004</v>
      </c>
      <c r="E254" s="11">
        <v>995</v>
      </c>
      <c r="F254" s="13">
        <v>6705</v>
      </c>
    </row>
    <row r="255" spans="1:6" x14ac:dyDescent="0.3">
      <c r="A255" s="14" t="s">
        <v>177</v>
      </c>
      <c r="B255" s="15">
        <v>0</v>
      </c>
      <c r="C255" s="16">
        <v>-102846</v>
      </c>
      <c r="D255" s="16">
        <v>-242105</v>
      </c>
      <c r="E255" s="16">
        <v>-177395</v>
      </c>
      <c r="F255" s="16">
        <v>12011</v>
      </c>
    </row>
    <row r="256" spans="1:6" x14ac:dyDescent="0.3">
      <c r="A256" s="10" t="s">
        <v>178</v>
      </c>
      <c r="B256" s="11">
        <v>6</v>
      </c>
      <c r="C256" s="13">
        <v>579929</v>
      </c>
      <c r="D256" s="13">
        <v>477083</v>
      </c>
      <c r="E256" s="13">
        <v>234978</v>
      </c>
      <c r="F256" s="13">
        <v>57583</v>
      </c>
    </row>
    <row r="257" spans="1:6" x14ac:dyDescent="0.3">
      <c r="A257" s="8" t="s">
        <v>179</v>
      </c>
      <c r="B257" s="9">
        <v>6</v>
      </c>
      <c r="C257" s="18">
        <v>477083</v>
      </c>
      <c r="D257" s="18">
        <v>234978</v>
      </c>
      <c r="E257" s="18">
        <v>57583</v>
      </c>
      <c r="F257" s="18">
        <v>69594</v>
      </c>
    </row>
    <row r="259" spans="1:6" x14ac:dyDescent="0.3">
      <c r="A259" s="2" t="s">
        <v>180</v>
      </c>
    </row>
    <row r="260" spans="1:6" x14ac:dyDescent="0.3">
      <c r="A260" s="4" t="s">
        <v>8</v>
      </c>
      <c r="B260" s="5" t="s">
        <v>9</v>
      </c>
      <c r="C260" s="4">
        <v>2020</v>
      </c>
      <c r="D260" s="5">
        <v>2021</v>
      </c>
      <c r="E260" s="4">
        <v>2022</v>
      </c>
      <c r="F260" s="5">
        <v>2023</v>
      </c>
    </row>
    <row r="261" spans="1:6" x14ac:dyDescent="0.3">
      <c r="A261" s="10" t="s">
        <v>95</v>
      </c>
      <c r="B261" s="11">
        <v>0</v>
      </c>
      <c r="C261" s="13">
        <v>110737</v>
      </c>
      <c r="D261" s="13">
        <v>322993</v>
      </c>
      <c r="E261" s="13">
        <v>220210</v>
      </c>
      <c r="F261" s="13">
        <v>115711</v>
      </c>
    </row>
    <row r="262" spans="1:6" ht="22.2" x14ac:dyDescent="0.3">
      <c r="A262" s="8" t="s">
        <v>181</v>
      </c>
      <c r="B262" s="9">
        <v>0</v>
      </c>
      <c r="C262" s="9">
        <v>0</v>
      </c>
      <c r="D262" s="9">
        <v>0</v>
      </c>
      <c r="E262" s="9">
        <v>0</v>
      </c>
      <c r="F262" s="9">
        <v>0</v>
      </c>
    </row>
    <row r="263" spans="1:6" ht="22.2" x14ac:dyDescent="0.3">
      <c r="A263" s="10" t="s">
        <v>182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3">
      <c r="A264" s="14" t="s">
        <v>183</v>
      </c>
      <c r="B264" s="15">
        <v>0</v>
      </c>
      <c r="C264" s="15">
        <v>0</v>
      </c>
      <c r="D264" s="15">
        <v>0</v>
      </c>
      <c r="E264" s="15">
        <v>0</v>
      </c>
      <c r="F264" s="15">
        <v>0</v>
      </c>
    </row>
    <row r="265" spans="1:6" ht="22.2" x14ac:dyDescent="0.3">
      <c r="A265" s="10" t="s">
        <v>184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ht="22.2" x14ac:dyDescent="0.3">
      <c r="A266" s="14" t="s">
        <v>185</v>
      </c>
      <c r="B266" s="15">
        <v>0</v>
      </c>
      <c r="C266" s="15">
        <v>0</v>
      </c>
      <c r="D266" s="15">
        <v>0</v>
      </c>
      <c r="E266" s="15">
        <v>0</v>
      </c>
      <c r="F266" s="15">
        <v>0</v>
      </c>
    </row>
    <row r="267" spans="1:6" ht="22.2" x14ac:dyDescent="0.3">
      <c r="A267" s="10" t="s">
        <v>186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ht="33" x14ac:dyDescent="0.3">
      <c r="A268" s="14" t="s">
        <v>187</v>
      </c>
      <c r="B268" s="15">
        <v>0</v>
      </c>
      <c r="C268" s="15">
        <v>0</v>
      </c>
      <c r="D268" s="15">
        <v>0</v>
      </c>
      <c r="E268" s="15">
        <v>0</v>
      </c>
      <c r="F268" s="15">
        <v>0</v>
      </c>
    </row>
    <row r="269" spans="1:6" ht="22.2" x14ac:dyDescent="0.3">
      <c r="A269" s="10" t="s">
        <v>188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ht="22.2" x14ac:dyDescent="0.3">
      <c r="A270" s="8" t="s">
        <v>189</v>
      </c>
      <c r="B270" s="9">
        <v>0</v>
      </c>
      <c r="C270" s="9">
        <v>0</v>
      </c>
      <c r="D270" s="9">
        <v>0</v>
      </c>
      <c r="E270" s="9">
        <v>0</v>
      </c>
      <c r="F270" s="9">
        <v>0</v>
      </c>
    </row>
    <row r="271" spans="1:6" x14ac:dyDescent="0.3">
      <c r="A271" s="10" t="s">
        <v>111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3">
      <c r="A272" s="14" t="s">
        <v>190</v>
      </c>
      <c r="B272" s="15">
        <v>0</v>
      </c>
      <c r="C272" s="15">
        <v>0</v>
      </c>
      <c r="D272" s="15">
        <v>0</v>
      </c>
      <c r="E272" s="15">
        <v>0</v>
      </c>
      <c r="F272" s="15">
        <v>0</v>
      </c>
    </row>
    <row r="273" spans="1:6" ht="22.2" x14ac:dyDescent="0.3">
      <c r="A273" s="10" t="s">
        <v>191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ht="33" x14ac:dyDescent="0.3">
      <c r="A274" s="14" t="s">
        <v>192</v>
      </c>
      <c r="B274" s="15">
        <v>0</v>
      </c>
      <c r="C274" s="15">
        <v>0</v>
      </c>
      <c r="D274" s="15">
        <v>0</v>
      </c>
      <c r="E274" s="15">
        <v>0</v>
      </c>
      <c r="F274" s="15">
        <v>0</v>
      </c>
    </row>
    <row r="275" spans="1:6" x14ac:dyDescent="0.3">
      <c r="A275" s="10" t="s">
        <v>193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ht="22.2" x14ac:dyDescent="0.3">
      <c r="A276" s="14" t="s">
        <v>194</v>
      </c>
      <c r="B276" s="15">
        <v>0</v>
      </c>
      <c r="C276" s="15">
        <v>0</v>
      </c>
      <c r="D276" s="15">
        <v>0</v>
      </c>
      <c r="E276" s="15">
        <v>0</v>
      </c>
      <c r="F276" s="15">
        <v>0</v>
      </c>
    </row>
    <row r="277" spans="1:6" ht="22.2" x14ac:dyDescent="0.3">
      <c r="A277" s="10" t="s">
        <v>195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3">
      <c r="A278" s="14" t="s">
        <v>196</v>
      </c>
      <c r="B278" s="15">
        <v>0</v>
      </c>
      <c r="C278" s="15">
        <v>0</v>
      </c>
      <c r="D278" s="15">
        <v>0</v>
      </c>
      <c r="E278" s="15">
        <v>0</v>
      </c>
      <c r="F278" s="15">
        <v>0</v>
      </c>
    </row>
    <row r="279" spans="1:6" ht="22.2" x14ac:dyDescent="0.3">
      <c r="A279" s="10" t="s">
        <v>197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ht="22.2" x14ac:dyDescent="0.3">
      <c r="A280" s="14" t="s">
        <v>198</v>
      </c>
      <c r="B280" s="15">
        <v>0</v>
      </c>
      <c r="C280" s="15">
        <v>0</v>
      </c>
      <c r="D280" s="15">
        <v>0</v>
      </c>
      <c r="E280" s="15">
        <v>0</v>
      </c>
      <c r="F280" s="15">
        <v>0</v>
      </c>
    </row>
    <row r="281" spans="1:6" ht="22.2" x14ac:dyDescent="0.3">
      <c r="A281" s="10" t="s">
        <v>199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3">
      <c r="A282" s="14" t="s">
        <v>200</v>
      </c>
      <c r="B282" s="15">
        <v>0</v>
      </c>
      <c r="C282" s="15">
        <v>0</v>
      </c>
      <c r="D282" s="15">
        <v>0</v>
      </c>
      <c r="E282" s="15">
        <v>0</v>
      </c>
      <c r="F282" s="15">
        <v>0</v>
      </c>
    </row>
    <row r="283" spans="1:6" ht="22.2" x14ac:dyDescent="0.3">
      <c r="A283" s="10" t="s">
        <v>201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ht="22.2" x14ac:dyDescent="0.3">
      <c r="A284" s="14" t="s">
        <v>202</v>
      </c>
      <c r="B284" s="15">
        <v>0</v>
      </c>
      <c r="C284" s="15">
        <v>0</v>
      </c>
      <c r="D284" s="15">
        <v>0</v>
      </c>
      <c r="E284" s="15">
        <v>0</v>
      </c>
      <c r="F284" s="15">
        <v>0</v>
      </c>
    </row>
    <row r="285" spans="1:6" x14ac:dyDescent="0.3">
      <c r="A285" s="10" t="s">
        <v>203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ht="22.2" x14ac:dyDescent="0.3">
      <c r="A286" s="14" t="s">
        <v>204</v>
      </c>
      <c r="B286" s="15">
        <v>0</v>
      </c>
      <c r="C286" s="15">
        <v>0</v>
      </c>
      <c r="D286" s="15">
        <v>0</v>
      </c>
      <c r="E286" s="15">
        <v>0</v>
      </c>
      <c r="F286" s="15">
        <v>0</v>
      </c>
    </row>
    <row r="287" spans="1:6" ht="22.2" x14ac:dyDescent="0.3">
      <c r="A287" s="10" t="s">
        <v>205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3">
      <c r="A288" s="14" t="s">
        <v>206</v>
      </c>
      <c r="B288" s="15">
        <v>0</v>
      </c>
      <c r="C288" s="15">
        <v>0</v>
      </c>
      <c r="D288" s="15">
        <v>0</v>
      </c>
      <c r="E288" s="15">
        <v>0</v>
      </c>
      <c r="F288" s="15">
        <v>0</v>
      </c>
    </row>
    <row r="289" spans="1:6" ht="22.2" x14ac:dyDescent="0.3">
      <c r="A289" s="10" t="s">
        <v>207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ht="22.2" x14ac:dyDescent="0.3">
      <c r="A290" s="14" t="s">
        <v>208</v>
      </c>
      <c r="B290" s="15">
        <v>0</v>
      </c>
      <c r="C290" s="15">
        <v>0</v>
      </c>
      <c r="D290" s="15">
        <v>0</v>
      </c>
      <c r="E290" s="15">
        <v>0</v>
      </c>
      <c r="F290" s="15">
        <v>0</v>
      </c>
    </row>
    <row r="291" spans="1:6" ht="22.2" x14ac:dyDescent="0.3">
      <c r="A291" s="10" t="s">
        <v>209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ht="22.2" x14ac:dyDescent="0.3">
      <c r="A292" s="14" t="s">
        <v>210</v>
      </c>
      <c r="B292" s="15">
        <v>0</v>
      </c>
      <c r="C292" s="15">
        <v>0</v>
      </c>
      <c r="D292" s="15">
        <v>0</v>
      </c>
      <c r="E292" s="15">
        <v>0</v>
      </c>
      <c r="F292" s="15">
        <v>0</v>
      </c>
    </row>
    <row r="293" spans="1:6" ht="22.2" x14ac:dyDescent="0.3">
      <c r="A293" s="10" t="s">
        <v>211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ht="22.2" x14ac:dyDescent="0.3">
      <c r="A294" s="14" t="s">
        <v>212</v>
      </c>
      <c r="B294" s="15">
        <v>0</v>
      </c>
      <c r="C294" s="15">
        <v>0</v>
      </c>
      <c r="D294" s="15">
        <v>0</v>
      </c>
      <c r="E294" s="15">
        <v>0</v>
      </c>
      <c r="F294" s="15">
        <v>0</v>
      </c>
    </row>
    <row r="295" spans="1:6" ht="22.2" x14ac:dyDescent="0.3">
      <c r="A295" s="10" t="s">
        <v>213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ht="22.2" x14ac:dyDescent="0.3">
      <c r="A296" s="14" t="s">
        <v>214</v>
      </c>
      <c r="B296" s="15">
        <v>0</v>
      </c>
      <c r="C296" s="15">
        <v>0</v>
      </c>
      <c r="D296" s="15">
        <v>0</v>
      </c>
      <c r="E296" s="15">
        <v>0</v>
      </c>
      <c r="F296" s="15">
        <v>0</v>
      </c>
    </row>
    <row r="297" spans="1:6" ht="33" x14ac:dyDescent="0.3">
      <c r="A297" s="10" t="s">
        <v>215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ht="33" x14ac:dyDescent="0.3">
      <c r="A298" s="14" t="s">
        <v>216</v>
      </c>
      <c r="B298" s="15">
        <v>0</v>
      </c>
      <c r="C298" s="15">
        <v>0</v>
      </c>
      <c r="D298" s="15">
        <v>0</v>
      </c>
      <c r="E298" s="15">
        <v>0</v>
      </c>
      <c r="F298" s="15">
        <v>0</v>
      </c>
    </row>
    <row r="299" spans="1:6" ht="22.2" x14ac:dyDescent="0.3">
      <c r="A299" s="10" t="s">
        <v>217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3">
      <c r="A300" s="8" t="s">
        <v>218</v>
      </c>
      <c r="B300" s="9">
        <v>0</v>
      </c>
      <c r="C300" s="9">
        <v>0</v>
      </c>
      <c r="D300" s="9">
        <v>0</v>
      </c>
      <c r="E300" s="9">
        <v>0</v>
      </c>
      <c r="F300" s="9">
        <v>0</v>
      </c>
    </row>
    <row r="301" spans="1:6" x14ac:dyDescent="0.3">
      <c r="A301" s="6" t="s">
        <v>219</v>
      </c>
      <c r="B301" s="7">
        <v>0</v>
      </c>
      <c r="C301" s="17">
        <v>110737</v>
      </c>
      <c r="D301" s="17">
        <v>322993</v>
      </c>
      <c r="E301" s="17">
        <v>220210</v>
      </c>
      <c r="F301" s="17">
        <v>115711</v>
      </c>
    </row>
    <row r="303" spans="1:6" x14ac:dyDescent="0.3">
      <c r="A303" t="s">
        <v>220</v>
      </c>
    </row>
    <row r="304" spans="1:6" x14ac:dyDescent="0.3">
      <c r="A304" s="5" t="s">
        <v>221</v>
      </c>
      <c r="B304" s="5" t="s">
        <v>222</v>
      </c>
    </row>
    <row r="305" spans="1:2" x14ac:dyDescent="0.3">
      <c r="A305" s="7" t="s">
        <v>223</v>
      </c>
      <c r="B305" s="11"/>
    </row>
    <row r="306" spans="1:2" x14ac:dyDescent="0.3">
      <c r="A306" s="15" t="s">
        <v>224</v>
      </c>
      <c r="B306" s="15" t="s">
        <v>225</v>
      </c>
    </row>
    <row r="307" spans="1:2" x14ac:dyDescent="0.3">
      <c r="A307" s="7" t="s">
        <v>226</v>
      </c>
      <c r="B307" s="11"/>
    </row>
    <row r="308" spans="1:2" x14ac:dyDescent="0.3">
      <c r="A308" s="15" t="s">
        <v>224</v>
      </c>
      <c r="B308" s="15" t="s">
        <v>227</v>
      </c>
    </row>
    <row r="309" spans="1:2" x14ac:dyDescent="0.3">
      <c r="A309" s="7" t="s">
        <v>228</v>
      </c>
      <c r="B309" s="11"/>
    </row>
    <row r="310" spans="1:2" x14ac:dyDescent="0.3">
      <c r="A310" s="15" t="s">
        <v>224</v>
      </c>
      <c r="B310" s="15" t="s">
        <v>229</v>
      </c>
    </row>
  </sheetData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4102" r:id="rId3" name="Control 6">
          <controlPr defaultSize="0" r:id="rId4">
            <anchor moveWithCells="1">
              <from>
                <xdr:col>0</xdr:col>
                <xdr:colOff>0</xdr:colOff>
                <xdr:row>301</xdr:row>
                <xdr:rowOff>0</xdr:rowOff>
              </from>
              <to>
                <xdr:col>0</xdr:col>
                <xdr:colOff>914400</xdr:colOff>
                <xdr:row>302</xdr:row>
                <xdr:rowOff>45720</xdr:rowOff>
              </to>
            </anchor>
          </controlPr>
        </control>
      </mc:Choice>
      <mc:Fallback>
        <control shapeId="4102" r:id="rId3" name="Control 6"/>
      </mc:Fallback>
    </mc:AlternateContent>
    <mc:AlternateContent xmlns:mc="http://schemas.openxmlformats.org/markup-compatibility/2006">
      <mc:Choice Requires="x14">
        <control shapeId="4101" r:id="rId5" name="Control 5">
          <controlPr defaultSize="0" r:id="rId4">
            <anchor moveWithCells="1">
              <from>
                <xdr:col>0</xdr:col>
                <xdr:colOff>0</xdr:colOff>
                <xdr:row>257</xdr:row>
                <xdr:rowOff>0</xdr:rowOff>
              </from>
              <to>
                <xdr:col>0</xdr:col>
                <xdr:colOff>914400</xdr:colOff>
                <xdr:row>258</xdr:row>
                <xdr:rowOff>45720</xdr:rowOff>
              </to>
            </anchor>
          </controlPr>
        </control>
      </mc:Choice>
      <mc:Fallback>
        <control shapeId="4101" r:id="rId5" name="Control 5"/>
      </mc:Fallback>
    </mc:AlternateContent>
    <mc:AlternateContent xmlns:mc="http://schemas.openxmlformats.org/markup-compatibility/2006">
      <mc:Choice Requires="x14">
        <control shapeId="4100" r:id="rId6" name="Control 4">
          <controlPr defaultSize="0" r:id="rId4">
            <anchor moveWithCells="1">
              <from>
                <xdr:col>0</xdr:col>
                <xdr:colOff>0</xdr:colOff>
                <xdr:row>181</xdr:row>
                <xdr:rowOff>0</xdr:rowOff>
              </from>
              <to>
                <xdr:col>0</xdr:col>
                <xdr:colOff>914400</xdr:colOff>
                <xdr:row>182</xdr:row>
                <xdr:rowOff>45720</xdr:rowOff>
              </to>
            </anchor>
          </controlPr>
        </control>
      </mc:Choice>
      <mc:Fallback>
        <control shapeId="4100" r:id="rId6" name="Control 4"/>
      </mc:Fallback>
    </mc:AlternateContent>
    <mc:AlternateContent xmlns:mc="http://schemas.openxmlformats.org/markup-compatibility/2006">
      <mc:Choice Requires="x14">
        <control shapeId="4099" r:id="rId7" name="Control 3">
          <controlPr defaultSize="0" r:id="rId4">
            <anchor moveWithCells="1">
              <from>
                <xdr:col>0</xdr:col>
                <xdr:colOff>0</xdr:colOff>
                <xdr:row>180</xdr:row>
                <xdr:rowOff>0</xdr:rowOff>
              </from>
              <to>
                <xdr:col>0</xdr:col>
                <xdr:colOff>914400</xdr:colOff>
                <xdr:row>181</xdr:row>
                <xdr:rowOff>45720</xdr:rowOff>
              </to>
            </anchor>
          </controlPr>
        </control>
      </mc:Choice>
      <mc:Fallback>
        <control shapeId="4099" r:id="rId7" name="Control 3"/>
      </mc:Fallback>
    </mc:AlternateContent>
    <mc:AlternateContent xmlns:mc="http://schemas.openxmlformats.org/markup-compatibility/2006">
      <mc:Choice Requires="x14">
        <control shapeId="4098" r:id="rId8" name="Control 2">
          <controlPr defaultSize="0" r:id="rId4">
            <anchor moveWithCells="1">
              <from>
                <xdr:col>0</xdr:col>
                <xdr:colOff>0</xdr:colOff>
                <xdr:row>137</xdr:row>
                <xdr:rowOff>0</xdr:rowOff>
              </from>
              <to>
                <xdr:col>0</xdr:col>
                <xdr:colOff>914400</xdr:colOff>
                <xdr:row>138</xdr:row>
                <xdr:rowOff>45720</xdr:rowOff>
              </to>
            </anchor>
          </controlPr>
        </control>
      </mc:Choice>
      <mc:Fallback>
        <control shapeId="4098" r:id="rId8" name="Control 2"/>
      </mc:Fallback>
    </mc:AlternateContent>
    <mc:AlternateContent xmlns:mc="http://schemas.openxmlformats.org/markup-compatibility/2006">
      <mc:Choice Requires="x14">
        <control shapeId="4097" r:id="rId9" name="Control 1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914400</xdr:colOff>
                <xdr:row>12</xdr:row>
                <xdr:rowOff>45720</xdr:rowOff>
              </to>
            </anchor>
          </controlPr>
        </control>
      </mc:Choice>
      <mc:Fallback>
        <control shapeId="4097" r:id="rId9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98B8-1616-48A3-AA1B-174EFA3BCF74}">
  <sheetPr codeName="Hoja3"/>
  <dimension ref="A5:I269"/>
  <sheetViews>
    <sheetView showGridLines="0" topLeftCell="B23" zoomScale="85" zoomScaleNormal="85" workbookViewId="0">
      <selection activeCell="G32" sqref="G32"/>
    </sheetView>
  </sheetViews>
  <sheetFormatPr baseColWidth="10" defaultRowHeight="14.4" x14ac:dyDescent="0.3"/>
  <cols>
    <col min="1" max="2" width="46.21875" bestFit="1" customWidth="1"/>
    <col min="3" max="3" width="11.77734375" bestFit="1" customWidth="1"/>
    <col min="4" max="4" width="9.88671875" bestFit="1" customWidth="1"/>
    <col min="5" max="5" width="11.77734375" bestFit="1" customWidth="1"/>
    <col min="6" max="6" width="9.88671875" bestFit="1" customWidth="1"/>
    <col min="7" max="7" width="17.6640625" bestFit="1" customWidth="1"/>
    <col min="8" max="8" width="16.21875" bestFit="1" customWidth="1"/>
    <col min="9" max="9" width="15" bestFit="1" customWidth="1"/>
    <col min="10" max="10" width="46.21875" bestFit="1" customWidth="1"/>
    <col min="11" max="11" width="16" bestFit="1" customWidth="1"/>
    <col min="12" max="12" width="40.44140625" bestFit="1" customWidth="1"/>
    <col min="13" max="15" width="46.21875" bestFit="1" customWidth="1"/>
    <col min="16" max="16" width="20.109375" bestFit="1" customWidth="1"/>
    <col min="17" max="17" width="36.88671875" bestFit="1" customWidth="1"/>
    <col min="18" max="18" width="44.21875" bestFit="1" customWidth="1"/>
    <col min="19" max="19" width="46.21875" bestFit="1" customWidth="1"/>
    <col min="20" max="20" width="37.21875" bestFit="1" customWidth="1"/>
    <col min="21" max="21" width="41.5546875" bestFit="1" customWidth="1"/>
    <col min="22" max="22" width="46.109375" bestFit="1" customWidth="1"/>
    <col min="23" max="24" width="46.21875" bestFit="1" customWidth="1"/>
    <col min="25" max="25" width="18.88671875" bestFit="1" customWidth="1"/>
    <col min="26" max="26" width="10.88671875" bestFit="1" customWidth="1"/>
  </cols>
  <sheetData>
    <row r="5" spans="1:9" x14ac:dyDescent="0.3">
      <c r="C5" t="s">
        <v>242</v>
      </c>
      <c r="H5" t="s">
        <v>243</v>
      </c>
      <c r="I5" t="s">
        <v>260</v>
      </c>
    </row>
    <row r="6" spans="1:9" x14ac:dyDescent="0.3">
      <c r="A6" s="2" t="s">
        <v>69</v>
      </c>
      <c r="D6" s="26">
        <f>'EEFF Proforma'!D8/'EEFF Proforma'!C8-1</f>
        <v>0.78273613135885833</v>
      </c>
      <c r="E6" s="26">
        <f>'EEFF Proforma'!E8/'EEFF Proforma'!D8-1</f>
        <v>0.12445544619390292</v>
      </c>
      <c r="F6" s="26">
        <f>'EEFF Proforma'!F8/'EEFF Proforma'!E8-1</f>
        <v>-0.13066288524315273</v>
      </c>
      <c r="H6" s="27">
        <f>AVERAGE(D6:F6)</f>
        <v>0.25884289743653616</v>
      </c>
      <c r="I6" s="27">
        <v>0.02</v>
      </c>
    </row>
    <row r="7" spans="1:9" x14ac:dyDescent="0.3">
      <c r="A7" s="4" t="s">
        <v>8</v>
      </c>
      <c r="B7" s="5" t="s">
        <v>9</v>
      </c>
      <c r="C7" s="5">
        <v>2020</v>
      </c>
      <c r="D7" s="5">
        <v>2021</v>
      </c>
      <c r="E7" s="5">
        <v>2022</v>
      </c>
      <c r="F7" s="5">
        <v>2023</v>
      </c>
    </row>
    <row r="8" spans="1:9" x14ac:dyDescent="0.3">
      <c r="A8" s="6" t="s">
        <v>70</v>
      </c>
      <c r="B8" s="7"/>
      <c r="C8" s="22">
        <f>'EEFF Proforma'!C8/'EEFF Proforma'!$C$8</f>
        <v>1</v>
      </c>
      <c r="D8" s="22">
        <f>'EEFF Proforma'!D8/'EEFF Proforma'!$D$8</f>
        <v>1</v>
      </c>
      <c r="E8" s="22">
        <f>'EEFF Proforma'!E8/'EEFF Proforma'!$E$8</f>
        <v>1</v>
      </c>
      <c r="F8" s="22">
        <f>'EEFF Proforma'!F8/'EEFF Proforma'!$F$8</f>
        <v>1</v>
      </c>
    </row>
    <row r="9" spans="1:9" x14ac:dyDescent="0.3">
      <c r="A9" s="23" t="s">
        <v>71</v>
      </c>
      <c r="B9" s="24"/>
      <c r="C9" s="25">
        <f>'EEFF Proforma'!C9/'EEFF Proforma'!$C$8</f>
        <v>-0.84232990978943556</v>
      </c>
      <c r="D9" s="25">
        <f>'EEFF Proforma'!D9/'EEFF Proforma'!$D$8</f>
        <v>-0.77769661733095263</v>
      </c>
      <c r="E9" s="25">
        <f>'EEFF Proforma'!E9/'EEFF Proforma'!$E$8</f>
        <v>-0.86029122550565296</v>
      </c>
      <c r="F9" s="25">
        <f>'EEFF Proforma'!F9/'EEFF Proforma'!$F$8</f>
        <v>-0.90485014231825278</v>
      </c>
      <c r="G9" t="s">
        <v>241</v>
      </c>
    </row>
    <row r="10" spans="1:9" x14ac:dyDescent="0.3">
      <c r="A10" s="6" t="s">
        <v>72</v>
      </c>
      <c r="B10" s="7"/>
      <c r="C10" s="22">
        <f>'EEFF Proforma'!C10/'EEFF Proforma'!$C$8</f>
        <v>0.15767009021056438</v>
      </c>
      <c r="D10" s="22">
        <f>'EEFF Proforma'!D10/'EEFF Proforma'!$D$8</f>
        <v>0.22230338266904737</v>
      </c>
      <c r="E10" s="22">
        <f>'EEFF Proforma'!E10/'EEFF Proforma'!$E$8</f>
        <v>0.13970877449434702</v>
      </c>
      <c r="F10" s="22">
        <f>'EEFF Proforma'!F10/'EEFF Proforma'!$F$8</f>
        <v>9.5149857681747205E-2</v>
      </c>
    </row>
    <row r="11" spans="1:9" x14ac:dyDescent="0.3">
      <c r="A11" s="14" t="s">
        <v>73</v>
      </c>
      <c r="B11" s="15"/>
      <c r="C11" s="22">
        <f>'EEFF Proforma'!C11/'EEFF Proforma'!$C$8</f>
        <v>-1.1829312404774693E-2</v>
      </c>
      <c r="D11" s="22">
        <f>'EEFF Proforma'!D11/'EEFF Proforma'!$D$8</f>
        <v>-9.5654554904632382E-3</v>
      </c>
      <c r="E11" s="22">
        <f>'EEFF Proforma'!E11/'EEFF Proforma'!$E$8</f>
        <v>-8.4517002735821026E-3</v>
      </c>
      <c r="F11" s="22">
        <f>'EEFF Proforma'!F11/'EEFF Proforma'!$F$8</f>
        <v>-8.7001152299819359E-3</v>
      </c>
    </row>
    <row r="12" spans="1:9" x14ac:dyDescent="0.3">
      <c r="A12" s="10" t="s">
        <v>74</v>
      </c>
      <c r="B12" s="11"/>
      <c r="C12" s="22">
        <f>'EEFF Proforma'!C12/'EEFF Proforma'!$C$8</f>
        <v>-2.0628222132096911E-2</v>
      </c>
      <c r="D12" s="22">
        <f>'EEFF Proforma'!D12/'EEFF Proforma'!$D$8</f>
        <v>-1.4784318162068395E-2</v>
      </c>
      <c r="E12" s="22">
        <f>'EEFF Proforma'!E12/'EEFF Proforma'!$E$8</f>
        <v>-1.5221080220979974E-2</v>
      </c>
      <c r="F12" s="22">
        <f>'EEFF Proforma'!F12/'EEFF Proforma'!$F$8</f>
        <v>-1.7742817414990633E-2</v>
      </c>
    </row>
    <row r="13" spans="1:9" x14ac:dyDescent="0.3">
      <c r="A13" s="14" t="s">
        <v>75</v>
      </c>
      <c r="B13" s="15"/>
      <c r="C13" s="22">
        <f>'EEFF Proforma'!C13/'EEFF Proforma'!$C$8</f>
        <v>1.6227671149791921E-2</v>
      </c>
      <c r="D13" s="22">
        <f>'EEFF Proforma'!D13/'EEFF Proforma'!$D$8</f>
        <v>9.2219582458194175E-3</v>
      </c>
      <c r="E13" s="22">
        <f>'EEFF Proforma'!E13/'EEFF Proforma'!$E$8</f>
        <v>3.9697656234336468E-3</v>
      </c>
      <c r="F13" s="22">
        <f>'EEFF Proforma'!F13/'EEFF Proforma'!$F$8</f>
        <v>1.2105857272487877E-2</v>
      </c>
    </row>
    <row r="14" spans="1:9" x14ac:dyDescent="0.3">
      <c r="A14" s="10" t="s">
        <v>76</v>
      </c>
      <c r="B14" s="11"/>
      <c r="C14" s="22">
        <f>'EEFF Proforma'!C14/'EEFF Proforma'!$C$8</f>
        <v>-1.2472368675852141E-2</v>
      </c>
      <c r="D14" s="22">
        <f>'EEFF Proforma'!D14/'EEFF Proforma'!$D$8</f>
        <v>-3.1554197962626843E-3</v>
      </c>
      <c r="E14" s="22">
        <f>'EEFF Proforma'!E14/'EEFF Proforma'!$E$8</f>
        <v>-1.2284765978853435E-3</v>
      </c>
      <c r="F14" s="22">
        <f>'EEFF Proforma'!F14/'EEFF Proforma'!$F$8</f>
        <v>-4.701869677741828E-3</v>
      </c>
    </row>
    <row r="15" spans="1:9" x14ac:dyDescent="0.3">
      <c r="A15" s="14" t="s">
        <v>77</v>
      </c>
      <c r="B15" s="15"/>
      <c r="C15" s="22">
        <f>'EEFF Proforma'!C15/'EEFF Proforma'!$C$8</f>
        <v>0</v>
      </c>
      <c r="D15" s="22">
        <f>'EEFF Proforma'!D15/'EEFF Proforma'!$D$8</f>
        <v>0</v>
      </c>
      <c r="E15" s="22">
        <f>'EEFF Proforma'!E15/'EEFF Proforma'!$E$8</f>
        <v>0</v>
      </c>
      <c r="F15" s="22">
        <f>'EEFF Proforma'!F15/'EEFF Proforma'!$F$8</f>
        <v>0</v>
      </c>
      <c r="I15" t="s">
        <v>243</v>
      </c>
    </row>
    <row r="16" spans="1:9" x14ac:dyDescent="0.3">
      <c r="A16" s="6" t="s">
        <v>78</v>
      </c>
      <c r="B16" s="7"/>
      <c r="C16" s="22">
        <f>'EEFF Proforma'!C16/'EEFF Proforma'!$C$8</f>
        <v>0.12896785814763256</v>
      </c>
      <c r="D16" s="22">
        <f>'EEFF Proforma'!D16/'EEFF Proforma'!$D$8</f>
        <v>0.20402014746607247</v>
      </c>
      <c r="E16" s="22">
        <f>'EEFF Proforma'!E16/'EEFF Proforma'!$E$8</f>
        <v>0.11877728302533323</v>
      </c>
      <c r="F16" s="22">
        <f>'EEFF Proforma'!F16/'EEFF Proforma'!$F$8</f>
        <v>7.6110912631520686E-2</v>
      </c>
      <c r="I16" s="27">
        <f>AVERAGE(C16:F16)</f>
        <v>0.13196905031763972</v>
      </c>
    </row>
    <row r="17" spans="1:8" ht="22.2" x14ac:dyDescent="0.3">
      <c r="A17" s="14" t="s">
        <v>79</v>
      </c>
      <c r="B17" s="15"/>
      <c r="C17" s="22">
        <f>'EEFF Proforma'!C17/'EEFF Proforma'!$C$8</f>
        <v>0</v>
      </c>
      <c r="D17" s="22">
        <f>'EEFF Proforma'!D17/'EEFF Proforma'!$D$8</f>
        <v>0</v>
      </c>
      <c r="E17" s="22">
        <f>'EEFF Proforma'!E17/'EEFF Proforma'!$E$8</f>
        <v>0</v>
      </c>
      <c r="F17" s="22">
        <f>'EEFF Proforma'!F17/'EEFF Proforma'!$F$8</f>
        <v>0</v>
      </c>
    </row>
    <row r="18" spans="1:8" x14ac:dyDescent="0.3">
      <c r="A18" s="10" t="s">
        <v>80</v>
      </c>
      <c r="B18" s="11"/>
      <c r="C18" s="22">
        <f>'EEFF Proforma'!C18/'EEFF Proforma'!$C$8</f>
        <v>3.7933012535943558E-3</v>
      </c>
      <c r="D18" s="22">
        <f>'EEFF Proforma'!D18/'EEFF Proforma'!$D$8</f>
        <v>5.6771322652946453E-4</v>
      </c>
      <c r="E18" s="22">
        <f>'EEFF Proforma'!E18/'EEFF Proforma'!$E$8</f>
        <v>8.1181524732660529E-4</v>
      </c>
      <c r="F18" s="22">
        <f>'EEFF Proforma'!F18/'EEFF Proforma'!$F$8</f>
        <v>1.2286166196186173E-2</v>
      </c>
    </row>
    <row r="19" spans="1:8" x14ac:dyDescent="0.3">
      <c r="A19" s="14" t="s">
        <v>81</v>
      </c>
      <c r="B19" s="15"/>
      <c r="C19" s="22">
        <f>'EEFF Proforma'!C19/'EEFF Proforma'!$C$8</f>
        <v>0</v>
      </c>
      <c r="D19" s="22">
        <f>'EEFF Proforma'!D19/'EEFF Proforma'!$D$8</f>
        <v>0</v>
      </c>
      <c r="E19" s="22">
        <f>'EEFF Proforma'!E19/'EEFF Proforma'!$E$8</f>
        <v>0</v>
      </c>
      <c r="F19" s="22">
        <f>'EEFF Proforma'!F19/'EEFF Proforma'!$F$8</f>
        <v>0</v>
      </c>
    </row>
    <row r="20" spans="1:8" x14ac:dyDescent="0.3">
      <c r="A20" s="10" t="s">
        <v>82</v>
      </c>
      <c r="B20" s="11"/>
      <c r="C20" s="22">
        <f>'EEFF Proforma'!C20/'EEFF Proforma'!$C$8</f>
        <v>-2.0972403386275863E-3</v>
      </c>
      <c r="D20" s="22">
        <f>'EEFF Proforma'!D20/'EEFF Proforma'!$D$8</f>
        <v>-3.2710119478015359E-4</v>
      </c>
      <c r="E20" s="22">
        <f>'EEFF Proforma'!E20/'EEFF Proforma'!$E$8</f>
        <v>-3.0398416468148007E-3</v>
      </c>
      <c r="F20" s="22">
        <f>'EEFF Proforma'!F20/'EEFF Proforma'!$F$8</f>
        <v>-1.5078019251961174E-2</v>
      </c>
    </row>
    <row r="21" spans="1:8" ht="22.2" x14ac:dyDescent="0.3">
      <c r="A21" s="14" t="s">
        <v>83</v>
      </c>
      <c r="B21" s="15"/>
      <c r="C21" s="22">
        <f>'EEFF Proforma'!C21/'EEFF Proforma'!$C$8</f>
        <v>0</v>
      </c>
      <c r="D21" s="22">
        <f>'EEFF Proforma'!D21/'EEFF Proforma'!$D$8</f>
        <v>0</v>
      </c>
      <c r="E21" s="22">
        <f>'EEFF Proforma'!E21/'EEFF Proforma'!$E$8</f>
        <v>0</v>
      </c>
      <c r="F21" s="22">
        <f>'EEFF Proforma'!F21/'EEFF Proforma'!$F$8</f>
        <v>0</v>
      </c>
    </row>
    <row r="22" spans="1:8" x14ac:dyDescent="0.3">
      <c r="A22" s="10" t="s">
        <v>84</v>
      </c>
      <c r="B22" s="11"/>
      <c r="C22" s="22">
        <f>'EEFF Proforma'!C22/'EEFF Proforma'!$C$8</f>
        <v>0</v>
      </c>
      <c r="D22" s="22">
        <f>'EEFF Proforma'!D22/'EEFF Proforma'!$D$8</f>
        <v>0</v>
      </c>
      <c r="E22" s="22">
        <f>'EEFF Proforma'!E22/'EEFF Proforma'!$E$8</f>
        <v>0</v>
      </c>
      <c r="F22" s="22">
        <f>'EEFF Proforma'!F22/'EEFF Proforma'!$F$8</f>
        <v>0</v>
      </c>
    </row>
    <row r="23" spans="1:8" x14ac:dyDescent="0.3">
      <c r="A23" s="14" t="s">
        <v>85</v>
      </c>
      <c r="B23" s="15"/>
      <c r="C23" s="22">
        <f>'EEFF Proforma'!C23/'EEFF Proforma'!$C$8</f>
        <v>8.790140778171163E-3</v>
      </c>
      <c r="D23" s="22">
        <f>'EEFF Proforma'!D23/'EEFF Proforma'!$D$8</f>
        <v>-1.5167985728878199E-2</v>
      </c>
      <c r="E23" s="22">
        <f>'EEFF Proforma'!E23/'EEFF Proforma'!$E$8</f>
        <v>3.6271044952401087E-4</v>
      </c>
      <c r="F23" s="22">
        <f>'EEFF Proforma'!F23/'EEFF Proforma'!$F$8</f>
        <v>2.8115612404583032E-3</v>
      </c>
    </row>
    <row r="24" spans="1:8" ht="22.2" x14ac:dyDescent="0.3">
      <c r="A24" s="10" t="s">
        <v>87</v>
      </c>
      <c r="B24" s="11"/>
      <c r="C24" s="22">
        <f>'EEFF Proforma'!C24/'EEFF Proforma'!$C$8</f>
        <v>0</v>
      </c>
      <c r="D24" s="22">
        <f>'EEFF Proforma'!D24/'EEFF Proforma'!$D$8</f>
        <v>0</v>
      </c>
      <c r="E24" s="22">
        <f>'EEFF Proforma'!E24/'EEFF Proforma'!$E$8</f>
        <v>0</v>
      </c>
      <c r="F24" s="22">
        <f>'EEFF Proforma'!F24/'EEFF Proforma'!$F$8</f>
        <v>0</v>
      </c>
    </row>
    <row r="25" spans="1:8" ht="33" x14ac:dyDescent="0.3">
      <c r="A25" s="14" t="s">
        <v>88</v>
      </c>
      <c r="B25" s="15"/>
      <c r="C25" s="22">
        <f>'EEFF Proforma'!C25/'EEFF Proforma'!$C$8</f>
        <v>0</v>
      </c>
      <c r="D25" s="22">
        <f>'EEFF Proforma'!D25/'EEFF Proforma'!$D$8</f>
        <v>0</v>
      </c>
      <c r="E25" s="22">
        <f>'EEFF Proforma'!E25/'EEFF Proforma'!$E$8</f>
        <v>0</v>
      </c>
      <c r="F25" s="22">
        <f>'EEFF Proforma'!F25/'EEFF Proforma'!$F$8</f>
        <v>0</v>
      </c>
    </row>
    <row r="26" spans="1:8" ht="22.2" x14ac:dyDescent="0.3">
      <c r="A26" s="10" t="s">
        <v>89</v>
      </c>
      <c r="B26" s="11"/>
      <c r="C26" s="22">
        <f>'EEFF Proforma'!C26/'EEFF Proforma'!$C$8</f>
        <v>0</v>
      </c>
      <c r="D26" s="22">
        <f>'EEFF Proforma'!D26/'EEFF Proforma'!$D$8</f>
        <v>0</v>
      </c>
      <c r="E26" s="22">
        <f>'EEFF Proforma'!E26/'EEFF Proforma'!$E$8</f>
        <v>0</v>
      </c>
      <c r="F26" s="22">
        <f>'EEFF Proforma'!F26/'EEFF Proforma'!$F$8</f>
        <v>0</v>
      </c>
    </row>
    <row r="27" spans="1:8" ht="22.2" x14ac:dyDescent="0.3">
      <c r="A27" s="14" t="s">
        <v>90</v>
      </c>
      <c r="B27" s="15"/>
      <c r="C27" s="22">
        <f>'EEFF Proforma'!C27/'EEFF Proforma'!$C$8</f>
        <v>0</v>
      </c>
      <c r="D27" s="22">
        <f>'EEFF Proforma'!D27/'EEFF Proforma'!$D$8</f>
        <v>0</v>
      </c>
      <c r="E27" s="22">
        <f>'EEFF Proforma'!E27/'EEFF Proforma'!$E$8</f>
        <v>0</v>
      </c>
      <c r="F27" s="22">
        <f>'EEFF Proforma'!F27/'EEFF Proforma'!$F$8</f>
        <v>0</v>
      </c>
    </row>
    <row r="28" spans="1:8" x14ac:dyDescent="0.3">
      <c r="A28" s="6" t="s">
        <v>91</v>
      </c>
      <c r="B28" s="7"/>
      <c r="C28" s="22">
        <f>'EEFF Proforma'!C28/'EEFF Proforma'!$C$8</f>
        <v>0.1394540598407705</v>
      </c>
      <c r="D28" s="22">
        <f>'EEFF Proforma'!D28/'EEFF Proforma'!$D$8</f>
        <v>0.1890927737689436</v>
      </c>
      <c r="E28" s="22">
        <f>'EEFF Proforma'!E28/'EEFF Proforma'!$E$8</f>
        <v>0.11691196707536905</v>
      </c>
      <c r="F28" s="22">
        <f>'EEFF Proforma'!F28/'EEFF Proforma'!$F$8</f>
        <v>7.6130620816203989E-2</v>
      </c>
      <c r="G28" s="27" t="s">
        <v>243</v>
      </c>
    </row>
    <row r="29" spans="1:8" x14ac:dyDescent="0.3">
      <c r="A29" s="14" t="s">
        <v>92</v>
      </c>
      <c r="B29" s="15"/>
      <c r="C29" s="22">
        <f>'EEFF Proforma'!C29/'EEFF Proforma'!$C$8</f>
        <v>-5.8533466329062124E-2</v>
      </c>
      <c r="D29" s="22">
        <f>'EEFF Proforma'!D29/'EEFF Proforma'!$D$8</f>
        <v>-5.6697540428559949E-2</v>
      </c>
      <c r="E29" s="22">
        <f>'EEFF Proforma'!E29/'EEFF Proforma'!$E$8</f>
        <v>-3.6638129799306293E-2</v>
      </c>
      <c r="F29" s="22">
        <f>'EEFF Proforma'!F29/'EEFF Proforma'!$F$8</f>
        <v>-2.7610328095149437E-2</v>
      </c>
      <c r="G29" s="27">
        <f>AVERAGE(C29:F29)</f>
        <v>-4.4869866163019446E-2</v>
      </c>
      <c r="H29" t="s">
        <v>288</v>
      </c>
    </row>
    <row r="30" spans="1:8" x14ac:dyDescent="0.3">
      <c r="A30" s="10" t="s">
        <v>93</v>
      </c>
      <c r="B30" s="11"/>
      <c r="C30" s="22">
        <f>'EEFF Proforma'!C30/'EEFF Proforma'!$C$8</f>
        <v>8.0920593511708369E-2</v>
      </c>
      <c r="D30" s="22">
        <f>'EEFF Proforma'!D30/'EEFF Proforma'!$D$8</f>
        <v>0.13239523334038364</v>
      </c>
      <c r="E30" s="22">
        <f>'EEFF Proforma'!E30/'EEFF Proforma'!$E$8</f>
        <v>8.0273837276062757E-2</v>
      </c>
      <c r="F30" s="22">
        <f>'EEFF Proforma'!F30/'EEFF Proforma'!$F$8</f>
        <v>4.8520292721054549E-2</v>
      </c>
    </row>
    <row r="31" spans="1:8" ht="22.2" x14ac:dyDescent="0.3">
      <c r="A31" s="14" t="s">
        <v>94</v>
      </c>
      <c r="B31" s="15"/>
      <c r="C31" s="22">
        <f>'EEFF Proforma'!C31/'EEFF Proforma'!$C$8</f>
        <v>0</v>
      </c>
      <c r="D31" s="22">
        <f>'EEFF Proforma'!D31/'EEFF Proforma'!$D$8</f>
        <v>0</v>
      </c>
      <c r="E31" s="22">
        <f>'EEFF Proforma'!E31/'EEFF Proforma'!$E$8</f>
        <v>0</v>
      </c>
      <c r="F31" s="22">
        <f>'EEFF Proforma'!F31/'EEFF Proforma'!$F$8</f>
        <v>0</v>
      </c>
    </row>
    <row r="32" spans="1:8" x14ac:dyDescent="0.3">
      <c r="A32" s="6" t="s">
        <v>95</v>
      </c>
      <c r="B32" s="7"/>
      <c r="C32" s="22">
        <f>'EEFF Proforma'!C32/'EEFF Proforma'!$C$8</f>
        <v>8.0920593511708369E-2</v>
      </c>
      <c r="D32" s="22">
        <f>'EEFF Proforma'!D32/'EEFF Proforma'!$D$8</f>
        <v>0.13239523334038364</v>
      </c>
      <c r="E32" s="22">
        <f>'EEFF Proforma'!E32/'EEFF Proforma'!$E$8</f>
        <v>8.0273837276062757E-2</v>
      </c>
      <c r="F32" s="22">
        <f>'EEFF Proforma'!F32/'EEFF Proforma'!$F$8</f>
        <v>4.8520292721054549E-2</v>
      </c>
    </row>
    <row r="33" spans="1:6" x14ac:dyDescent="0.3">
      <c r="A33" s="8" t="s">
        <v>96</v>
      </c>
      <c r="B33" s="9"/>
      <c r="C33" s="22">
        <f>'EEFF Proforma'!C33/'EEFF Proforma'!$C$8</f>
        <v>0</v>
      </c>
      <c r="D33" s="22">
        <f>'EEFF Proforma'!D33/'EEFF Proforma'!$D$8</f>
        <v>0</v>
      </c>
      <c r="E33" s="22">
        <f>'EEFF Proforma'!E33/'EEFF Proforma'!$E$8</f>
        <v>0</v>
      </c>
      <c r="F33" s="22">
        <f>'EEFF Proforma'!F33/'EEFF Proforma'!$F$8</f>
        <v>0</v>
      </c>
    </row>
    <row r="34" spans="1:6" x14ac:dyDescent="0.3">
      <c r="A34" s="6" t="s">
        <v>97</v>
      </c>
      <c r="B34" s="7"/>
      <c r="C34" s="22">
        <f>'EEFF Proforma'!C34/'EEFF Proforma'!$C$8</f>
        <v>0</v>
      </c>
      <c r="D34" s="22">
        <f>'EEFF Proforma'!D34/'EEFF Proforma'!$D$8</f>
        <v>0</v>
      </c>
      <c r="E34" s="22">
        <f>'EEFF Proforma'!E34/'EEFF Proforma'!$E$8</f>
        <v>0</v>
      </c>
      <c r="F34" s="22">
        <f>'EEFF Proforma'!F34/'EEFF Proforma'!$F$8</f>
        <v>0</v>
      </c>
    </row>
    <row r="35" spans="1:6" x14ac:dyDescent="0.3">
      <c r="A35" s="14" t="s">
        <v>98</v>
      </c>
      <c r="B35" s="15"/>
      <c r="C35" s="22">
        <f>'EEFF Proforma'!C35/'EEFF Proforma'!$C$8</f>
        <v>9.1343220323501143E-8</v>
      </c>
      <c r="D35" s="22">
        <f>'EEFF Proforma'!D35/'EEFF Proforma'!$D$8</f>
        <v>1.889644746787604E-7</v>
      </c>
      <c r="E35" s="22">
        <f>'EEFF Proforma'!E35/'EEFF Proforma'!$E$8</f>
        <v>1.1482793125634515E-7</v>
      </c>
      <c r="F35" s="22">
        <f>'EEFF Proforma'!F35/'EEFF Proforma'!$F$8</f>
        <v>6.9188307930741255E-8</v>
      </c>
    </row>
    <row r="36" spans="1:6" x14ac:dyDescent="0.3">
      <c r="A36" s="10" t="s">
        <v>99</v>
      </c>
      <c r="B36" s="11"/>
      <c r="C36" s="22">
        <f>'EEFF Proforma'!C36/'EEFF Proforma'!$C$8</f>
        <v>0</v>
      </c>
      <c r="D36" s="22">
        <f>'EEFF Proforma'!D36/'EEFF Proforma'!$D$8</f>
        <v>0</v>
      </c>
      <c r="E36" s="22">
        <f>'EEFF Proforma'!E36/'EEFF Proforma'!$E$8</f>
        <v>0</v>
      </c>
      <c r="F36" s="22">
        <f>'EEFF Proforma'!F36/'EEFF Proforma'!$F$8</f>
        <v>0</v>
      </c>
    </row>
    <row r="37" spans="1:6" x14ac:dyDescent="0.3">
      <c r="A37" s="14" t="s">
        <v>100</v>
      </c>
      <c r="B37" s="15"/>
      <c r="C37" s="22">
        <f>'EEFF Proforma'!C37/'EEFF Proforma'!$C$8</f>
        <v>9.1343220323501143E-8</v>
      </c>
      <c r="D37" s="22">
        <f>'EEFF Proforma'!D37/'EEFF Proforma'!$D$8</f>
        <v>1.889644746787604E-7</v>
      </c>
      <c r="E37" s="22">
        <f>'EEFF Proforma'!E37/'EEFF Proforma'!$E$8</f>
        <v>1.1482793125634515E-7</v>
      </c>
      <c r="F37" s="22">
        <f>'EEFF Proforma'!F37/'EEFF Proforma'!$F$8</f>
        <v>6.9188307930741255E-8</v>
      </c>
    </row>
    <row r="38" spans="1:6" x14ac:dyDescent="0.3">
      <c r="A38" s="10" t="s">
        <v>101</v>
      </c>
      <c r="B38" s="11"/>
      <c r="C38" s="22">
        <f>'EEFF Proforma'!C38/'EEFF Proforma'!$C$8</f>
        <v>0</v>
      </c>
      <c r="D38" s="22">
        <f>'EEFF Proforma'!D38/'EEFF Proforma'!$D$8</f>
        <v>0</v>
      </c>
      <c r="E38" s="22">
        <f>'EEFF Proforma'!E38/'EEFF Proforma'!$E$8</f>
        <v>0</v>
      </c>
      <c r="F38" s="22">
        <f>'EEFF Proforma'!F38/'EEFF Proforma'!$F$8</f>
        <v>0</v>
      </c>
    </row>
    <row r="39" spans="1:6" x14ac:dyDescent="0.3">
      <c r="A39" s="14" t="s">
        <v>102</v>
      </c>
      <c r="B39" s="15"/>
      <c r="C39" s="22">
        <f>'EEFF Proforma'!C39/'EEFF Proforma'!$C$8</f>
        <v>0</v>
      </c>
      <c r="D39" s="22">
        <f>'EEFF Proforma'!D39/'EEFF Proforma'!$D$8</f>
        <v>0</v>
      </c>
      <c r="E39" s="22">
        <f>'EEFF Proforma'!E39/'EEFF Proforma'!$E$8</f>
        <v>0</v>
      </c>
      <c r="F39" s="22">
        <f>'EEFF Proforma'!F39/'EEFF Proforma'!$F$8</f>
        <v>0</v>
      </c>
    </row>
    <row r="40" spans="1:6" x14ac:dyDescent="0.3">
      <c r="A40" s="10" t="s">
        <v>103</v>
      </c>
      <c r="B40" s="11"/>
      <c r="C40" s="22">
        <f>'EEFF Proforma'!C40/'EEFF Proforma'!$C$8</f>
        <v>0</v>
      </c>
      <c r="D40" s="22">
        <f>'EEFF Proforma'!D40/'EEFF Proforma'!$D$8</f>
        <v>0</v>
      </c>
      <c r="E40" s="22">
        <f>'EEFF Proforma'!E40/'EEFF Proforma'!$E$8</f>
        <v>0</v>
      </c>
      <c r="F40" s="22">
        <f>'EEFF Proforma'!F40/'EEFF Proforma'!$F$8</f>
        <v>0</v>
      </c>
    </row>
    <row r="41" spans="1:6" x14ac:dyDescent="0.3">
      <c r="A41" s="8" t="s">
        <v>104</v>
      </c>
      <c r="B41" s="9"/>
      <c r="C41" s="22">
        <f>'EEFF Proforma'!C41/'EEFF Proforma'!$C$8</f>
        <v>0</v>
      </c>
      <c r="D41" s="22">
        <f>'EEFF Proforma'!D41/'EEFF Proforma'!$D$8</f>
        <v>0</v>
      </c>
      <c r="E41" s="22">
        <f>'EEFF Proforma'!E41/'EEFF Proforma'!$E$8</f>
        <v>0</v>
      </c>
      <c r="F41" s="22">
        <f>'EEFF Proforma'!F41/'EEFF Proforma'!$F$8</f>
        <v>0</v>
      </c>
    </row>
    <row r="42" spans="1:6" x14ac:dyDescent="0.3">
      <c r="A42" s="10" t="s">
        <v>105</v>
      </c>
      <c r="B42" s="11"/>
      <c r="C42" s="22">
        <f>'EEFF Proforma'!C42/'EEFF Proforma'!$C$8</f>
        <v>9.1343220323501143E-8</v>
      </c>
      <c r="D42" s="22">
        <f>'EEFF Proforma'!D42/'EEFF Proforma'!$D$8</f>
        <v>1.889644746787604E-7</v>
      </c>
      <c r="E42" s="22">
        <f>'EEFF Proforma'!E42/'EEFF Proforma'!$E$8</f>
        <v>1.1482793125634515E-7</v>
      </c>
      <c r="F42" s="22">
        <f>'EEFF Proforma'!F42/'EEFF Proforma'!$F$8</f>
        <v>6.9188307930741255E-8</v>
      </c>
    </row>
    <row r="43" spans="1:6" x14ac:dyDescent="0.3">
      <c r="A43" s="14" t="s">
        <v>106</v>
      </c>
      <c r="B43" s="15"/>
      <c r="C43" s="22">
        <f>'EEFF Proforma'!C43/'EEFF Proforma'!$C$8</f>
        <v>0</v>
      </c>
      <c r="D43" s="22">
        <f>'EEFF Proforma'!D43/'EEFF Proforma'!$D$8</f>
        <v>0</v>
      </c>
      <c r="E43" s="22">
        <f>'EEFF Proforma'!E43/'EEFF Proforma'!$E$8</f>
        <v>0</v>
      </c>
      <c r="F43" s="22">
        <f>'EEFF Proforma'!F43/'EEFF Proforma'!$F$8</f>
        <v>0</v>
      </c>
    </row>
    <row r="44" spans="1:6" x14ac:dyDescent="0.3">
      <c r="A44" s="10" t="s">
        <v>107</v>
      </c>
      <c r="B44" s="11"/>
      <c r="C44" s="22">
        <f>'EEFF Proforma'!C44/'EEFF Proforma'!$C$8</f>
        <v>9.1343220323501143E-8</v>
      </c>
      <c r="D44" s="22">
        <f>'EEFF Proforma'!D44/'EEFF Proforma'!$D$8</f>
        <v>1.889644746787604E-7</v>
      </c>
      <c r="E44" s="22">
        <f>'EEFF Proforma'!E44/'EEFF Proforma'!$E$8</f>
        <v>1.1482793125634515E-7</v>
      </c>
      <c r="F44" s="22">
        <f>'EEFF Proforma'!F44/'EEFF Proforma'!$F$8</f>
        <v>6.9188307930741255E-8</v>
      </c>
    </row>
    <row r="45" spans="1:6" x14ac:dyDescent="0.3">
      <c r="A45" s="14" t="s">
        <v>108</v>
      </c>
      <c r="B45" s="15"/>
      <c r="C45" s="22">
        <f>'EEFF Proforma'!C45/'EEFF Proforma'!$C$8</f>
        <v>0</v>
      </c>
      <c r="D45" s="22">
        <f>'EEFF Proforma'!D45/'EEFF Proforma'!$D$8</f>
        <v>0</v>
      </c>
      <c r="E45" s="22">
        <f>'EEFF Proforma'!E45/'EEFF Proforma'!$E$8</f>
        <v>0</v>
      </c>
      <c r="F45" s="22">
        <f>'EEFF Proforma'!F45/'EEFF Proforma'!$F$8</f>
        <v>0</v>
      </c>
    </row>
    <row r="46" spans="1:6" x14ac:dyDescent="0.3">
      <c r="A46" s="10" t="s">
        <v>109</v>
      </c>
      <c r="B46" s="11"/>
      <c r="C46" s="22">
        <f>'EEFF Proforma'!C46/'EEFF Proforma'!$C$8</f>
        <v>0</v>
      </c>
      <c r="D46" s="22">
        <f>'EEFF Proforma'!D46/'EEFF Proforma'!$D$8</f>
        <v>0</v>
      </c>
      <c r="E46" s="22">
        <f>'EEFF Proforma'!E46/'EEFF Proforma'!$E$8</f>
        <v>0</v>
      </c>
      <c r="F46" s="22">
        <f>'EEFF Proforma'!F46/'EEFF Proforma'!$F$8</f>
        <v>0</v>
      </c>
    </row>
    <row r="47" spans="1:6" x14ac:dyDescent="0.3">
      <c r="A47" s="14" t="s">
        <v>110</v>
      </c>
      <c r="B47" s="15"/>
      <c r="C47" s="22">
        <f>'EEFF Proforma'!C47/'EEFF Proforma'!$C$8</f>
        <v>0</v>
      </c>
      <c r="D47" s="22">
        <f>'EEFF Proforma'!D47/'EEFF Proforma'!$D$8</f>
        <v>0</v>
      </c>
      <c r="E47" s="22">
        <f>'EEFF Proforma'!E47/'EEFF Proforma'!$E$8</f>
        <v>0</v>
      </c>
      <c r="F47" s="22">
        <f>'EEFF Proforma'!F47/'EEFF Proforma'!$F$8</f>
        <v>0</v>
      </c>
    </row>
    <row r="49" spans="1:7" ht="18" x14ac:dyDescent="0.35">
      <c r="A49" s="1" t="s">
        <v>0</v>
      </c>
    </row>
    <row r="50" spans="1:7" x14ac:dyDescent="0.3">
      <c r="B50" t="s">
        <v>239</v>
      </c>
    </row>
    <row r="51" spans="1:7" x14ac:dyDescent="0.3">
      <c r="A51" s="2" t="s">
        <v>1</v>
      </c>
      <c r="C51" s="5">
        <v>2020</v>
      </c>
      <c r="D51" s="5">
        <v>2021</v>
      </c>
      <c r="E51" s="5">
        <v>2022</v>
      </c>
      <c r="F51" s="5">
        <v>2023</v>
      </c>
    </row>
    <row r="52" spans="1:7" x14ac:dyDescent="0.3">
      <c r="A52" s="2"/>
      <c r="B52" t="s">
        <v>231</v>
      </c>
      <c r="C52" s="20">
        <v>0.29499999999999998</v>
      </c>
      <c r="D52" s="20">
        <v>0.29499999999999998</v>
      </c>
      <c r="E52" s="20">
        <v>0.29499999999999998</v>
      </c>
      <c r="F52" s="20">
        <v>0.29499999999999998</v>
      </c>
    </row>
    <row r="53" spans="1:7" x14ac:dyDescent="0.3">
      <c r="A53" s="2" t="s">
        <v>2</v>
      </c>
      <c r="B53" t="s">
        <v>230</v>
      </c>
      <c r="C53" s="12">
        <f>C16</f>
        <v>0.12896785814763256</v>
      </c>
      <c r="D53" s="12">
        <f>D16</f>
        <v>0.20402014746607247</v>
      </c>
      <c r="E53" s="12">
        <f>E16</f>
        <v>0.11877728302533323</v>
      </c>
      <c r="F53" s="12">
        <f>F16</f>
        <v>7.6110912631520686E-2</v>
      </c>
    </row>
    <row r="54" spans="1:7" x14ac:dyDescent="0.3">
      <c r="A54" s="2"/>
      <c r="B54" t="s">
        <v>237</v>
      </c>
      <c r="C54" s="12">
        <f>C69+C73-C105</f>
        <v>297082</v>
      </c>
      <c r="D54" s="12">
        <f t="shared" ref="D54:F54" si="0">D69+D73-D105</f>
        <v>759190</v>
      </c>
      <c r="E54" s="12">
        <f t="shared" si="0"/>
        <v>1332683</v>
      </c>
      <c r="F54" s="12">
        <f t="shared" si="0"/>
        <v>852078</v>
      </c>
    </row>
    <row r="55" spans="1:7" x14ac:dyDescent="0.3">
      <c r="A55" s="2"/>
      <c r="C55" s="12"/>
      <c r="D55" s="12"/>
      <c r="E55" s="12"/>
      <c r="F55" s="12"/>
    </row>
    <row r="56" spans="1:7" x14ac:dyDescent="0.3">
      <c r="A56" s="2" t="s">
        <v>3</v>
      </c>
      <c r="B56" t="s">
        <v>232</v>
      </c>
      <c r="C56">
        <f>C53*(1-C52)</f>
        <v>9.0922339994080961E-2</v>
      </c>
      <c r="D56">
        <f>D53*(1-D52)</f>
        <v>0.1438342039635811</v>
      </c>
      <c r="E56">
        <f>E53*(1-E52)</f>
        <v>8.3737984532859938E-2</v>
      </c>
      <c r="F56">
        <f>F53*(1-F52)</f>
        <v>5.3658193405222092E-2</v>
      </c>
    </row>
    <row r="57" spans="1:7" x14ac:dyDescent="0.3">
      <c r="A57" s="2" t="s">
        <v>4</v>
      </c>
      <c r="B57" t="s">
        <v>233</v>
      </c>
      <c r="C57" s="12">
        <v>68319</v>
      </c>
      <c r="D57" s="12">
        <v>65218</v>
      </c>
      <c r="E57" s="12">
        <v>57003</v>
      </c>
      <c r="F57" s="12">
        <v>53558</v>
      </c>
    </row>
    <row r="58" spans="1:7" x14ac:dyDescent="0.3">
      <c r="A58" s="2" t="s">
        <v>5</v>
      </c>
      <c r="B58" t="s">
        <v>234</v>
      </c>
      <c r="C58">
        <v>0</v>
      </c>
      <c r="D58">
        <v>0</v>
      </c>
      <c r="E58">
        <v>0</v>
      </c>
      <c r="F58">
        <v>0</v>
      </c>
      <c r="G58" t="s">
        <v>238</v>
      </c>
    </row>
    <row r="59" spans="1:7" x14ac:dyDescent="0.3">
      <c r="A59" s="3" t="s">
        <v>6</v>
      </c>
      <c r="B59" t="s">
        <v>235</v>
      </c>
      <c r="D59" s="12">
        <f>-(D54-C54)</f>
        <v>-462108</v>
      </c>
      <c r="E59" s="12">
        <f t="shared" ref="E59:F59" si="1">-(E54-D54)</f>
        <v>-573493</v>
      </c>
      <c r="F59" s="12">
        <f t="shared" si="1"/>
        <v>480605</v>
      </c>
    </row>
    <row r="60" spans="1:7" x14ac:dyDescent="0.3">
      <c r="B60" t="s">
        <v>236</v>
      </c>
      <c r="C60" s="12">
        <f>C186</f>
        <v>-30326</v>
      </c>
      <c r="D60" s="12">
        <f t="shared" ref="D60:F60" si="2">D186</f>
        <v>-50341</v>
      </c>
      <c r="E60" s="12">
        <f t="shared" si="2"/>
        <v>-67957</v>
      </c>
      <c r="F60" s="12">
        <f t="shared" si="2"/>
        <v>-78413</v>
      </c>
    </row>
    <row r="61" spans="1:7" ht="15" thickBot="1" x14ac:dyDescent="0.35">
      <c r="B61" s="21" t="s">
        <v>240</v>
      </c>
      <c r="C61" s="21"/>
      <c r="D61" s="21">
        <f>SUM(D56:D60)</f>
        <v>-447230.85616579605</v>
      </c>
      <c r="E61" s="21">
        <f t="shared" ref="E61:F61" si="3">SUM(E56:E60)</f>
        <v>-584446.91626201547</v>
      </c>
      <c r="F61" s="21">
        <f t="shared" si="3"/>
        <v>455750.05365819344</v>
      </c>
    </row>
    <row r="62" spans="1:7" x14ac:dyDescent="0.3">
      <c r="A62" s="2" t="s">
        <v>7</v>
      </c>
    </row>
    <row r="63" spans="1:7" x14ac:dyDescent="0.3">
      <c r="A63" s="4" t="s">
        <v>8</v>
      </c>
      <c r="B63" s="5" t="s">
        <v>9</v>
      </c>
      <c r="C63" s="5">
        <v>2020</v>
      </c>
      <c r="D63" s="5">
        <v>2021</v>
      </c>
      <c r="E63" s="5">
        <v>2022</v>
      </c>
      <c r="F63" s="5">
        <v>2023</v>
      </c>
    </row>
    <row r="64" spans="1:7" x14ac:dyDescent="0.3">
      <c r="A64" s="6" t="s">
        <v>10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3">
      <c r="A65" s="8" t="s">
        <v>11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</row>
    <row r="66" spans="1:6" x14ac:dyDescent="0.3">
      <c r="A66" s="10" t="s">
        <v>12</v>
      </c>
      <c r="B66" s="11">
        <v>6</v>
      </c>
      <c r="C66" s="13">
        <v>477083</v>
      </c>
      <c r="D66" s="13">
        <v>234978</v>
      </c>
      <c r="E66" s="13">
        <v>57583</v>
      </c>
      <c r="F66" s="13">
        <v>69594</v>
      </c>
    </row>
    <row r="67" spans="1:6" x14ac:dyDescent="0.3">
      <c r="A67" s="14" t="s">
        <v>13</v>
      </c>
      <c r="B67" s="15">
        <v>16</v>
      </c>
      <c r="C67" s="15">
        <v>0</v>
      </c>
      <c r="D67" s="15">
        <v>0</v>
      </c>
      <c r="E67" s="15">
        <v>0</v>
      </c>
      <c r="F67" s="15">
        <v>0</v>
      </c>
    </row>
    <row r="68" spans="1:6" x14ac:dyDescent="0.3">
      <c r="A68" s="10" t="s">
        <v>14</v>
      </c>
      <c r="B68" s="11">
        <v>0</v>
      </c>
      <c r="C68" s="13">
        <v>214400</v>
      </c>
      <c r="D68" s="13">
        <v>354730</v>
      </c>
      <c r="E68" s="13">
        <v>446390</v>
      </c>
      <c r="F68" s="13">
        <v>467826</v>
      </c>
    </row>
    <row r="69" spans="1:6" x14ac:dyDescent="0.3">
      <c r="A69" s="14" t="s">
        <v>15</v>
      </c>
      <c r="B69" s="15">
        <v>7</v>
      </c>
      <c r="C69" s="16">
        <v>206853</v>
      </c>
      <c r="D69" s="16">
        <v>320685</v>
      </c>
      <c r="E69" s="16">
        <v>394126</v>
      </c>
      <c r="F69" s="16">
        <v>387036</v>
      </c>
    </row>
    <row r="70" spans="1:6" x14ac:dyDescent="0.3">
      <c r="A70" s="10" t="s">
        <v>16</v>
      </c>
      <c r="B70" s="11">
        <v>8</v>
      </c>
      <c r="C70" s="11">
        <v>0</v>
      </c>
      <c r="D70" s="11">
        <v>0</v>
      </c>
      <c r="E70" s="11">
        <v>0</v>
      </c>
      <c r="F70" s="11">
        <v>34</v>
      </c>
    </row>
    <row r="71" spans="1:6" x14ac:dyDescent="0.3">
      <c r="A71" s="14" t="s">
        <v>17</v>
      </c>
      <c r="B71" s="15">
        <v>9</v>
      </c>
      <c r="C71" s="16">
        <v>7547</v>
      </c>
      <c r="D71" s="16">
        <v>34045</v>
      </c>
      <c r="E71" s="16">
        <v>52264</v>
      </c>
      <c r="F71" s="16">
        <v>80756</v>
      </c>
    </row>
    <row r="72" spans="1:6" x14ac:dyDescent="0.3">
      <c r="A72" s="10" t="s">
        <v>18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3">
      <c r="A73" s="14" t="s">
        <v>19</v>
      </c>
      <c r="B73" s="15">
        <v>10</v>
      </c>
      <c r="C73" s="16">
        <v>315056</v>
      </c>
      <c r="D73" s="16">
        <v>966521</v>
      </c>
      <c r="E73" s="16">
        <v>1184636</v>
      </c>
      <c r="F73" s="16">
        <v>692069</v>
      </c>
    </row>
    <row r="74" spans="1:6" x14ac:dyDescent="0.3">
      <c r="A74" s="10" t="s">
        <v>20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3">
      <c r="A75" s="14" t="s">
        <v>21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</row>
    <row r="76" spans="1:6" x14ac:dyDescent="0.3">
      <c r="A76" s="10" t="s">
        <v>22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3">
      <c r="A77" s="14" t="s">
        <v>23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</row>
    <row r="78" spans="1:6" ht="33" x14ac:dyDescent="0.3">
      <c r="A78" s="10" t="s">
        <v>24</v>
      </c>
      <c r="B78" s="11">
        <v>0</v>
      </c>
      <c r="C78" s="13">
        <v>1006539</v>
      </c>
      <c r="D78" s="13">
        <v>1556229</v>
      </c>
      <c r="E78" s="13">
        <v>1688609</v>
      </c>
      <c r="F78" s="13">
        <v>1229489</v>
      </c>
    </row>
    <row r="79" spans="1:6" ht="33" x14ac:dyDescent="0.3">
      <c r="A79" s="14" t="s">
        <v>25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</row>
    <row r="80" spans="1:6" x14ac:dyDescent="0.3">
      <c r="A80" s="6" t="s">
        <v>26</v>
      </c>
      <c r="B80" s="7">
        <v>0</v>
      </c>
      <c r="C80" s="17">
        <v>1006539</v>
      </c>
      <c r="D80" s="17">
        <v>1556229</v>
      </c>
      <c r="E80" s="17">
        <v>1688609</v>
      </c>
      <c r="F80" s="17">
        <v>1229489</v>
      </c>
    </row>
    <row r="81" spans="1:6" x14ac:dyDescent="0.3">
      <c r="A81" s="8" t="s">
        <v>27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</row>
    <row r="82" spans="1:6" x14ac:dyDescent="0.3">
      <c r="A82" s="10" t="s">
        <v>13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3">
      <c r="A83" s="14" t="s">
        <v>28</v>
      </c>
      <c r="B83" s="15">
        <v>0</v>
      </c>
      <c r="C83" s="15">
        <v>0</v>
      </c>
      <c r="D83" s="15">
        <v>0</v>
      </c>
      <c r="E83" s="15">
        <v>0</v>
      </c>
      <c r="F83" s="15">
        <v>0</v>
      </c>
    </row>
    <row r="84" spans="1:6" x14ac:dyDescent="0.3">
      <c r="A84" s="10" t="s">
        <v>14</v>
      </c>
      <c r="B84" s="11">
        <v>0</v>
      </c>
      <c r="C84" s="13">
        <v>74131</v>
      </c>
      <c r="D84" s="13">
        <v>74131</v>
      </c>
      <c r="E84" s="13">
        <v>74131</v>
      </c>
      <c r="F84" s="11">
        <v>912</v>
      </c>
    </row>
    <row r="85" spans="1:6" x14ac:dyDescent="0.3">
      <c r="A85" s="14" t="s">
        <v>15</v>
      </c>
      <c r="B85" s="15">
        <v>0</v>
      </c>
      <c r="C85" s="15">
        <v>0</v>
      </c>
      <c r="D85" s="15">
        <v>0</v>
      </c>
      <c r="E85" s="15">
        <v>0</v>
      </c>
      <c r="F85" s="15">
        <v>0</v>
      </c>
    </row>
    <row r="86" spans="1:6" x14ac:dyDescent="0.3">
      <c r="A86" s="10" t="s">
        <v>16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3">
      <c r="A87" s="14" t="s">
        <v>17</v>
      </c>
      <c r="B87" s="15">
        <v>9</v>
      </c>
      <c r="C87" s="16">
        <v>74131</v>
      </c>
      <c r="D87" s="16">
        <v>74131</v>
      </c>
      <c r="E87" s="16">
        <v>74131</v>
      </c>
      <c r="F87" s="15">
        <v>912</v>
      </c>
    </row>
    <row r="88" spans="1:6" x14ac:dyDescent="0.3">
      <c r="A88" s="10" t="s">
        <v>18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3">
      <c r="A89" s="14" t="s">
        <v>19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</row>
    <row r="90" spans="1:6" x14ac:dyDescent="0.3">
      <c r="A90" s="10" t="s">
        <v>20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3">
      <c r="A91" s="14" t="s">
        <v>29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</row>
    <row r="92" spans="1:6" x14ac:dyDescent="0.3">
      <c r="A92" s="10" t="s">
        <v>30</v>
      </c>
      <c r="B92" s="11" t="s">
        <v>31</v>
      </c>
      <c r="C92" s="13">
        <v>452320</v>
      </c>
      <c r="D92" s="13">
        <v>442236</v>
      </c>
      <c r="E92" s="13">
        <v>450446</v>
      </c>
      <c r="F92" s="13">
        <v>473182</v>
      </c>
    </row>
    <row r="93" spans="1:6" x14ac:dyDescent="0.3">
      <c r="A93" s="14" t="s">
        <v>32</v>
      </c>
      <c r="B93" s="15">
        <v>0</v>
      </c>
      <c r="C93" s="16">
        <v>1066</v>
      </c>
      <c r="D93" s="15">
        <v>741</v>
      </c>
      <c r="E93" s="15">
        <v>765</v>
      </c>
      <c r="F93" s="16">
        <v>2316</v>
      </c>
    </row>
    <row r="94" spans="1:6" x14ac:dyDescent="0.3">
      <c r="A94" s="10" t="s">
        <v>33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3">
      <c r="A95" s="14" t="s">
        <v>34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</row>
    <row r="96" spans="1:6" x14ac:dyDescent="0.3">
      <c r="A96" s="10" t="s">
        <v>35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3">
      <c r="A97" s="14" t="s">
        <v>22</v>
      </c>
      <c r="B97" s="15">
        <v>0</v>
      </c>
      <c r="C97" s="15">
        <v>0</v>
      </c>
      <c r="D97" s="15">
        <v>0</v>
      </c>
      <c r="E97" s="15">
        <v>0</v>
      </c>
      <c r="F97" s="15">
        <v>0</v>
      </c>
    </row>
    <row r="98" spans="1:6" ht="22.2" x14ac:dyDescent="0.3">
      <c r="A98" s="10" t="s">
        <v>36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3">
      <c r="A99" s="8" t="s">
        <v>37</v>
      </c>
      <c r="B99" s="9">
        <v>0</v>
      </c>
      <c r="C99" s="18">
        <v>527517</v>
      </c>
      <c r="D99" s="18">
        <v>517108</v>
      </c>
      <c r="E99" s="18">
        <v>525342</v>
      </c>
      <c r="F99" s="18">
        <v>476410</v>
      </c>
    </row>
    <row r="100" spans="1:6" x14ac:dyDescent="0.3">
      <c r="A100" s="6" t="s">
        <v>38</v>
      </c>
      <c r="B100" s="7">
        <v>0</v>
      </c>
      <c r="C100" s="17">
        <v>1534056</v>
      </c>
      <c r="D100" s="17">
        <v>2073337</v>
      </c>
      <c r="E100" s="17">
        <v>2213951</v>
      </c>
      <c r="F100" s="17">
        <v>1705899</v>
      </c>
    </row>
    <row r="101" spans="1:6" x14ac:dyDescent="0.3">
      <c r="A101" s="8" t="s">
        <v>39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</row>
    <row r="102" spans="1:6" x14ac:dyDescent="0.3">
      <c r="A102" s="6" t="s">
        <v>40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3">
      <c r="A103" s="14" t="s">
        <v>41</v>
      </c>
      <c r="B103" s="15">
        <v>16</v>
      </c>
      <c r="C103" s="15">
        <v>0</v>
      </c>
      <c r="D103" s="15">
        <v>0</v>
      </c>
      <c r="E103" s="16">
        <v>211857</v>
      </c>
      <c r="F103" s="16">
        <v>161420</v>
      </c>
    </row>
    <row r="104" spans="1:6" x14ac:dyDescent="0.3">
      <c r="A104" s="10" t="s">
        <v>42</v>
      </c>
      <c r="B104" s="11">
        <v>0</v>
      </c>
      <c r="C104" s="13">
        <v>408738</v>
      </c>
      <c r="D104" s="13">
        <v>971784</v>
      </c>
      <c r="E104" s="13">
        <v>991842</v>
      </c>
      <c r="F104" s="13">
        <v>504344</v>
      </c>
    </row>
    <row r="105" spans="1:6" x14ac:dyDescent="0.3">
      <c r="A105" s="14" t="s">
        <v>43</v>
      </c>
      <c r="B105" s="15">
        <v>14</v>
      </c>
      <c r="C105" s="16">
        <v>224827</v>
      </c>
      <c r="D105" s="16">
        <v>528016</v>
      </c>
      <c r="E105" s="16">
        <v>246079</v>
      </c>
      <c r="F105" s="16">
        <v>227027</v>
      </c>
    </row>
    <row r="106" spans="1:6" x14ac:dyDescent="0.3">
      <c r="A106" s="10" t="s">
        <v>44</v>
      </c>
      <c r="B106" s="11">
        <v>8</v>
      </c>
      <c r="C106" s="13">
        <v>94266</v>
      </c>
      <c r="D106" s="13">
        <v>305139</v>
      </c>
      <c r="E106" s="13">
        <v>675631</v>
      </c>
      <c r="F106" s="13">
        <v>221589</v>
      </c>
    </row>
    <row r="107" spans="1:6" x14ac:dyDescent="0.3">
      <c r="A107" s="14" t="s">
        <v>45</v>
      </c>
      <c r="B107" s="15">
        <v>15</v>
      </c>
      <c r="C107" s="16">
        <v>89645</v>
      </c>
      <c r="D107" s="16">
        <v>138629</v>
      </c>
      <c r="E107" s="16">
        <v>70132</v>
      </c>
      <c r="F107" s="16">
        <v>55728</v>
      </c>
    </row>
    <row r="108" spans="1:6" x14ac:dyDescent="0.3">
      <c r="A108" s="10" t="s">
        <v>46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3">
      <c r="A109" s="14" t="s">
        <v>47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</row>
    <row r="110" spans="1:6" x14ac:dyDescent="0.3">
      <c r="A110" s="10" t="s">
        <v>48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3">
      <c r="A111" s="14" t="s">
        <v>49</v>
      </c>
      <c r="B111" s="15">
        <v>0</v>
      </c>
      <c r="C111" s="15">
        <v>0</v>
      </c>
      <c r="D111" s="15">
        <v>0</v>
      </c>
      <c r="E111" s="15">
        <v>0</v>
      </c>
      <c r="F111" s="15">
        <v>0</v>
      </c>
    </row>
    <row r="112" spans="1:6" x14ac:dyDescent="0.3">
      <c r="A112" s="10" t="s">
        <v>50</v>
      </c>
      <c r="B112" s="11">
        <v>17</v>
      </c>
      <c r="C112" s="13">
        <v>2128</v>
      </c>
      <c r="D112" s="13">
        <v>3003</v>
      </c>
      <c r="E112" s="13">
        <v>3394</v>
      </c>
      <c r="F112" s="13">
        <v>4170</v>
      </c>
    </row>
    <row r="113" spans="1:6" ht="22.2" x14ac:dyDescent="0.3">
      <c r="A113" s="14" t="s">
        <v>51</v>
      </c>
      <c r="B113" s="15">
        <v>0</v>
      </c>
      <c r="C113" s="16">
        <v>410866</v>
      </c>
      <c r="D113" s="16">
        <v>974787</v>
      </c>
      <c r="E113" s="16">
        <v>1207093</v>
      </c>
      <c r="F113" s="16">
        <v>669934</v>
      </c>
    </row>
    <row r="114" spans="1:6" ht="22.2" x14ac:dyDescent="0.3">
      <c r="A114" s="10" t="s">
        <v>52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3">
      <c r="A115" s="8" t="s">
        <v>53</v>
      </c>
      <c r="B115" s="9">
        <v>0</v>
      </c>
      <c r="C115" s="18">
        <v>410866</v>
      </c>
      <c r="D115" s="18">
        <v>974787</v>
      </c>
      <c r="E115" s="18">
        <v>1207093</v>
      </c>
      <c r="F115" s="18">
        <v>669934</v>
      </c>
    </row>
    <row r="116" spans="1:6" x14ac:dyDescent="0.3">
      <c r="A116" s="6" t="s">
        <v>54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3">
      <c r="A117" s="14" t="s">
        <v>41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</row>
    <row r="118" spans="1:6" x14ac:dyDescent="0.3">
      <c r="A118" s="10" t="s">
        <v>42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3">
      <c r="A119" s="14" t="s">
        <v>43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</row>
    <row r="120" spans="1:6" x14ac:dyDescent="0.3">
      <c r="A120" s="10" t="s">
        <v>44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3">
      <c r="A121" s="14" t="s">
        <v>45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</row>
    <row r="122" spans="1:6" x14ac:dyDescent="0.3">
      <c r="A122" s="10" t="s">
        <v>46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3">
      <c r="A123" s="14" t="s">
        <v>47</v>
      </c>
      <c r="B123" s="15">
        <v>0</v>
      </c>
      <c r="C123" s="15">
        <v>0</v>
      </c>
      <c r="D123" s="15">
        <v>0</v>
      </c>
      <c r="E123" s="15">
        <v>0</v>
      </c>
      <c r="F123" s="15">
        <v>0</v>
      </c>
    </row>
    <row r="124" spans="1:6" x14ac:dyDescent="0.3">
      <c r="A124" s="10" t="s">
        <v>48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3">
      <c r="A125" s="14" t="s">
        <v>55</v>
      </c>
      <c r="B125" s="15">
        <v>13</v>
      </c>
      <c r="C125" s="16">
        <v>12142</v>
      </c>
      <c r="D125" s="16">
        <v>8479</v>
      </c>
      <c r="E125" s="16">
        <v>6927</v>
      </c>
      <c r="F125" s="16">
        <v>3686</v>
      </c>
    </row>
    <row r="126" spans="1:6" x14ac:dyDescent="0.3">
      <c r="A126" s="10" t="s">
        <v>56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3">
      <c r="A127" s="14" t="s">
        <v>50</v>
      </c>
      <c r="B127" s="15">
        <v>17</v>
      </c>
      <c r="C127" s="16">
        <v>5552</v>
      </c>
      <c r="D127" s="16">
        <v>11164</v>
      </c>
      <c r="E127" s="16">
        <v>9507</v>
      </c>
      <c r="F127" s="16">
        <v>7744</v>
      </c>
    </row>
    <row r="128" spans="1:6" x14ac:dyDescent="0.3">
      <c r="A128" s="6" t="s">
        <v>57</v>
      </c>
      <c r="B128" s="7">
        <v>0</v>
      </c>
      <c r="C128" s="17">
        <v>17694</v>
      </c>
      <c r="D128" s="17">
        <v>19643</v>
      </c>
      <c r="E128" s="17">
        <v>16434</v>
      </c>
      <c r="F128" s="17">
        <v>11430</v>
      </c>
    </row>
    <row r="129" spans="1:6" x14ac:dyDescent="0.3">
      <c r="A129" s="8" t="s">
        <v>58</v>
      </c>
      <c r="B129" s="9">
        <v>0</v>
      </c>
      <c r="C129" s="18">
        <v>428560</v>
      </c>
      <c r="D129" s="18">
        <v>994430</v>
      </c>
      <c r="E129" s="18">
        <v>1223527</v>
      </c>
      <c r="F129" s="18">
        <v>681364</v>
      </c>
    </row>
    <row r="130" spans="1:6" x14ac:dyDescent="0.3">
      <c r="A130" s="6" t="s">
        <v>59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3">
      <c r="A131" s="14" t="s">
        <v>60</v>
      </c>
      <c r="B131" s="15">
        <v>18</v>
      </c>
      <c r="C131" s="16">
        <v>887918</v>
      </c>
      <c r="D131" s="16">
        <v>700000</v>
      </c>
      <c r="E131" s="16">
        <v>700000</v>
      </c>
      <c r="F131" s="16">
        <v>700000</v>
      </c>
    </row>
    <row r="132" spans="1:6" x14ac:dyDescent="0.3">
      <c r="A132" s="10" t="s">
        <v>61</v>
      </c>
      <c r="B132" s="11">
        <v>0</v>
      </c>
      <c r="C132" s="13">
        <v>83000</v>
      </c>
      <c r="D132" s="13">
        <v>83000</v>
      </c>
      <c r="E132" s="13">
        <v>83000</v>
      </c>
      <c r="F132" s="13">
        <v>83000</v>
      </c>
    </row>
    <row r="133" spans="1:6" x14ac:dyDescent="0.3">
      <c r="A133" s="14" t="s">
        <v>62</v>
      </c>
      <c r="B133" s="15">
        <v>0</v>
      </c>
      <c r="C133" s="15">
        <v>0</v>
      </c>
      <c r="D133" s="15">
        <v>0</v>
      </c>
      <c r="E133" s="15">
        <v>0</v>
      </c>
      <c r="F133" s="15">
        <v>0</v>
      </c>
    </row>
    <row r="134" spans="1:6" x14ac:dyDescent="0.3">
      <c r="A134" s="10" t="s">
        <v>63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3">
      <c r="A135" s="14" t="s">
        <v>64</v>
      </c>
      <c r="B135" s="15">
        <v>0</v>
      </c>
      <c r="C135" s="16">
        <v>23841</v>
      </c>
      <c r="D135" s="16">
        <v>34914</v>
      </c>
      <c r="E135" s="16">
        <v>67213</v>
      </c>
      <c r="F135" s="16">
        <v>89234</v>
      </c>
    </row>
    <row r="136" spans="1:6" x14ac:dyDescent="0.3">
      <c r="A136" s="10" t="s">
        <v>65</v>
      </c>
      <c r="B136" s="11">
        <v>0</v>
      </c>
      <c r="C136" s="13">
        <v>110737</v>
      </c>
      <c r="D136" s="13">
        <v>260993</v>
      </c>
      <c r="E136" s="13">
        <v>140211</v>
      </c>
      <c r="F136" s="13">
        <v>152301</v>
      </c>
    </row>
    <row r="137" spans="1:6" x14ac:dyDescent="0.3">
      <c r="A137" s="14" t="s">
        <v>66</v>
      </c>
      <c r="B137" s="15">
        <v>0</v>
      </c>
      <c r="C137" s="15">
        <v>0</v>
      </c>
      <c r="D137" s="15">
        <v>0</v>
      </c>
      <c r="E137" s="15">
        <v>0</v>
      </c>
      <c r="F137" s="15">
        <v>0</v>
      </c>
    </row>
    <row r="138" spans="1:6" x14ac:dyDescent="0.3">
      <c r="A138" s="6" t="s">
        <v>67</v>
      </c>
      <c r="B138" s="7">
        <v>0</v>
      </c>
      <c r="C138" s="17">
        <v>1105496</v>
      </c>
      <c r="D138" s="17">
        <v>1078907</v>
      </c>
      <c r="E138" s="17">
        <v>990424</v>
      </c>
      <c r="F138" s="17">
        <v>1024535</v>
      </c>
    </row>
    <row r="139" spans="1:6" x14ac:dyDescent="0.3">
      <c r="A139" s="8" t="s">
        <v>68</v>
      </c>
      <c r="B139" s="9">
        <v>0</v>
      </c>
      <c r="C139" s="18">
        <v>1534056</v>
      </c>
      <c r="D139" s="18">
        <v>2073337</v>
      </c>
      <c r="E139" s="18">
        <v>2213951</v>
      </c>
      <c r="F139" s="18">
        <v>1705899</v>
      </c>
    </row>
    <row r="141" spans="1:6" x14ac:dyDescent="0.3">
      <c r="A141" s="2" t="s">
        <v>112</v>
      </c>
    </row>
    <row r="142" spans="1:6" x14ac:dyDescent="0.3">
      <c r="A142" s="4" t="s">
        <v>8</v>
      </c>
      <c r="B142" s="5" t="s">
        <v>9</v>
      </c>
      <c r="C142" s="5">
        <v>2020</v>
      </c>
      <c r="D142" s="5">
        <v>2021</v>
      </c>
      <c r="E142" s="5">
        <v>2022</v>
      </c>
      <c r="F142" s="5">
        <v>2023</v>
      </c>
    </row>
    <row r="143" spans="1:6" x14ac:dyDescent="0.3">
      <c r="A143" s="6" t="s">
        <v>113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3">
      <c r="A144" s="8" t="s">
        <v>114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</row>
    <row r="145" spans="1:6" x14ac:dyDescent="0.3">
      <c r="A145" s="10" t="s">
        <v>115</v>
      </c>
      <c r="B145" s="11">
        <v>0</v>
      </c>
      <c r="C145" s="13">
        <v>1408995</v>
      </c>
      <c r="D145" s="13">
        <v>2323516</v>
      </c>
      <c r="E145" s="13">
        <v>2670385</v>
      </c>
      <c r="F145" s="13">
        <v>2392200</v>
      </c>
    </row>
    <row r="146" spans="1:6" x14ac:dyDescent="0.3">
      <c r="A146" s="14" t="s">
        <v>116</v>
      </c>
      <c r="B146" s="15">
        <v>0</v>
      </c>
      <c r="C146" s="15">
        <v>0</v>
      </c>
      <c r="D146" s="15">
        <v>0</v>
      </c>
      <c r="E146" s="15">
        <v>0</v>
      </c>
      <c r="F146" s="15">
        <v>0</v>
      </c>
    </row>
    <row r="147" spans="1:6" x14ac:dyDescent="0.3">
      <c r="A147" s="10" t="s">
        <v>117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ht="22.2" x14ac:dyDescent="0.3">
      <c r="A148" s="14" t="s">
        <v>118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</row>
    <row r="149" spans="1:6" x14ac:dyDescent="0.3">
      <c r="A149" s="10" t="s">
        <v>119</v>
      </c>
      <c r="B149" s="11">
        <v>0</v>
      </c>
      <c r="C149" s="11">
        <v>0</v>
      </c>
      <c r="D149" s="11">
        <v>0</v>
      </c>
      <c r="E149" s="11">
        <v>0</v>
      </c>
      <c r="F149" s="13">
        <v>233997</v>
      </c>
    </row>
    <row r="150" spans="1:6" x14ac:dyDescent="0.3">
      <c r="A150" s="8" t="s">
        <v>120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</row>
    <row r="151" spans="1:6" x14ac:dyDescent="0.3">
      <c r="A151" s="10" t="s">
        <v>121</v>
      </c>
      <c r="B151" s="11">
        <v>0</v>
      </c>
      <c r="C151" s="13">
        <v>-860033</v>
      </c>
      <c r="D151" s="13">
        <v>-1360437</v>
      </c>
      <c r="E151" s="13">
        <v>-2142246</v>
      </c>
      <c r="F151" s="13">
        <v>-2177062</v>
      </c>
    </row>
    <row r="152" spans="1:6" x14ac:dyDescent="0.3">
      <c r="A152" s="14" t="s">
        <v>117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</row>
    <row r="153" spans="1:6" x14ac:dyDescent="0.3">
      <c r="A153" s="10" t="s">
        <v>122</v>
      </c>
      <c r="B153" s="11">
        <v>0</v>
      </c>
      <c r="C153" s="13">
        <v>-121118</v>
      </c>
      <c r="D153" s="13">
        <v>-176834</v>
      </c>
      <c r="E153" s="13">
        <v>-163151</v>
      </c>
      <c r="F153" s="13">
        <v>-161793</v>
      </c>
    </row>
    <row r="154" spans="1:6" ht="22.2" x14ac:dyDescent="0.3">
      <c r="A154" s="14" t="s">
        <v>123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</row>
    <row r="155" spans="1:6" x14ac:dyDescent="0.3">
      <c r="A155" s="10" t="s">
        <v>124</v>
      </c>
      <c r="B155" s="11">
        <v>0</v>
      </c>
      <c r="C155" s="13">
        <v>-55163</v>
      </c>
      <c r="D155" s="13">
        <v>-497808</v>
      </c>
      <c r="E155" s="13">
        <v>-222611</v>
      </c>
      <c r="F155" s="11">
        <v>0</v>
      </c>
    </row>
    <row r="156" spans="1:6" ht="22.2" x14ac:dyDescent="0.3">
      <c r="A156" s="14" t="s">
        <v>125</v>
      </c>
      <c r="B156" s="15">
        <v>0</v>
      </c>
      <c r="C156" s="16">
        <v>372681</v>
      </c>
      <c r="D156" s="16">
        <v>288437</v>
      </c>
      <c r="E156" s="16">
        <v>142377</v>
      </c>
      <c r="F156" s="16">
        <v>287342</v>
      </c>
    </row>
    <row r="157" spans="1:6" x14ac:dyDescent="0.3">
      <c r="A157" s="10" t="s">
        <v>126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3">
      <c r="A158" s="14" t="s">
        <v>127</v>
      </c>
      <c r="B158" s="15">
        <v>0</v>
      </c>
      <c r="C158" s="16">
        <v>-2511</v>
      </c>
      <c r="D158" s="15">
        <v>-289</v>
      </c>
      <c r="E158" s="16">
        <v>-7812</v>
      </c>
      <c r="F158" s="16">
        <v>-27450</v>
      </c>
    </row>
    <row r="159" spans="1:6" x14ac:dyDescent="0.3">
      <c r="A159" s="10" t="s">
        <v>128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3">
      <c r="A160" s="14" t="s">
        <v>129</v>
      </c>
      <c r="B160" s="15">
        <v>0</v>
      </c>
      <c r="C160" s="15">
        <v>0</v>
      </c>
      <c r="D160" s="15">
        <v>0</v>
      </c>
      <c r="E160" s="15">
        <v>0</v>
      </c>
      <c r="F160" s="15">
        <v>0</v>
      </c>
    </row>
    <row r="161" spans="1:6" x14ac:dyDescent="0.3">
      <c r="A161" s="10" t="s">
        <v>130</v>
      </c>
      <c r="B161" s="11">
        <v>0</v>
      </c>
      <c r="C161" s="13">
        <v>-34326</v>
      </c>
      <c r="D161" s="13">
        <v>-96696</v>
      </c>
      <c r="E161" s="13">
        <v>-147883</v>
      </c>
      <c r="F161" s="13">
        <v>-60168</v>
      </c>
    </row>
    <row r="162" spans="1:6" x14ac:dyDescent="0.3">
      <c r="A162" s="14" t="s">
        <v>131</v>
      </c>
      <c r="B162" s="15">
        <v>0</v>
      </c>
      <c r="C162" s="15">
        <v>0</v>
      </c>
      <c r="D162" s="15">
        <v>0</v>
      </c>
      <c r="E162" s="15">
        <v>0</v>
      </c>
      <c r="F162" s="15">
        <v>0</v>
      </c>
    </row>
    <row r="163" spans="1:6" ht="22.2" x14ac:dyDescent="0.3">
      <c r="A163" s="6" t="s">
        <v>132</v>
      </c>
      <c r="B163" s="7">
        <v>0</v>
      </c>
      <c r="C163" s="17">
        <v>335844</v>
      </c>
      <c r="D163" s="17">
        <v>191452</v>
      </c>
      <c r="E163" s="17">
        <v>-13318</v>
      </c>
      <c r="F163" s="17">
        <v>199724</v>
      </c>
    </row>
    <row r="164" spans="1:6" x14ac:dyDescent="0.3">
      <c r="A164" s="8" t="s">
        <v>133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</row>
    <row r="165" spans="1:6" x14ac:dyDescent="0.3">
      <c r="A165" s="6" t="s">
        <v>134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3">
      <c r="A166" s="14" t="s">
        <v>135</v>
      </c>
      <c r="B166" s="15">
        <v>0</v>
      </c>
      <c r="C166" s="15">
        <v>0</v>
      </c>
      <c r="D166" s="15">
        <v>0</v>
      </c>
      <c r="E166" s="15">
        <v>0</v>
      </c>
      <c r="F166" s="15">
        <v>0</v>
      </c>
    </row>
    <row r="167" spans="1:6" x14ac:dyDescent="0.3">
      <c r="A167" s="10" t="s">
        <v>136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3">
      <c r="A168" s="14" t="s">
        <v>137</v>
      </c>
      <c r="B168" s="15">
        <v>0</v>
      </c>
      <c r="C168" s="15">
        <v>0</v>
      </c>
      <c r="D168" s="15">
        <v>0</v>
      </c>
      <c r="E168" s="15">
        <v>0</v>
      </c>
      <c r="F168" s="15">
        <v>0</v>
      </c>
    </row>
    <row r="169" spans="1:6" x14ac:dyDescent="0.3">
      <c r="A169" s="10" t="s">
        <v>138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3">
      <c r="A170" s="14" t="s">
        <v>139</v>
      </c>
      <c r="B170" s="15">
        <v>0</v>
      </c>
      <c r="C170" s="15">
        <v>0</v>
      </c>
      <c r="D170" s="15">
        <v>0</v>
      </c>
      <c r="E170" s="15">
        <v>0</v>
      </c>
      <c r="F170" s="15">
        <v>0</v>
      </c>
    </row>
    <row r="171" spans="1:6" ht="22.2" x14ac:dyDescent="0.3">
      <c r="A171" s="10" t="s">
        <v>140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3">
      <c r="A172" s="14" t="s">
        <v>141</v>
      </c>
      <c r="B172" s="15">
        <v>0</v>
      </c>
      <c r="C172" s="15">
        <v>34</v>
      </c>
      <c r="D172" s="16">
        <v>4786</v>
      </c>
      <c r="E172" s="16">
        <v>4419</v>
      </c>
      <c r="F172" s="16">
        <v>17984</v>
      </c>
    </row>
    <row r="173" spans="1:6" x14ac:dyDescent="0.3">
      <c r="A173" s="10" t="s">
        <v>142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3">
      <c r="A174" s="14" t="s">
        <v>143</v>
      </c>
      <c r="B174" s="15">
        <v>0</v>
      </c>
      <c r="C174" s="15">
        <v>0</v>
      </c>
      <c r="D174" s="15">
        <v>0</v>
      </c>
      <c r="E174" s="15">
        <v>0</v>
      </c>
      <c r="F174" s="15">
        <v>0</v>
      </c>
    </row>
    <row r="175" spans="1:6" x14ac:dyDescent="0.3">
      <c r="A175" s="10" t="s">
        <v>144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3">
      <c r="A176" s="14" t="s">
        <v>145</v>
      </c>
      <c r="B176" s="15">
        <v>0</v>
      </c>
      <c r="C176" s="15">
        <v>0</v>
      </c>
      <c r="D176" s="15">
        <v>0</v>
      </c>
      <c r="E176" s="15">
        <v>0</v>
      </c>
      <c r="F176" s="15">
        <v>0</v>
      </c>
    </row>
    <row r="177" spans="1:6" x14ac:dyDescent="0.3">
      <c r="A177" s="10" t="s">
        <v>146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3">
      <c r="A178" s="8" t="s">
        <v>147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</row>
    <row r="179" spans="1:6" x14ac:dyDescent="0.3">
      <c r="A179" s="10" t="s">
        <v>148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3">
      <c r="A180" s="14" t="s">
        <v>149</v>
      </c>
      <c r="B180" s="15">
        <v>0</v>
      </c>
      <c r="C180" s="15">
        <v>0</v>
      </c>
      <c r="D180" s="15">
        <v>0</v>
      </c>
      <c r="E180" s="15">
        <v>0</v>
      </c>
      <c r="F180" s="15">
        <v>0</v>
      </c>
    </row>
    <row r="181" spans="1:6" x14ac:dyDescent="0.3">
      <c r="A181" s="10" t="s">
        <v>150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ht="22.2" x14ac:dyDescent="0.3">
      <c r="A182" s="14" t="s">
        <v>151</v>
      </c>
      <c r="B182" s="15">
        <v>0</v>
      </c>
      <c r="C182" s="15">
        <v>0</v>
      </c>
      <c r="D182" s="15">
        <v>0</v>
      </c>
      <c r="E182" s="15">
        <v>0</v>
      </c>
      <c r="F182" s="15">
        <v>0</v>
      </c>
    </row>
    <row r="183" spans="1:6" x14ac:dyDescent="0.3">
      <c r="A183" s="10" t="s">
        <v>139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3">
      <c r="A184" s="14" t="s">
        <v>152</v>
      </c>
      <c r="B184" s="15">
        <v>0</v>
      </c>
      <c r="C184" s="15">
        <v>0</v>
      </c>
      <c r="D184" s="15">
        <v>0</v>
      </c>
      <c r="E184" s="15">
        <v>0</v>
      </c>
      <c r="F184" s="15">
        <v>0</v>
      </c>
    </row>
    <row r="185" spans="1:6" ht="22.2" x14ac:dyDescent="0.3">
      <c r="A185" s="10" t="s">
        <v>153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3">
      <c r="A186" s="14" t="s">
        <v>154</v>
      </c>
      <c r="B186" s="15">
        <v>11</v>
      </c>
      <c r="C186" s="16">
        <v>-30326</v>
      </c>
      <c r="D186" s="16">
        <v>-50341</v>
      </c>
      <c r="E186" s="16">
        <v>-67957</v>
      </c>
      <c r="F186" s="16">
        <v>-78413</v>
      </c>
    </row>
    <row r="187" spans="1:6" x14ac:dyDescent="0.3">
      <c r="A187" s="10" t="s">
        <v>155</v>
      </c>
      <c r="B187" s="11">
        <v>0</v>
      </c>
      <c r="C187" s="11">
        <v>0</v>
      </c>
      <c r="D187" s="11">
        <v>0</v>
      </c>
      <c r="E187" s="11">
        <v>0</v>
      </c>
      <c r="F187" s="13">
        <v>-1765</v>
      </c>
    </row>
    <row r="188" spans="1:6" x14ac:dyDescent="0.3">
      <c r="A188" s="14" t="s">
        <v>156</v>
      </c>
      <c r="B188" s="15">
        <v>0</v>
      </c>
      <c r="C188" s="15">
        <v>0</v>
      </c>
      <c r="D188" s="15">
        <v>0</v>
      </c>
      <c r="E188" s="15">
        <v>0</v>
      </c>
      <c r="F188" s="15">
        <v>0</v>
      </c>
    </row>
    <row r="189" spans="1:6" x14ac:dyDescent="0.3">
      <c r="A189" s="10" t="s">
        <v>130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3">
      <c r="A190" s="14" t="s">
        <v>157</v>
      </c>
      <c r="B190" s="15">
        <v>0</v>
      </c>
      <c r="C190" s="16">
        <v>4992</v>
      </c>
      <c r="D190" s="15">
        <v>852</v>
      </c>
      <c r="E190" s="16">
        <v>1734</v>
      </c>
      <c r="F190" s="16">
        <v>3143</v>
      </c>
    </row>
    <row r="191" spans="1:6" ht="22.2" x14ac:dyDescent="0.3">
      <c r="A191" s="6" t="s">
        <v>158</v>
      </c>
      <c r="B191" s="7">
        <v>0</v>
      </c>
      <c r="C191" s="17">
        <v>-25300</v>
      </c>
      <c r="D191" s="17">
        <v>-44703</v>
      </c>
      <c r="E191" s="17">
        <v>-61804</v>
      </c>
      <c r="F191" s="17">
        <v>-59051</v>
      </c>
    </row>
    <row r="192" spans="1:6" x14ac:dyDescent="0.3">
      <c r="A192" s="8" t="s">
        <v>159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</row>
    <row r="193" spans="1:6" x14ac:dyDescent="0.3">
      <c r="A193" s="6" t="s">
        <v>160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3">
      <c r="A194" s="14" t="s">
        <v>161</v>
      </c>
      <c r="B194" s="15">
        <v>16</v>
      </c>
      <c r="C194" s="15">
        <v>0</v>
      </c>
      <c r="D194" s="15">
        <v>0</v>
      </c>
      <c r="E194" s="16">
        <v>491558</v>
      </c>
      <c r="F194" s="16">
        <v>747855</v>
      </c>
    </row>
    <row r="195" spans="1:6" x14ac:dyDescent="0.3">
      <c r="A195" s="10" t="s">
        <v>162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ht="22.2" x14ac:dyDescent="0.3">
      <c r="A196" s="14" t="s">
        <v>163</v>
      </c>
      <c r="B196" s="15">
        <v>0</v>
      </c>
      <c r="C196" s="15">
        <v>0</v>
      </c>
      <c r="D196" s="15">
        <v>0</v>
      </c>
      <c r="E196" s="15">
        <v>0</v>
      </c>
      <c r="F196" s="15">
        <v>0</v>
      </c>
    </row>
    <row r="197" spans="1:6" x14ac:dyDescent="0.3">
      <c r="A197" s="10" t="s">
        <v>164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3">
      <c r="A198" s="14" t="s">
        <v>165</v>
      </c>
      <c r="B198" s="15">
        <v>0</v>
      </c>
      <c r="C198" s="15">
        <v>0</v>
      </c>
      <c r="D198" s="15">
        <v>0</v>
      </c>
      <c r="E198" s="15">
        <v>0</v>
      </c>
      <c r="F198" s="15">
        <v>0</v>
      </c>
    </row>
    <row r="199" spans="1:6" x14ac:dyDescent="0.3">
      <c r="A199" s="10" t="s">
        <v>144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3">
      <c r="A200" s="8" t="s">
        <v>166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</row>
    <row r="201" spans="1:6" x14ac:dyDescent="0.3">
      <c r="A201" s="10" t="s">
        <v>167</v>
      </c>
      <c r="B201" s="11">
        <v>16</v>
      </c>
      <c r="C201" s="11">
        <v>0</v>
      </c>
      <c r="D201" s="11">
        <v>0</v>
      </c>
      <c r="E201" s="13">
        <v>-281558</v>
      </c>
      <c r="F201" s="13">
        <v>-797855</v>
      </c>
    </row>
    <row r="202" spans="1:6" x14ac:dyDescent="0.3">
      <c r="A202" s="14" t="s">
        <v>168</v>
      </c>
      <c r="B202" s="15">
        <v>17</v>
      </c>
      <c r="C202" s="16">
        <v>-5820</v>
      </c>
      <c r="D202" s="16">
        <v>-3725</v>
      </c>
      <c r="E202" s="16">
        <v>-4205</v>
      </c>
      <c r="F202" s="16">
        <v>-6748</v>
      </c>
    </row>
    <row r="203" spans="1:6" x14ac:dyDescent="0.3">
      <c r="A203" s="10" t="s">
        <v>162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ht="22.2" x14ac:dyDescent="0.3">
      <c r="A204" s="14" t="s">
        <v>163</v>
      </c>
      <c r="B204" s="15">
        <v>0</v>
      </c>
      <c r="C204" s="15">
        <v>0</v>
      </c>
      <c r="D204" s="15">
        <v>0</v>
      </c>
      <c r="E204" s="15">
        <v>0</v>
      </c>
      <c r="F204" s="15">
        <v>0</v>
      </c>
    </row>
    <row r="205" spans="1:6" x14ac:dyDescent="0.3">
      <c r="A205" s="10" t="s">
        <v>169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3">
      <c r="A206" s="14" t="s">
        <v>170</v>
      </c>
      <c r="B206" s="15">
        <v>0</v>
      </c>
      <c r="C206" s="15">
        <v>0</v>
      </c>
      <c r="D206" s="15">
        <v>0</v>
      </c>
      <c r="E206" s="15">
        <v>0</v>
      </c>
      <c r="F206" s="15">
        <v>0</v>
      </c>
    </row>
    <row r="207" spans="1:6" x14ac:dyDescent="0.3">
      <c r="A207" s="10" t="s">
        <v>171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3">
      <c r="A208" s="14" t="s">
        <v>172</v>
      </c>
      <c r="B208" s="15">
        <v>0</v>
      </c>
      <c r="C208" s="16">
        <v>-80090</v>
      </c>
      <c r="D208" s="16">
        <v>-160637</v>
      </c>
      <c r="E208" s="16">
        <v>-308807</v>
      </c>
      <c r="F208" s="16">
        <v>-78510</v>
      </c>
    </row>
    <row r="209" spans="1:6" x14ac:dyDescent="0.3">
      <c r="A209" s="10" t="s">
        <v>130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3">
      <c r="A210" s="14" t="s">
        <v>173</v>
      </c>
      <c r="B210" s="15">
        <v>0</v>
      </c>
      <c r="C210" s="16">
        <v>-339509</v>
      </c>
      <c r="D210" s="16">
        <v>-187488</v>
      </c>
      <c r="E210" s="15">
        <v>-256</v>
      </c>
      <c r="F210" s="15">
        <v>-109</v>
      </c>
    </row>
    <row r="211" spans="1:6" ht="22.2" x14ac:dyDescent="0.3">
      <c r="A211" s="6" t="s">
        <v>174</v>
      </c>
      <c r="B211" s="7">
        <v>0</v>
      </c>
      <c r="C211" s="17">
        <v>-425419</v>
      </c>
      <c r="D211" s="17">
        <v>-351850</v>
      </c>
      <c r="E211" s="17">
        <v>-103268</v>
      </c>
      <c r="F211" s="17">
        <v>-135367</v>
      </c>
    </row>
    <row r="212" spans="1:6" ht="22.2" x14ac:dyDescent="0.3">
      <c r="A212" s="14" t="s">
        <v>175</v>
      </c>
      <c r="B212" s="15">
        <v>0</v>
      </c>
      <c r="C212" s="16">
        <v>-114875</v>
      </c>
      <c r="D212" s="16">
        <v>-205101</v>
      </c>
      <c r="E212" s="16">
        <v>-178390</v>
      </c>
      <c r="F212" s="16">
        <v>5306</v>
      </c>
    </row>
    <row r="213" spans="1:6" ht="22.2" x14ac:dyDescent="0.3">
      <c r="A213" s="10" t="s">
        <v>176</v>
      </c>
      <c r="B213" s="11">
        <v>0</v>
      </c>
      <c r="C213" s="13">
        <v>12029</v>
      </c>
      <c r="D213" s="13">
        <v>-37004</v>
      </c>
      <c r="E213" s="11">
        <v>995</v>
      </c>
      <c r="F213" s="13">
        <v>6705</v>
      </c>
    </row>
    <row r="214" spans="1:6" x14ac:dyDescent="0.3">
      <c r="A214" s="14" t="s">
        <v>177</v>
      </c>
      <c r="B214" s="15">
        <v>0</v>
      </c>
      <c r="C214" s="16">
        <v>-102846</v>
      </c>
      <c r="D214" s="16">
        <v>-242105</v>
      </c>
      <c r="E214" s="16">
        <v>-177395</v>
      </c>
      <c r="F214" s="16">
        <v>12011</v>
      </c>
    </row>
    <row r="215" spans="1:6" x14ac:dyDescent="0.3">
      <c r="A215" s="10" t="s">
        <v>178</v>
      </c>
      <c r="B215" s="11">
        <v>6</v>
      </c>
      <c r="C215" s="13">
        <v>579929</v>
      </c>
      <c r="D215" s="13">
        <v>477083</v>
      </c>
      <c r="E215" s="13">
        <v>234978</v>
      </c>
      <c r="F215" s="13">
        <v>57583</v>
      </c>
    </row>
    <row r="216" spans="1:6" x14ac:dyDescent="0.3">
      <c r="A216" s="8" t="s">
        <v>179</v>
      </c>
      <c r="B216" s="9">
        <v>6</v>
      </c>
      <c r="C216" s="18">
        <v>477083</v>
      </c>
      <c r="D216" s="18">
        <v>234978</v>
      </c>
      <c r="E216" s="18">
        <v>57583</v>
      </c>
      <c r="F216" s="18">
        <v>69594</v>
      </c>
    </row>
    <row r="218" spans="1:6" x14ac:dyDescent="0.3">
      <c r="A218" s="2" t="s">
        <v>180</v>
      </c>
    </row>
    <row r="219" spans="1:6" x14ac:dyDescent="0.3">
      <c r="A219" s="4" t="s">
        <v>8</v>
      </c>
      <c r="B219" s="5" t="s">
        <v>9</v>
      </c>
      <c r="C219" s="4">
        <v>2020</v>
      </c>
      <c r="D219" s="5">
        <v>2021</v>
      </c>
      <c r="E219" s="4">
        <v>2022</v>
      </c>
      <c r="F219" s="5">
        <v>2023</v>
      </c>
    </row>
    <row r="220" spans="1:6" x14ac:dyDescent="0.3">
      <c r="A220" s="10" t="s">
        <v>95</v>
      </c>
      <c r="B220" s="11">
        <v>0</v>
      </c>
      <c r="C220" s="13">
        <v>110737</v>
      </c>
      <c r="D220" s="13">
        <v>322993</v>
      </c>
      <c r="E220" s="13">
        <v>220210</v>
      </c>
      <c r="F220" s="13">
        <v>115711</v>
      </c>
    </row>
    <row r="221" spans="1:6" ht="22.2" x14ac:dyDescent="0.3">
      <c r="A221" s="8" t="s">
        <v>181</v>
      </c>
      <c r="B221" s="9">
        <v>0</v>
      </c>
      <c r="C221" s="9">
        <v>0</v>
      </c>
      <c r="D221" s="9">
        <v>0</v>
      </c>
      <c r="E221" s="9">
        <v>0</v>
      </c>
      <c r="F221" s="9">
        <v>0</v>
      </c>
    </row>
    <row r="222" spans="1:6" ht="22.2" x14ac:dyDescent="0.3">
      <c r="A222" s="10" t="s">
        <v>182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3">
      <c r="A223" s="14" t="s">
        <v>183</v>
      </c>
      <c r="B223" s="15">
        <v>0</v>
      </c>
      <c r="C223" s="15">
        <v>0</v>
      </c>
      <c r="D223" s="15">
        <v>0</v>
      </c>
      <c r="E223" s="15">
        <v>0</v>
      </c>
      <c r="F223" s="15">
        <v>0</v>
      </c>
    </row>
    <row r="224" spans="1:6" ht="22.2" x14ac:dyDescent="0.3">
      <c r="A224" s="10" t="s">
        <v>184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ht="22.2" x14ac:dyDescent="0.3">
      <c r="A225" s="14" t="s">
        <v>185</v>
      </c>
      <c r="B225" s="15">
        <v>0</v>
      </c>
      <c r="C225" s="15">
        <v>0</v>
      </c>
      <c r="D225" s="15">
        <v>0</v>
      </c>
      <c r="E225" s="15">
        <v>0</v>
      </c>
      <c r="F225" s="15">
        <v>0</v>
      </c>
    </row>
    <row r="226" spans="1:6" ht="22.2" x14ac:dyDescent="0.3">
      <c r="A226" s="10" t="s">
        <v>186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ht="33" x14ac:dyDescent="0.3">
      <c r="A227" s="14" t="s">
        <v>187</v>
      </c>
      <c r="B227" s="15">
        <v>0</v>
      </c>
      <c r="C227" s="15">
        <v>0</v>
      </c>
      <c r="D227" s="15">
        <v>0</v>
      </c>
      <c r="E227" s="15">
        <v>0</v>
      </c>
      <c r="F227" s="15">
        <v>0</v>
      </c>
    </row>
    <row r="228" spans="1:6" ht="22.2" x14ac:dyDescent="0.3">
      <c r="A228" s="10" t="s">
        <v>188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ht="22.2" x14ac:dyDescent="0.3">
      <c r="A229" s="8" t="s">
        <v>189</v>
      </c>
      <c r="B229" s="9">
        <v>0</v>
      </c>
      <c r="C229" s="9">
        <v>0</v>
      </c>
      <c r="D229" s="9">
        <v>0</v>
      </c>
      <c r="E229" s="9">
        <v>0</v>
      </c>
      <c r="F229" s="9">
        <v>0</v>
      </c>
    </row>
    <row r="230" spans="1:6" x14ac:dyDescent="0.3">
      <c r="A230" s="10" t="s">
        <v>111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3">
      <c r="A231" s="14" t="s">
        <v>190</v>
      </c>
      <c r="B231" s="15">
        <v>0</v>
      </c>
      <c r="C231" s="15">
        <v>0</v>
      </c>
      <c r="D231" s="15">
        <v>0</v>
      </c>
      <c r="E231" s="15">
        <v>0</v>
      </c>
      <c r="F231" s="15">
        <v>0</v>
      </c>
    </row>
    <row r="232" spans="1:6" ht="22.2" x14ac:dyDescent="0.3">
      <c r="A232" s="10" t="s">
        <v>191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ht="33" x14ac:dyDescent="0.3">
      <c r="A233" s="14" t="s">
        <v>192</v>
      </c>
      <c r="B233" s="15">
        <v>0</v>
      </c>
      <c r="C233" s="15">
        <v>0</v>
      </c>
      <c r="D233" s="15">
        <v>0</v>
      </c>
      <c r="E233" s="15">
        <v>0</v>
      </c>
      <c r="F233" s="15">
        <v>0</v>
      </c>
    </row>
    <row r="234" spans="1:6" x14ac:dyDescent="0.3">
      <c r="A234" s="10" t="s">
        <v>193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ht="22.2" x14ac:dyDescent="0.3">
      <c r="A235" s="14" t="s">
        <v>194</v>
      </c>
      <c r="B235" s="15">
        <v>0</v>
      </c>
      <c r="C235" s="15">
        <v>0</v>
      </c>
      <c r="D235" s="15">
        <v>0</v>
      </c>
      <c r="E235" s="15">
        <v>0</v>
      </c>
      <c r="F235" s="15">
        <v>0</v>
      </c>
    </row>
    <row r="236" spans="1:6" ht="22.2" x14ac:dyDescent="0.3">
      <c r="A236" s="10" t="s">
        <v>195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3">
      <c r="A237" s="14" t="s">
        <v>196</v>
      </c>
      <c r="B237" s="15">
        <v>0</v>
      </c>
      <c r="C237" s="15">
        <v>0</v>
      </c>
      <c r="D237" s="15">
        <v>0</v>
      </c>
      <c r="E237" s="15">
        <v>0</v>
      </c>
      <c r="F237" s="15">
        <v>0</v>
      </c>
    </row>
    <row r="238" spans="1:6" ht="22.2" x14ac:dyDescent="0.3">
      <c r="A238" s="10" t="s">
        <v>197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ht="22.2" x14ac:dyDescent="0.3">
      <c r="A239" s="14" t="s">
        <v>198</v>
      </c>
      <c r="B239" s="15">
        <v>0</v>
      </c>
      <c r="C239" s="15">
        <v>0</v>
      </c>
      <c r="D239" s="15">
        <v>0</v>
      </c>
      <c r="E239" s="15">
        <v>0</v>
      </c>
      <c r="F239" s="15">
        <v>0</v>
      </c>
    </row>
    <row r="240" spans="1:6" ht="22.2" x14ac:dyDescent="0.3">
      <c r="A240" s="10" t="s">
        <v>199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3">
      <c r="A241" s="14" t="s">
        <v>200</v>
      </c>
      <c r="B241" s="15">
        <v>0</v>
      </c>
      <c r="C241" s="15">
        <v>0</v>
      </c>
      <c r="D241" s="15">
        <v>0</v>
      </c>
      <c r="E241" s="15">
        <v>0</v>
      </c>
      <c r="F241" s="15">
        <v>0</v>
      </c>
    </row>
    <row r="242" spans="1:6" ht="22.2" x14ac:dyDescent="0.3">
      <c r="A242" s="10" t="s">
        <v>201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ht="22.2" x14ac:dyDescent="0.3">
      <c r="A243" s="14" t="s">
        <v>202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</row>
    <row r="244" spans="1:6" x14ac:dyDescent="0.3">
      <c r="A244" s="10" t="s">
        <v>203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ht="22.2" x14ac:dyDescent="0.3">
      <c r="A245" s="14" t="s">
        <v>204</v>
      </c>
      <c r="B245" s="15">
        <v>0</v>
      </c>
      <c r="C245" s="15">
        <v>0</v>
      </c>
      <c r="D245" s="15">
        <v>0</v>
      </c>
      <c r="E245" s="15">
        <v>0</v>
      </c>
      <c r="F245" s="15">
        <v>0</v>
      </c>
    </row>
    <row r="246" spans="1:6" ht="22.2" x14ac:dyDescent="0.3">
      <c r="A246" s="10" t="s">
        <v>205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3">
      <c r="A247" s="14" t="s">
        <v>206</v>
      </c>
      <c r="B247" s="15">
        <v>0</v>
      </c>
      <c r="C247" s="15">
        <v>0</v>
      </c>
      <c r="D247" s="15">
        <v>0</v>
      </c>
      <c r="E247" s="15">
        <v>0</v>
      </c>
      <c r="F247" s="15">
        <v>0</v>
      </c>
    </row>
    <row r="248" spans="1:6" ht="22.2" x14ac:dyDescent="0.3">
      <c r="A248" s="10" t="s">
        <v>207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ht="22.2" x14ac:dyDescent="0.3">
      <c r="A249" s="14" t="s">
        <v>208</v>
      </c>
      <c r="B249" s="15">
        <v>0</v>
      </c>
      <c r="C249" s="15">
        <v>0</v>
      </c>
      <c r="D249" s="15">
        <v>0</v>
      </c>
      <c r="E249" s="15">
        <v>0</v>
      </c>
      <c r="F249" s="15">
        <v>0</v>
      </c>
    </row>
    <row r="250" spans="1:6" ht="22.2" x14ac:dyDescent="0.3">
      <c r="A250" s="10" t="s">
        <v>209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ht="22.2" x14ac:dyDescent="0.3">
      <c r="A251" s="14" t="s">
        <v>210</v>
      </c>
      <c r="B251" s="15">
        <v>0</v>
      </c>
      <c r="C251" s="15">
        <v>0</v>
      </c>
      <c r="D251" s="15">
        <v>0</v>
      </c>
      <c r="E251" s="15">
        <v>0</v>
      </c>
      <c r="F251" s="15">
        <v>0</v>
      </c>
    </row>
    <row r="252" spans="1:6" ht="22.2" x14ac:dyDescent="0.3">
      <c r="A252" s="10" t="s">
        <v>211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ht="22.2" x14ac:dyDescent="0.3">
      <c r="A253" s="14" t="s">
        <v>212</v>
      </c>
      <c r="B253" s="15">
        <v>0</v>
      </c>
      <c r="C253" s="15">
        <v>0</v>
      </c>
      <c r="D253" s="15">
        <v>0</v>
      </c>
      <c r="E253" s="15">
        <v>0</v>
      </c>
      <c r="F253" s="15">
        <v>0</v>
      </c>
    </row>
    <row r="254" spans="1:6" ht="22.2" x14ac:dyDescent="0.3">
      <c r="A254" s="10" t="s">
        <v>213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ht="22.2" x14ac:dyDescent="0.3">
      <c r="A255" s="14" t="s">
        <v>214</v>
      </c>
      <c r="B255" s="15">
        <v>0</v>
      </c>
      <c r="C255" s="15">
        <v>0</v>
      </c>
      <c r="D255" s="15">
        <v>0</v>
      </c>
      <c r="E255" s="15">
        <v>0</v>
      </c>
      <c r="F255" s="15">
        <v>0</v>
      </c>
    </row>
    <row r="256" spans="1:6" ht="33" x14ac:dyDescent="0.3">
      <c r="A256" s="10" t="s">
        <v>215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ht="33" x14ac:dyDescent="0.3">
      <c r="A257" s="14" t="s">
        <v>216</v>
      </c>
      <c r="B257" s="15">
        <v>0</v>
      </c>
      <c r="C257" s="15">
        <v>0</v>
      </c>
      <c r="D257" s="15">
        <v>0</v>
      </c>
      <c r="E257" s="15">
        <v>0</v>
      </c>
      <c r="F257" s="15">
        <v>0</v>
      </c>
    </row>
    <row r="258" spans="1:6" ht="22.2" x14ac:dyDescent="0.3">
      <c r="A258" s="10" t="s">
        <v>217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3">
      <c r="A259" s="8" t="s">
        <v>218</v>
      </c>
      <c r="B259" s="9">
        <v>0</v>
      </c>
      <c r="C259" s="9">
        <v>0</v>
      </c>
      <c r="D259" s="9">
        <v>0</v>
      </c>
      <c r="E259" s="9">
        <v>0</v>
      </c>
      <c r="F259" s="9">
        <v>0</v>
      </c>
    </row>
    <row r="260" spans="1:6" x14ac:dyDescent="0.3">
      <c r="A260" s="6" t="s">
        <v>219</v>
      </c>
      <c r="B260" s="7">
        <v>0</v>
      </c>
      <c r="C260" s="17">
        <v>110737</v>
      </c>
      <c r="D260" s="17">
        <v>322993</v>
      </c>
      <c r="E260" s="17">
        <v>220210</v>
      </c>
      <c r="F260" s="17">
        <v>115711</v>
      </c>
    </row>
    <row r="262" spans="1:6" x14ac:dyDescent="0.3">
      <c r="A262" t="s">
        <v>220</v>
      </c>
    </row>
    <row r="263" spans="1:6" x14ac:dyDescent="0.3">
      <c r="A263" s="5" t="s">
        <v>221</v>
      </c>
      <c r="B263" s="5" t="s">
        <v>222</v>
      </c>
    </row>
    <row r="264" spans="1:6" x14ac:dyDescent="0.3">
      <c r="A264" s="7" t="s">
        <v>223</v>
      </c>
      <c r="B264" s="11"/>
    </row>
    <row r="265" spans="1:6" x14ac:dyDescent="0.3">
      <c r="A265" s="15" t="s">
        <v>224</v>
      </c>
      <c r="B265" s="15" t="s">
        <v>225</v>
      </c>
    </row>
    <row r="266" spans="1:6" x14ac:dyDescent="0.3">
      <c r="A266" s="7" t="s">
        <v>226</v>
      </c>
      <c r="B266" s="11"/>
    </row>
    <row r="267" spans="1:6" x14ac:dyDescent="0.3">
      <c r="A267" s="15" t="s">
        <v>224</v>
      </c>
      <c r="B267" s="15" t="s">
        <v>227</v>
      </c>
    </row>
    <row r="268" spans="1:6" x14ac:dyDescent="0.3">
      <c r="A268" s="7" t="s">
        <v>228</v>
      </c>
      <c r="B268" s="11"/>
    </row>
    <row r="269" spans="1:6" x14ac:dyDescent="0.3">
      <c r="A269" s="15" t="s">
        <v>224</v>
      </c>
      <c r="B269" s="15" t="s">
        <v>229</v>
      </c>
    </row>
  </sheetData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3078" r:id="rId3" name="Control 6">
          <controlPr defaultSize="0" r:id="rId4">
            <anchor moveWithCells="1">
              <from>
                <xdr:col>0</xdr:col>
                <xdr:colOff>0</xdr:colOff>
                <xdr:row>260</xdr:row>
                <xdr:rowOff>0</xdr:rowOff>
              </from>
              <to>
                <xdr:col>0</xdr:col>
                <xdr:colOff>914400</xdr:colOff>
                <xdr:row>261</xdr:row>
                <xdr:rowOff>45720</xdr:rowOff>
              </to>
            </anchor>
          </controlPr>
        </control>
      </mc:Choice>
      <mc:Fallback>
        <control shapeId="3078" r:id="rId3" name="Control 6"/>
      </mc:Fallback>
    </mc:AlternateContent>
    <mc:AlternateContent xmlns:mc="http://schemas.openxmlformats.org/markup-compatibility/2006">
      <mc:Choice Requires="x14">
        <control shapeId="3077" r:id="rId5" name="Control 5">
          <controlPr defaultSize="0" r:id="rId4">
            <anchor moveWithCells="1">
              <from>
                <xdr:col>0</xdr:col>
                <xdr:colOff>0</xdr:colOff>
                <xdr:row>216</xdr:row>
                <xdr:rowOff>0</xdr:rowOff>
              </from>
              <to>
                <xdr:col>0</xdr:col>
                <xdr:colOff>914400</xdr:colOff>
                <xdr:row>217</xdr:row>
                <xdr:rowOff>45720</xdr:rowOff>
              </to>
            </anchor>
          </controlPr>
        </control>
      </mc:Choice>
      <mc:Fallback>
        <control shapeId="3077" r:id="rId5" name="Control 5"/>
      </mc:Fallback>
    </mc:AlternateContent>
    <mc:AlternateContent xmlns:mc="http://schemas.openxmlformats.org/markup-compatibility/2006">
      <mc:Choice Requires="x14">
        <control shapeId="3076" r:id="rId6" name="Control 4">
          <controlPr defaultSize="0" r:id="rId4">
            <anchor moveWithCells="1">
              <from>
                <xdr:col>0</xdr:col>
                <xdr:colOff>0</xdr:colOff>
                <xdr:row>140</xdr:row>
                <xdr:rowOff>0</xdr:rowOff>
              </from>
              <to>
                <xdr:col>0</xdr:col>
                <xdr:colOff>914400</xdr:colOff>
                <xdr:row>141</xdr:row>
                <xdr:rowOff>45720</xdr:rowOff>
              </to>
            </anchor>
          </controlPr>
        </control>
      </mc:Choice>
      <mc:Fallback>
        <control shapeId="3076" r:id="rId6" name="Control 4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4">
            <anchor moveWithCells="1">
              <from>
                <xdr:col>0</xdr:col>
                <xdr:colOff>0</xdr:colOff>
                <xdr:row>140</xdr:row>
                <xdr:rowOff>0</xdr:rowOff>
              </from>
              <to>
                <xdr:col>0</xdr:col>
                <xdr:colOff>914400</xdr:colOff>
                <xdr:row>141</xdr:row>
                <xdr:rowOff>45720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4" r:id="rId8" name="Control 2">
          <controlPr defaultSize="0" r:id="rId4">
            <anchor moveWithCells="1">
              <from>
                <xdr:col>0</xdr:col>
                <xdr:colOff>0</xdr:colOff>
                <xdr:row>139</xdr:row>
                <xdr:rowOff>0</xdr:rowOff>
              </from>
              <to>
                <xdr:col>0</xdr:col>
                <xdr:colOff>914400</xdr:colOff>
                <xdr:row>140</xdr:row>
                <xdr:rowOff>45720</xdr:rowOff>
              </to>
            </anchor>
          </controlPr>
        </control>
      </mc:Choice>
      <mc:Fallback>
        <control shapeId="3074" r:id="rId8" name="Control 2"/>
      </mc:Fallback>
    </mc:AlternateContent>
    <mc:AlternateContent xmlns:mc="http://schemas.openxmlformats.org/markup-compatibility/2006">
      <mc:Choice Requires="x14">
        <control shapeId="3073" r:id="rId9" name="Control 1">
          <controlPr defaultSize="0" r:id="rId4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914400</xdr:colOff>
                <xdr:row>61</xdr:row>
                <xdr:rowOff>38100</xdr:rowOff>
              </to>
            </anchor>
          </controlPr>
        </control>
      </mc:Choice>
      <mc:Fallback>
        <control shapeId="3073" r:id="rId9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8577-9F49-4B81-9E4A-6C3A680635CD}">
  <sheetPr codeName="Hoja1"/>
  <dimension ref="A1:N294"/>
  <sheetViews>
    <sheetView showGridLines="0" zoomScale="85" zoomScaleNormal="85" workbookViewId="0">
      <selection activeCell="A27" sqref="A27"/>
    </sheetView>
  </sheetViews>
  <sheetFormatPr baseColWidth="10" defaultRowHeight="14.4" x14ac:dyDescent="0.3"/>
  <cols>
    <col min="1" max="2" width="46.21875" bestFit="1" customWidth="1"/>
    <col min="3" max="3" width="11.77734375" bestFit="1" customWidth="1"/>
    <col min="4" max="4" width="9.88671875" bestFit="1" customWidth="1"/>
    <col min="5" max="5" width="11.77734375" bestFit="1" customWidth="1"/>
    <col min="6" max="6" width="9.88671875" bestFit="1" customWidth="1"/>
    <col min="7" max="13" width="9.88671875" customWidth="1"/>
    <col min="14" max="15" width="46.21875" bestFit="1" customWidth="1"/>
    <col min="16" max="16" width="20.109375" bestFit="1" customWidth="1"/>
    <col min="17" max="17" width="36.88671875" bestFit="1" customWidth="1"/>
    <col min="18" max="18" width="44.21875" bestFit="1" customWidth="1"/>
    <col min="19" max="19" width="46.21875" bestFit="1" customWidth="1"/>
    <col min="20" max="20" width="37.21875" bestFit="1" customWidth="1"/>
    <col min="21" max="21" width="41.5546875" bestFit="1" customWidth="1"/>
    <col min="22" max="22" width="46.109375" bestFit="1" customWidth="1"/>
    <col min="23" max="24" width="46.21875" bestFit="1" customWidth="1"/>
    <col min="25" max="25" width="18.88671875" bestFit="1" customWidth="1"/>
    <col min="26" max="26" width="10.88671875" bestFit="1" customWidth="1"/>
  </cols>
  <sheetData>
    <row r="1" spans="1:14" ht="18" x14ac:dyDescent="0.35">
      <c r="A1" s="1" t="s">
        <v>0</v>
      </c>
    </row>
    <row r="2" spans="1:14" x14ac:dyDescent="0.3">
      <c r="B2" t="s">
        <v>239</v>
      </c>
    </row>
    <row r="3" spans="1:14" x14ac:dyDescent="0.3">
      <c r="A3" s="2" t="s">
        <v>1</v>
      </c>
      <c r="C3" s="5">
        <v>2020</v>
      </c>
      <c r="D3" s="5">
        <v>2021</v>
      </c>
      <c r="E3" s="5">
        <v>2022</v>
      </c>
      <c r="F3" s="5">
        <v>2023</v>
      </c>
      <c r="G3" s="5">
        <f>F3+1</f>
        <v>2024</v>
      </c>
      <c r="H3" s="5">
        <f t="shared" ref="H3:K3" si="0">G3+1</f>
        <v>2025</v>
      </c>
      <c r="I3" s="5">
        <f t="shared" si="0"/>
        <v>2026</v>
      </c>
      <c r="J3" s="5">
        <f t="shared" si="0"/>
        <v>2027</v>
      </c>
      <c r="K3" s="5">
        <f t="shared" si="0"/>
        <v>2028</v>
      </c>
      <c r="M3" s="5">
        <f>K3+1</f>
        <v>2029</v>
      </c>
    </row>
    <row r="4" spans="1:14" x14ac:dyDescent="0.3">
      <c r="A4" s="2"/>
      <c r="B4" t="s">
        <v>231</v>
      </c>
      <c r="C4" s="20">
        <v>0.29499999999999998</v>
      </c>
      <c r="D4" s="20">
        <v>0.29499999999999998</v>
      </c>
      <c r="E4" s="20">
        <v>0.29499999999999998</v>
      </c>
      <c r="F4" s="20">
        <v>0.29499999999999998</v>
      </c>
      <c r="G4" s="20">
        <v>0.29499999999999998</v>
      </c>
      <c r="H4" s="20">
        <v>0.29499999999999998</v>
      </c>
      <c r="I4" s="20">
        <v>0.29499999999999998</v>
      </c>
      <c r="J4" s="20">
        <v>0.29499999999999998</v>
      </c>
      <c r="K4" s="20">
        <v>0.29499999999999998</v>
      </c>
    </row>
    <row r="5" spans="1:14" x14ac:dyDescent="0.3">
      <c r="A5" s="2" t="s">
        <v>2</v>
      </c>
      <c r="B5" t="s">
        <v>230</v>
      </c>
      <c r="C5" s="12">
        <f>C133</f>
        <v>176488</v>
      </c>
      <c r="D5" s="12">
        <f t="shared" ref="D5:F5" si="1">D133</f>
        <v>497730</v>
      </c>
      <c r="E5" s="12">
        <f t="shared" si="1"/>
        <v>325834</v>
      </c>
      <c r="F5" s="12">
        <f t="shared" si="1"/>
        <v>181509</v>
      </c>
      <c r="G5" s="12">
        <f>'EEFF Proforma'!G16</f>
        <v>321013.64858773205</v>
      </c>
      <c r="H5" s="12">
        <f>'EEFF Proforma'!H16</f>
        <v>327433.92155948671</v>
      </c>
      <c r="I5" s="12">
        <f>'EEFF Proforma'!I16</f>
        <v>333982.59999067645</v>
      </c>
      <c r="J5" s="12">
        <f>'EEFF Proforma'!J16</f>
        <v>340662.25199048995</v>
      </c>
      <c r="K5" s="12">
        <f>'EEFF Proforma'!K16</f>
        <v>347475.4970302998</v>
      </c>
    </row>
    <row r="6" spans="1:14" x14ac:dyDescent="0.3">
      <c r="A6" s="2"/>
      <c r="B6" t="s">
        <v>237</v>
      </c>
      <c r="C6" s="12">
        <f>C51+C55-C87</f>
        <v>297082</v>
      </c>
      <c r="D6" s="12">
        <f t="shared" ref="D6:F6" si="2">D51+D55-D87</f>
        <v>759190</v>
      </c>
      <c r="E6" s="12">
        <f t="shared" si="2"/>
        <v>1332683</v>
      </c>
      <c r="F6" s="12">
        <f t="shared" si="2"/>
        <v>852078</v>
      </c>
      <c r="G6" s="12">
        <f>$H$36*'EEFF Proforma'!G8</f>
        <v>833972.18965003046</v>
      </c>
      <c r="H6" s="12">
        <f>$H$36*'EEFF Proforma'!H8</f>
        <v>850651.63344303111</v>
      </c>
      <c r="I6" s="12">
        <f>$H$36*'EEFF Proforma'!I8</f>
        <v>867664.66611189174</v>
      </c>
      <c r="J6" s="12">
        <f>$H$36*'EEFF Proforma'!J8</f>
        <v>885017.95943412953</v>
      </c>
      <c r="K6" s="12">
        <f>$H$36*'EEFF Proforma'!K8</f>
        <v>902718.31862281216</v>
      </c>
    </row>
    <row r="7" spans="1:14" x14ac:dyDescent="0.3">
      <c r="A7" s="2"/>
      <c r="B7" s="35" t="s">
        <v>253</v>
      </c>
      <c r="C7" s="34"/>
      <c r="D7" s="34"/>
      <c r="E7" s="34"/>
      <c r="F7" s="34"/>
      <c r="G7" s="35"/>
      <c r="H7" s="35"/>
      <c r="I7" s="35"/>
      <c r="J7" s="35"/>
      <c r="K7" s="35"/>
    </row>
    <row r="8" spans="1:14" x14ac:dyDescent="0.3">
      <c r="A8" s="2" t="s">
        <v>3</v>
      </c>
      <c r="B8" t="s">
        <v>232</v>
      </c>
      <c r="C8">
        <f>C5*(1-C4)</f>
        <v>124424.04000000001</v>
      </c>
      <c r="D8">
        <f>D5*(1-D4)</f>
        <v>350899.65</v>
      </c>
      <c r="E8">
        <f>E5*(1-E4)</f>
        <v>229712.97000000003</v>
      </c>
      <c r="F8">
        <f>F5*(1-F4)</f>
        <v>127963.84500000002</v>
      </c>
      <c r="G8">
        <f t="shared" ref="G8:K8" si="3">G5*(1-G4)</f>
        <v>226314.62225435112</v>
      </c>
      <c r="H8">
        <f t="shared" si="3"/>
        <v>230840.91469943814</v>
      </c>
      <c r="I8">
        <f t="shared" si="3"/>
        <v>235457.73299342691</v>
      </c>
      <c r="J8">
        <f t="shared" si="3"/>
        <v>240166.88765329545</v>
      </c>
      <c r="K8">
        <f t="shared" si="3"/>
        <v>244970.22540636139</v>
      </c>
      <c r="M8">
        <f>K8</f>
        <v>244970.22540636139</v>
      </c>
    </row>
    <row r="9" spans="1:14" x14ac:dyDescent="0.3">
      <c r="A9" s="2" t="s">
        <v>4</v>
      </c>
      <c r="B9" t="s">
        <v>233</v>
      </c>
      <c r="C9" s="12">
        <v>68319</v>
      </c>
      <c r="D9" s="12">
        <v>65218</v>
      </c>
      <c r="E9" s="12">
        <v>57003</v>
      </c>
      <c r="F9" s="34">
        <v>53558</v>
      </c>
      <c r="G9" s="12">
        <f>F9</f>
        <v>53558</v>
      </c>
      <c r="H9" s="12">
        <f t="shared" ref="H9:K9" si="4">G9</f>
        <v>53558</v>
      </c>
      <c r="I9" s="12">
        <f t="shared" si="4"/>
        <v>53558</v>
      </c>
      <c r="J9" s="12">
        <f t="shared" si="4"/>
        <v>53558</v>
      </c>
      <c r="K9" s="12">
        <f t="shared" si="4"/>
        <v>53558</v>
      </c>
      <c r="M9">
        <f t="shared" ref="M9:M11" si="5">K9</f>
        <v>53558</v>
      </c>
      <c r="N9" t="s">
        <v>252</v>
      </c>
    </row>
    <row r="10" spans="1:14" x14ac:dyDescent="0.3">
      <c r="A10" s="2" t="s">
        <v>5</v>
      </c>
      <c r="B10" t="s">
        <v>234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M10">
        <f t="shared" si="5"/>
        <v>0</v>
      </c>
    </row>
    <row r="11" spans="1:14" x14ac:dyDescent="0.3">
      <c r="A11" s="3" t="s">
        <v>6</v>
      </c>
      <c r="B11" t="s">
        <v>235</v>
      </c>
      <c r="D11" s="12">
        <f>-(D6-C6)</f>
        <v>-462108</v>
      </c>
      <c r="E11" s="12">
        <f t="shared" ref="E11:K11" si="6">-(E6-D6)</f>
        <v>-573493</v>
      </c>
      <c r="F11" s="12">
        <f t="shared" si="6"/>
        <v>480605</v>
      </c>
      <c r="G11" s="12">
        <f t="shared" si="6"/>
        <v>18105.810349969543</v>
      </c>
      <c r="H11" s="12">
        <f t="shared" si="6"/>
        <v>-16679.443793000653</v>
      </c>
      <c r="I11" s="12">
        <f t="shared" si="6"/>
        <v>-17013.032668860629</v>
      </c>
      <c r="J11" s="12">
        <f t="shared" si="6"/>
        <v>-17353.293322237791</v>
      </c>
      <c r="K11" s="12">
        <f t="shared" si="6"/>
        <v>-17700.359188682633</v>
      </c>
      <c r="M11">
        <f t="shared" si="5"/>
        <v>-17700.359188682633</v>
      </c>
    </row>
    <row r="12" spans="1:14" x14ac:dyDescent="0.3">
      <c r="B12" t="s">
        <v>236</v>
      </c>
      <c r="C12" s="12">
        <f>C211</f>
        <v>-30326</v>
      </c>
      <c r="D12" s="12">
        <f t="shared" ref="D12:F12" si="7">D211</f>
        <v>-50341</v>
      </c>
      <c r="E12" s="12">
        <f t="shared" si="7"/>
        <v>-67957</v>
      </c>
      <c r="F12" s="34">
        <f t="shared" si="7"/>
        <v>-78413</v>
      </c>
      <c r="G12" s="12">
        <f>F12*(1+'Análisis vertical'!$I$6)</f>
        <v>-79981.259999999995</v>
      </c>
      <c r="H12" s="12">
        <f>G12*(1+'Análisis vertical'!$I$6)</f>
        <v>-81580.88519999999</v>
      </c>
      <c r="I12" s="12">
        <f>H12*(1+'Análisis vertical'!$I$6)</f>
        <v>-83212.502903999994</v>
      </c>
      <c r="J12" s="12">
        <f>I12*(1+'Análisis vertical'!$I$6)</f>
        <v>-84876.752962079991</v>
      </c>
      <c r="K12" s="12">
        <f>J12*(1+'Análisis vertical'!$I$6)</f>
        <v>-86574.288021321598</v>
      </c>
      <c r="M12">
        <f>-M9</f>
        <v>-53558</v>
      </c>
      <c r="N12" t="s">
        <v>251</v>
      </c>
    </row>
    <row r="13" spans="1:14" ht="15" thickBot="1" x14ac:dyDescent="0.35">
      <c r="B13" s="21" t="s">
        <v>240</v>
      </c>
      <c r="C13" s="21"/>
      <c r="D13" s="21">
        <f>SUM(D8:D12)</f>
        <v>-96331.349999999977</v>
      </c>
      <c r="E13" s="21">
        <f t="shared" ref="E13:F13" si="8">SUM(E8:E12)</f>
        <v>-354734.02999999997</v>
      </c>
      <c r="F13" s="21">
        <f t="shared" si="8"/>
        <v>583713.84499999997</v>
      </c>
      <c r="G13" s="21">
        <f t="shared" ref="G13" si="9">SUM(G8:G12)</f>
        <v>217997.17260432069</v>
      </c>
      <c r="H13" s="21">
        <f t="shared" ref="H13" si="10">SUM(H8:H12)</f>
        <v>186138.5857064375</v>
      </c>
      <c r="I13" s="21">
        <f t="shared" ref="I13" si="11">SUM(I8:I12)</f>
        <v>188790.19742056628</v>
      </c>
      <c r="J13" s="21">
        <f t="shared" ref="J13" si="12">SUM(J8:J12)</f>
        <v>191494.84136897762</v>
      </c>
      <c r="K13" s="21">
        <f t="shared" ref="K13" si="13">SUM(K8:K12)</f>
        <v>194253.57819635718</v>
      </c>
      <c r="M13" s="21">
        <f>SUM(M8:M12)</f>
        <v>227269.86621767876</v>
      </c>
    </row>
    <row r="14" spans="1:14" x14ac:dyDescent="0.3">
      <c r="B14" s="38" t="s">
        <v>261</v>
      </c>
      <c r="C14" s="28"/>
      <c r="D14" s="28"/>
      <c r="E14" s="28"/>
      <c r="F14" s="28"/>
      <c r="G14" s="28"/>
      <c r="H14" s="28"/>
      <c r="I14" s="28"/>
      <c r="J14" s="28"/>
      <c r="K14" s="28">
        <f>M13*(1+C40)/(C39-C40)</f>
        <v>3311646.6220290335</v>
      </c>
    </row>
    <row r="15" spans="1:14" x14ac:dyDescent="0.3">
      <c r="B15" s="29" t="s">
        <v>254</v>
      </c>
      <c r="C15" s="28"/>
      <c r="D15" s="28"/>
      <c r="E15" s="28"/>
      <c r="F15" s="28"/>
      <c r="G15" s="28">
        <f>G3-$F$3</f>
        <v>1</v>
      </c>
      <c r="H15" s="28">
        <f t="shared" ref="H15:K15" si="14">H3-$F$3</f>
        <v>2</v>
      </c>
      <c r="I15" s="28">
        <f t="shared" si="14"/>
        <v>3</v>
      </c>
      <c r="J15" s="28">
        <f t="shared" si="14"/>
        <v>4</v>
      </c>
      <c r="K15" s="28">
        <f t="shared" si="14"/>
        <v>5</v>
      </c>
      <c r="M15" s="28"/>
    </row>
    <row r="16" spans="1:14" x14ac:dyDescent="0.3">
      <c r="B16" s="29" t="s">
        <v>255</v>
      </c>
      <c r="C16" s="28"/>
      <c r="D16" s="28"/>
      <c r="E16" s="28"/>
      <c r="F16" s="28"/>
      <c r="G16" s="28">
        <f>1/(1+$C$39)^G15</f>
        <v>0.9174311926605504</v>
      </c>
      <c r="H16" s="28">
        <f t="shared" ref="H16:K16" si="15">1/(1+$C$39)^H15</f>
        <v>0.84167999326655996</v>
      </c>
      <c r="I16" s="28">
        <f t="shared" si="15"/>
        <v>0.77218348006106419</v>
      </c>
      <c r="J16" s="28">
        <f t="shared" si="15"/>
        <v>0.7084252110651964</v>
      </c>
      <c r="K16" s="28">
        <f t="shared" si="15"/>
        <v>0.64993138629834524</v>
      </c>
      <c r="M16" s="28"/>
    </row>
    <row r="17" spans="2:13" x14ac:dyDescent="0.3">
      <c r="B17" s="39" t="s">
        <v>257</v>
      </c>
      <c r="C17" s="40"/>
      <c r="D17" s="40"/>
      <c r="E17" s="40"/>
      <c r="F17" s="45">
        <f>G17/$G$19</f>
        <v>0.26206262739479874</v>
      </c>
      <c r="G17" s="12">
        <f>SUMPRODUCT(G13:K13,G16:K16)</f>
        <v>764358.4720539659</v>
      </c>
      <c r="H17" s="28"/>
      <c r="I17" s="28"/>
      <c r="J17" s="28"/>
      <c r="K17" s="28"/>
      <c r="M17" s="28"/>
    </row>
    <row r="18" spans="2:13" x14ac:dyDescent="0.3">
      <c r="B18" s="38" t="s">
        <v>258</v>
      </c>
      <c r="C18" s="28"/>
      <c r="D18" s="28"/>
      <c r="E18" s="28"/>
      <c r="F18" s="45">
        <f>G18/$G$19</f>
        <v>0.7379373726052012</v>
      </c>
      <c r="G18" s="12">
        <f>SUMPRODUCT(G14:K14,G16:K16)</f>
        <v>2152343.0799855618</v>
      </c>
      <c r="H18" s="44" t="s">
        <v>262</v>
      </c>
      <c r="I18" s="28"/>
      <c r="J18" s="28"/>
      <c r="K18" s="28"/>
      <c r="M18" s="28"/>
    </row>
    <row r="19" spans="2:13" x14ac:dyDescent="0.3">
      <c r="B19" s="39" t="s">
        <v>263</v>
      </c>
      <c r="C19" s="40"/>
      <c r="D19" s="40"/>
      <c r="E19" s="40"/>
      <c r="F19" s="40"/>
      <c r="G19" s="47">
        <f>SUM(G17:G18)</f>
        <v>2916701.5520395278</v>
      </c>
      <c r="H19" s="44"/>
      <c r="I19" s="28"/>
      <c r="J19" s="28"/>
      <c r="K19" s="28"/>
      <c r="M19" s="28"/>
    </row>
    <row r="20" spans="2:13" x14ac:dyDescent="0.3">
      <c r="B20" s="38"/>
      <c r="C20" s="28"/>
      <c r="D20" s="28"/>
      <c r="E20" s="28"/>
      <c r="F20" s="28"/>
      <c r="G20" s="28"/>
      <c r="H20" s="44"/>
      <c r="I20" s="28"/>
      <c r="J20" s="28"/>
      <c r="K20" s="28"/>
      <c r="M20" s="28"/>
    </row>
    <row r="21" spans="2:13" x14ac:dyDescent="0.3">
      <c r="B21" s="38" t="s">
        <v>264</v>
      </c>
      <c r="C21" s="28"/>
      <c r="D21" s="28"/>
      <c r="E21" s="28"/>
      <c r="F21" s="28"/>
      <c r="G21" s="46">
        <f>-(F85+F99)</f>
        <v>-161420</v>
      </c>
      <c r="H21" s="44"/>
      <c r="I21" s="28"/>
      <c r="J21" s="28"/>
      <c r="K21" s="28"/>
      <c r="M21" s="28"/>
    </row>
    <row r="22" spans="2:13" ht="15" thickBot="1" x14ac:dyDescent="0.35">
      <c r="B22" s="41" t="s">
        <v>265</v>
      </c>
      <c r="C22" s="42"/>
      <c r="D22" s="42"/>
      <c r="E22" s="42"/>
      <c r="F22" s="42"/>
      <c r="G22" s="48">
        <f>F48</f>
        <v>69594</v>
      </c>
      <c r="H22" s="44"/>
      <c r="I22" s="28"/>
      <c r="J22" s="28"/>
      <c r="K22" s="28"/>
      <c r="M22" s="28"/>
    </row>
    <row r="23" spans="2:13" x14ac:dyDescent="0.3">
      <c r="B23" s="38" t="s">
        <v>266</v>
      </c>
      <c r="C23" s="28"/>
      <c r="D23" s="28"/>
      <c r="E23" s="28"/>
      <c r="F23" s="28"/>
      <c r="G23" s="46">
        <f>SUM(G19:G22)</f>
        <v>2824875.5520395278</v>
      </c>
      <c r="H23" s="44"/>
      <c r="I23" s="28"/>
      <c r="J23" s="28"/>
      <c r="K23" s="28"/>
      <c r="M23" s="28"/>
    </row>
    <row r="24" spans="2:13" x14ac:dyDescent="0.3">
      <c r="B24" s="38"/>
      <c r="C24" s="28"/>
      <c r="D24" s="28"/>
      <c r="E24" s="28"/>
      <c r="F24" s="28"/>
      <c r="G24" s="28"/>
      <c r="H24" s="44"/>
      <c r="I24" s="28"/>
      <c r="J24" s="28"/>
      <c r="K24" s="28"/>
      <c r="M24" s="28"/>
    </row>
    <row r="25" spans="2:13" x14ac:dyDescent="0.3">
      <c r="B25" s="38" t="s">
        <v>267</v>
      </c>
      <c r="C25" s="28"/>
      <c r="D25" s="28"/>
      <c r="E25" s="28"/>
      <c r="F25" s="28"/>
      <c r="G25" s="49">
        <v>0.3</v>
      </c>
      <c r="H25" s="44"/>
      <c r="I25" s="28"/>
      <c r="J25" s="28"/>
      <c r="K25" s="28"/>
      <c r="M25" s="28"/>
    </row>
    <row r="26" spans="2:13" x14ac:dyDescent="0.3">
      <c r="B26" s="38"/>
      <c r="C26" s="28"/>
      <c r="D26" s="28"/>
      <c r="E26" s="28"/>
      <c r="F26" s="28"/>
      <c r="G26" s="28"/>
      <c r="H26" s="44"/>
      <c r="I26" s="28"/>
      <c r="J26" s="28"/>
      <c r="K26" s="28"/>
      <c r="M26" s="28"/>
    </row>
    <row r="27" spans="2:13" x14ac:dyDescent="0.3">
      <c r="B27" s="50" t="s">
        <v>268</v>
      </c>
      <c r="C27" s="40"/>
      <c r="D27" s="40"/>
      <c r="E27" s="40"/>
      <c r="F27" s="40"/>
      <c r="G27" s="40">
        <f>G23*(1+G25)</f>
        <v>3672338.2176513863</v>
      </c>
      <c r="H27" s="44"/>
      <c r="I27" s="28"/>
      <c r="J27" s="28"/>
      <c r="K27" s="28"/>
      <c r="M27" s="28"/>
    </row>
    <row r="28" spans="2:13" x14ac:dyDescent="0.3">
      <c r="B28" s="38" t="s">
        <v>269</v>
      </c>
      <c r="C28" s="28"/>
      <c r="D28" s="28"/>
      <c r="E28" s="28"/>
      <c r="F28" s="49">
        <v>0.3</v>
      </c>
      <c r="G28" s="28">
        <f>F28*$G$27</f>
        <v>1101701.4652954158</v>
      </c>
      <c r="H28" s="44"/>
      <c r="I28" s="28"/>
      <c r="J28" s="28"/>
      <c r="K28" s="28"/>
      <c r="M28" s="28"/>
    </row>
    <row r="29" spans="2:13" ht="15" thickBot="1" x14ac:dyDescent="0.35">
      <c r="B29" s="51" t="s">
        <v>270</v>
      </c>
      <c r="C29" s="52"/>
      <c r="D29" s="52"/>
      <c r="E29" s="52"/>
      <c r="F29" s="53">
        <v>0.7</v>
      </c>
      <c r="G29" s="32">
        <f>F29*$G$27</f>
        <v>2570636.7523559704</v>
      </c>
      <c r="H29" s="44" t="s">
        <v>271</v>
      </c>
      <c r="I29" s="28" t="s">
        <v>272</v>
      </c>
      <c r="J29" s="28"/>
      <c r="K29" s="28"/>
      <c r="M29" s="28"/>
    </row>
    <row r="30" spans="2:13" x14ac:dyDescent="0.3">
      <c r="B30" s="38"/>
      <c r="C30" s="28"/>
      <c r="D30" s="28"/>
      <c r="E30" s="28"/>
      <c r="F30" s="28"/>
      <c r="G30" s="28"/>
      <c r="H30" s="44"/>
      <c r="I30" s="28"/>
      <c r="J30" s="28"/>
      <c r="K30" s="28"/>
      <c r="M30" s="28"/>
    </row>
    <row r="31" spans="2:13" x14ac:dyDescent="0.3">
      <c r="B31" s="38"/>
      <c r="C31" s="28"/>
      <c r="D31" s="28"/>
      <c r="E31" s="28"/>
      <c r="F31" s="28"/>
      <c r="G31" s="28"/>
      <c r="H31" s="44"/>
      <c r="I31" s="28"/>
      <c r="J31" s="28"/>
      <c r="K31" s="28"/>
      <c r="M31" s="28"/>
    </row>
    <row r="32" spans="2:13" x14ac:dyDescent="0.3">
      <c r="B32" s="38"/>
      <c r="C32" s="28"/>
      <c r="D32" s="28"/>
      <c r="E32" s="28"/>
      <c r="F32" s="28"/>
      <c r="G32" s="28"/>
      <c r="H32" s="44"/>
      <c r="I32" s="28"/>
      <c r="J32" s="28"/>
      <c r="K32" s="28"/>
      <c r="M32" s="28"/>
    </row>
    <row r="33" spans="1:13" x14ac:dyDescent="0.3">
      <c r="B33" s="38"/>
      <c r="C33" s="28"/>
      <c r="D33" s="28"/>
      <c r="E33" s="28"/>
      <c r="F33" s="28"/>
      <c r="G33" s="28"/>
      <c r="H33" s="44"/>
      <c r="I33" s="28"/>
      <c r="J33" s="28"/>
      <c r="K33" s="28"/>
      <c r="M33" s="28"/>
    </row>
    <row r="34" spans="1:13" x14ac:dyDescent="0.3">
      <c r="B34" s="28"/>
      <c r="C34" s="28"/>
      <c r="D34" s="28"/>
      <c r="E34" s="28"/>
      <c r="F34" s="28"/>
    </row>
    <row r="35" spans="1:13" x14ac:dyDescent="0.3">
      <c r="A35" t="s">
        <v>247</v>
      </c>
      <c r="B35" s="29" t="s">
        <v>246</v>
      </c>
      <c r="C35" s="31">
        <f>-C5/C12</f>
        <v>5.8196926729539014</v>
      </c>
      <c r="D35" s="31">
        <f t="shared" ref="D35:F35" si="16">-D5/D12</f>
        <v>9.8871695039828378</v>
      </c>
      <c r="E35" s="31">
        <f t="shared" si="16"/>
        <v>4.7947084185587947</v>
      </c>
      <c r="F35" s="31">
        <f t="shared" si="16"/>
        <v>2.3147819876806142</v>
      </c>
      <c r="H35" t="s">
        <v>243</v>
      </c>
    </row>
    <row r="36" spans="1:13" x14ac:dyDescent="0.3">
      <c r="A36" t="s">
        <v>248</v>
      </c>
      <c r="B36" s="32" t="s">
        <v>249</v>
      </c>
      <c r="C36" s="30">
        <f>C6/C125</f>
        <v>0.21709141264117093</v>
      </c>
      <c r="D36" s="30">
        <f t="shared" ref="D36:F36" si="17">D6/D125</f>
        <v>0.31119292739993082</v>
      </c>
      <c r="E36" s="30">
        <f t="shared" si="17"/>
        <v>0.48580708543015821</v>
      </c>
      <c r="F36" s="30">
        <f t="shared" si="17"/>
        <v>0.35729596996975843</v>
      </c>
      <c r="H36" s="33">
        <f>AVERAGE(C36:F36)</f>
        <v>0.34284684886025457</v>
      </c>
      <c r="I36" t="s">
        <v>250</v>
      </c>
    </row>
    <row r="39" spans="1:13" x14ac:dyDescent="0.3">
      <c r="B39" s="36" t="s">
        <v>256</v>
      </c>
      <c r="C39" s="37">
        <v>0.09</v>
      </c>
    </row>
    <row r="40" spans="1:13" x14ac:dyDescent="0.3">
      <c r="B40" s="36" t="s">
        <v>259</v>
      </c>
      <c r="C40" s="37">
        <v>0.02</v>
      </c>
    </row>
    <row r="43" spans="1:13" x14ac:dyDescent="0.3">
      <c r="B43" s="28"/>
      <c r="C43" s="28"/>
      <c r="D43" s="28"/>
      <c r="E43" s="28"/>
      <c r="F43" s="28"/>
    </row>
    <row r="44" spans="1:13" x14ac:dyDescent="0.3">
      <c r="A44" s="2" t="s">
        <v>7</v>
      </c>
      <c r="G44" t="s">
        <v>238</v>
      </c>
    </row>
    <row r="45" spans="1:13" x14ac:dyDescent="0.3">
      <c r="A45" s="4" t="s">
        <v>8</v>
      </c>
      <c r="B45" s="5" t="s">
        <v>9</v>
      </c>
      <c r="C45" s="5">
        <v>2020</v>
      </c>
      <c r="D45" s="5">
        <v>2021</v>
      </c>
      <c r="E45" s="5">
        <v>2022</v>
      </c>
      <c r="F45" s="5">
        <v>2023</v>
      </c>
      <c r="G45" t="s">
        <v>244</v>
      </c>
    </row>
    <row r="46" spans="1:13" x14ac:dyDescent="0.3">
      <c r="A46" s="6" t="s">
        <v>10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t="s">
        <v>245</v>
      </c>
    </row>
    <row r="47" spans="1:13" x14ac:dyDescent="0.3">
      <c r="A47" s="8" t="s">
        <v>11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</row>
    <row r="48" spans="1:13" x14ac:dyDescent="0.3">
      <c r="A48" s="10" t="s">
        <v>12</v>
      </c>
      <c r="B48" s="11">
        <v>6</v>
      </c>
      <c r="C48" s="13">
        <v>477083</v>
      </c>
      <c r="D48" s="13">
        <v>234978</v>
      </c>
      <c r="E48" s="13">
        <v>57583</v>
      </c>
      <c r="F48" s="13">
        <v>69594</v>
      </c>
    </row>
    <row r="49" spans="1:6" x14ac:dyDescent="0.3">
      <c r="A49" s="14" t="s">
        <v>13</v>
      </c>
      <c r="B49" s="15">
        <v>16</v>
      </c>
      <c r="C49" s="15">
        <v>0</v>
      </c>
      <c r="D49" s="15">
        <v>0</v>
      </c>
      <c r="E49" s="15">
        <v>0</v>
      </c>
      <c r="F49" s="15">
        <v>0</v>
      </c>
    </row>
    <row r="50" spans="1:6" x14ac:dyDescent="0.3">
      <c r="A50" s="10" t="s">
        <v>14</v>
      </c>
      <c r="B50" s="11">
        <v>0</v>
      </c>
      <c r="C50" s="13">
        <v>214400</v>
      </c>
      <c r="D50" s="13">
        <v>354730</v>
      </c>
      <c r="E50" s="13">
        <v>446390</v>
      </c>
      <c r="F50" s="13">
        <v>467826</v>
      </c>
    </row>
    <row r="51" spans="1:6" x14ac:dyDescent="0.3">
      <c r="A51" s="14" t="s">
        <v>15</v>
      </c>
      <c r="B51" s="15">
        <v>7</v>
      </c>
      <c r="C51" s="16">
        <v>206853</v>
      </c>
      <c r="D51" s="16">
        <v>320685</v>
      </c>
      <c r="E51" s="16">
        <v>394126</v>
      </c>
      <c r="F51" s="16">
        <v>387036</v>
      </c>
    </row>
    <row r="52" spans="1:6" x14ac:dyDescent="0.3">
      <c r="A52" s="10" t="s">
        <v>16</v>
      </c>
      <c r="B52" s="11">
        <v>8</v>
      </c>
      <c r="C52" s="11">
        <v>0</v>
      </c>
      <c r="D52" s="11">
        <v>0</v>
      </c>
      <c r="E52" s="11">
        <v>0</v>
      </c>
      <c r="F52" s="11">
        <v>34</v>
      </c>
    </row>
    <row r="53" spans="1:6" x14ac:dyDescent="0.3">
      <c r="A53" s="14" t="s">
        <v>17</v>
      </c>
      <c r="B53" s="15">
        <v>9</v>
      </c>
      <c r="C53" s="16">
        <v>7547</v>
      </c>
      <c r="D53" s="16">
        <v>34045</v>
      </c>
      <c r="E53" s="16">
        <v>52264</v>
      </c>
      <c r="F53" s="16">
        <v>80756</v>
      </c>
    </row>
    <row r="54" spans="1:6" x14ac:dyDescent="0.3">
      <c r="A54" s="10" t="s">
        <v>18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3">
      <c r="A55" s="14" t="s">
        <v>19</v>
      </c>
      <c r="B55" s="15">
        <v>10</v>
      </c>
      <c r="C55" s="16">
        <v>315056</v>
      </c>
      <c r="D55" s="16">
        <v>966521</v>
      </c>
      <c r="E55" s="16">
        <v>1184636</v>
      </c>
      <c r="F55" s="16">
        <v>692069</v>
      </c>
    </row>
    <row r="56" spans="1:6" x14ac:dyDescent="0.3">
      <c r="A56" s="10" t="s">
        <v>20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3">
      <c r="A57" s="14" t="s">
        <v>21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</row>
    <row r="58" spans="1:6" x14ac:dyDescent="0.3">
      <c r="A58" s="10" t="s">
        <v>22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3">
      <c r="A59" s="14" t="s">
        <v>23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</row>
    <row r="60" spans="1:6" ht="33" x14ac:dyDescent="0.3">
      <c r="A60" s="10" t="s">
        <v>24</v>
      </c>
      <c r="B60" s="11">
        <v>0</v>
      </c>
      <c r="C60" s="13">
        <v>1006539</v>
      </c>
      <c r="D60" s="13">
        <v>1556229</v>
      </c>
      <c r="E60" s="13">
        <v>1688609</v>
      </c>
      <c r="F60" s="13">
        <v>1229489</v>
      </c>
    </row>
    <row r="61" spans="1:6" ht="33" x14ac:dyDescent="0.3">
      <c r="A61" s="14" t="s">
        <v>25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</row>
    <row r="62" spans="1:6" x14ac:dyDescent="0.3">
      <c r="A62" s="6" t="s">
        <v>26</v>
      </c>
      <c r="B62" s="7">
        <v>0</v>
      </c>
      <c r="C62" s="17">
        <v>1006539</v>
      </c>
      <c r="D62" s="17">
        <v>1556229</v>
      </c>
      <c r="E62" s="17">
        <v>1688609</v>
      </c>
      <c r="F62" s="17">
        <v>1229489</v>
      </c>
    </row>
    <row r="63" spans="1:6" x14ac:dyDescent="0.3">
      <c r="A63" s="8" t="s">
        <v>27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</row>
    <row r="64" spans="1:6" x14ac:dyDescent="0.3">
      <c r="A64" s="10" t="s">
        <v>13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3">
      <c r="A65" s="14" t="s">
        <v>28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</row>
    <row r="66" spans="1:6" x14ac:dyDescent="0.3">
      <c r="A66" s="10" t="s">
        <v>14</v>
      </c>
      <c r="B66" s="11">
        <v>0</v>
      </c>
      <c r="C66" s="13">
        <v>74131</v>
      </c>
      <c r="D66" s="13">
        <v>74131</v>
      </c>
      <c r="E66" s="13">
        <v>74131</v>
      </c>
      <c r="F66" s="11">
        <v>912</v>
      </c>
    </row>
    <row r="67" spans="1:6" x14ac:dyDescent="0.3">
      <c r="A67" s="14" t="s">
        <v>15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</row>
    <row r="68" spans="1:6" x14ac:dyDescent="0.3">
      <c r="A68" s="10" t="s">
        <v>16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3">
      <c r="A69" s="14" t="s">
        <v>17</v>
      </c>
      <c r="B69" s="15">
        <v>9</v>
      </c>
      <c r="C69" s="16">
        <v>74131</v>
      </c>
      <c r="D69" s="16">
        <v>74131</v>
      </c>
      <c r="E69" s="16">
        <v>74131</v>
      </c>
      <c r="F69" s="15">
        <v>912</v>
      </c>
    </row>
    <row r="70" spans="1:6" x14ac:dyDescent="0.3">
      <c r="A70" s="10" t="s">
        <v>18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3">
      <c r="A71" s="14" t="s">
        <v>19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</row>
    <row r="72" spans="1:6" x14ac:dyDescent="0.3">
      <c r="A72" s="10" t="s">
        <v>20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3">
      <c r="A73" s="14" t="s">
        <v>29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</row>
    <row r="74" spans="1:6" x14ac:dyDescent="0.3">
      <c r="A74" s="10" t="s">
        <v>30</v>
      </c>
      <c r="B74" s="11" t="s">
        <v>31</v>
      </c>
      <c r="C74" s="13">
        <v>452320</v>
      </c>
      <c r="D74" s="13">
        <v>442236</v>
      </c>
      <c r="E74" s="13">
        <v>450446</v>
      </c>
      <c r="F74" s="13">
        <v>473182</v>
      </c>
    </row>
    <row r="75" spans="1:6" x14ac:dyDescent="0.3">
      <c r="A75" s="14" t="s">
        <v>32</v>
      </c>
      <c r="B75" s="15">
        <v>0</v>
      </c>
      <c r="C75" s="16">
        <v>1066</v>
      </c>
      <c r="D75" s="15">
        <v>741</v>
      </c>
      <c r="E75" s="15">
        <v>765</v>
      </c>
      <c r="F75" s="16">
        <v>2316</v>
      </c>
    </row>
    <row r="76" spans="1:6" x14ac:dyDescent="0.3">
      <c r="A76" s="10" t="s">
        <v>33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3">
      <c r="A77" s="14" t="s">
        <v>34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</row>
    <row r="78" spans="1:6" x14ac:dyDescent="0.3">
      <c r="A78" s="10" t="s">
        <v>35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3">
      <c r="A79" s="14" t="s">
        <v>22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</row>
    <row r="80" spans="1:6" ht="22.2" x14ac:dyDescent="0.3">
      <c r="A80" s="10" t="s">
        <v>36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3">
      <c r="A81" s="8" t="s">
        <v>37</v>
      </c>
      <c r="B81" s="9">
        <v>0</v>
      </c>
      <c r="C81" s="18">
        <v>527517</v>
      </c>
      <c r="D81" s="18">
        <v>517108</v>
      </c>
      <c r="E81" s="18">
        <v>525342</v>
      </c>
      <c r="F81" s="18">
        <v>476410</v>
      </c>
    </row>
    <row r="82" spans="1:6" x14ac:dyDescent="0.3">
      <c r="A82" s="6" t="s">
        <v>38</v>
      </c>
      <c r="B82" s="7">
        <v>0</v>
      </c>
      <c r="C82" s="17">
        <v>1534056</v>
      </c>
      <c r="D82" s="17">
        <v>2073337</v>
      </c>
      <c r="E82" s="17">
        <v>2213951</v>
      </c>
      <c r="F82" s="17">
        <v>1705899</v>
      </c>
    </row>
    <row r="83" spans="1:6" x14ac:dyDescent="0.3">
      <c r="A83" s="8" t="s">
        <v>39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</row>
    <row r="84" spans="1:6" x14ac:dyDescent="0.3">
      <c r="A84" s="6" t="s">
        <v>40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3">
      <c r="A85" s="14" t="s">
        <v>41</v>
      </c>
      <c r="B85" s="15">
        <v>16</v>
      </c>
      <c r="C85" s="15">
        <v>0</v>
      </c>
      <c r="D85" s="15">
        <v>0</v>
      </c>
      <c r="E85" s="16">
        <v>211857</v>
      </c>
      <c r="F85" s="16">
        <v>161420</v>
      </c>
    </row>
    <row r="86" spans="1:6" x14ac:dyDescent="0.3">
      <c r="A86" s="10" t="s">
        <v>42</v>
      </c>
      <c r="B86" s="11">
        <v>0</v>
      </c>
      <c r="C86" s="13">
        <v>408738</v>
      </c>
      <c r="D86" s="13">
        <v>971784</v>
      </c>
      <c r="E86" s="13">
        <v>991842</v>
      </c>
      <c r="F86" s="13">
        <v>504344</v>
      </c>
    </row>
    <row r="87" spans="1:6" x14ac:dyDescent="0.3">
      <c r="A87" s="14" t="s">
        <v>43</v>
      </c>
      <c r="B87" s="15">
        <v>14</v>
      </c>
      <c r="C87" s="16">
        <v>224827</v>
      </c>
      <c r="D87" s="16">
        <v>528016</v>
      </c>
      <c r="E87" s="16">
        <v>246079</v>
      </c>
      <c r="F87" s="16">
        <v>227027</v>
      </c>
    </row>
    <row r="88" spans="1:6" x14ac:dyDescent="0.3">
      <c r="A88" s="10" t="s">
        <v>44</v>
      </c>
      <c r="B88" s="11">
        <v>8</v>
      </c>
      <c r="C88" s="13">
        <v>94266</v>
      </c>
      <c r="D88" s="13">
        <v>305139</v>
      </c>
      <c r="E88" s="13">
        <v>675631</v>
      </c>
      <c r="F88" s="13">
        <v>221589</v>
      </c>
    </row>
    <row r="89" spans="1:6" x14ac:dyDescent="0.3">
      <c r="A89" s="14" t="s">
        <v>45</v>
      </c>
      <c r="B89" s="15">
        <v>15</v>
      </c>
      <c r="C89" s="16">
        <v>89645</v>
      </c>
      <c r="D89" s="16">
        <v>138629</v>
      </c>
      <c r="E89" s="16">
        <v>70132</v>
      </c>
      <c r="F89" s="16">
        <v>55728</v>
      </c>
    </row>
    <row r="90" spans="1:6" x14ac:dyDescent="0.3">
      <c r="A90" s="10" t="s">
        <v>46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3">
      <c r="A91" s="14" t="s">
        <v>47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</row>
    <row r="92" spans="1:6" x14ac:dyDescent="0.3">
      <c r="A92" s="10" t="s">
        <v>48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3">
      <c r="A93" s="14" t="s">
        <v>49</v>
      </c>
      <c r="B93" s="15">
        <v>0</v>
      </c>
      <c r="C93" s="15">
        <v>0</v>
      </c>
      <c r="D93" s="15">
        <v>0</v>
      </c>
      <c r="E93" s="15">
        <v>0</v>
      </c>
      <c r="F93" s="15">
        <v>0</v>
      </c>
    </row>
    <row r="94" spans="1:6" x14ac:dyDescent="0.3">
      <c r="A94" s="10" t="s">
        <v>50</v>
      </c>
      <c r="B94" s="11">
        <v>17</v>
      </c>
      <c r="C94" s="13">
        <v>2128</v>
      </c>
      <c r="D94" s="13">
        <v>3003</v>
      </c>
      <c r="E94" s="13">
        <v>3394</v>
      </c>
      <c r="F94" s="13">
        <v>4170</v>
      </c>
    </row>
    <row r="95" spans="1:6" ht="22.2" x14ac:dyDescent="0.3">
      <c r="A95" s="14" t="s">
        <v>51</v>
      </c>
      <c r="B95" s="15">
        <v>0</v>
      </c>
      <c r="C95" s="16">
        <v>410866</v>
      </c>
      <c r="D95" s="16">
        <v>974787</v>
      </c>
      <c r="E95" s="16">
        <v>1207093</v>
      </c>
      <c r="F95" s="16">
        <v>669934</v>
      </c>
    </row>
    <row r="96" spans="1:6" ht="22.2" x14ac:dyDescent="0.3">
      <c r="A96" s="10" t="s">
        <v>52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3">
      <c r="A97" s="8" t="s">
        <v>53</v>
      </c>
      <c r="B97" s="9">
        <v>0</v>
      </c>
      <c r="C97" s="18">
        <v>410866</v>
      </c>
      <c r="D97" s="18">
        <v>974787</v>
      </c>
      <c r="E97" s="18">
        <v>1207093</v>
      </c>
      <c r="F97" s="18">
        <v>669934</v>
      </c>
    </row>
    <row r="98" spans="1:6" x14ac:dyDescent="0.3">
      <c r="A98" s="6" t="s">
        <v>54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3">
      <c r="A99" s="14" t="s">
        <v>41</v>
      </c>
      <c r="B99" s="15">
        <v>0</v>
      </c>
      <c r="C99" s="15">
        <v>0</v>
      </c>
      <c r="D99" s="15">
        <v>0</v>
      </c>
      <c r="E99" s="15">
        <v>0</v>
      </c>
      <c r="F99" s="15">
        <v>0</v>
      </c>
    </row>
    <row r="100" spans="1:6" x14ac:dyDescent="0.3">
      <c r="A100" s="10" t="s">
        <v>42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3">
      <c r="A101" s="14" t="s">
        <v>43</v>
      </c>
      <c r="B101" s="15">
        <v>0</v>
      </c>
      <c r="C101" s="15">
        <v>0</v>
      </c>
      <c r="D101" s="15">
        <v>0</v>
      </c>
      <c r="E101" s="15">
        <v>0</v>
      </c>
      <c r="F101" s="15">
        <v>0</v>
      </c>
    </row>
    <row r="102" spans="1:6" x14ac:dyDescent="0.3">
      <c r="A102" s="10" t="s">
        <v>44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3">
      <c r="A103" s="14" t="s">
        <v>45</v>
      </c>
      <c r="B103" s="15">
        <v>0</v>
      </c>
      <c r="C103" s="15">
        <v>0</v>
      </c>
      <c r="D103" s="15">
        <v>0</v>
      </c>
      <c r="E103" s="15">
        <v>0</v>
      </c>
      <c r="F103" s="15">
        <v>0</v>
      </c>
    </row>
    <row r="104" spans="1:6" x14ac:dyDescent="0.3">
      <c r="A104" s="10" t="s">
        <v>46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3">
      <c r="A105" s="14" t="s">
        <v>47</v>
      </c>
      <c r="B105" s="15">
        <v>0</v>
      </c>
      <c r="C105" s="15">
        <v>0</v>
      </c>
      <c r="D105" s="15">
        <v>0</v>
      </c>
      <c r="E105" s="15">
        <v>0</v>
      </c>
      <c r="F105" s="15">
        <v>0</v>
      </c>
    </row>
    <row r="106" spans="1:6" x14ac:dyDescent="0.3">
      <c r="A106" s="10" t="s">
        <v>48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3">
      <c r="A107" s="14" t="s">
        <v>55</v>
      </c>
      <c r="B107" s="15">
        <v>13</v>
      </c>
      <c r="C107" s="16">
        <v>12142</v>
      </c>
      <c r="D107" s="16">
        <v>8479</v>
      </c>
      <c r="E107" s="16">
        <v>6927</v>
      </c>
      <c r="F107" s="16">
        <v>3686</v>
      </c>
    </row>
    <row r="108" spans="1:6" x14ac:dyDescent="0.3">
      <c r="A108" s="10" t="s">
        <v>56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3">
      <c r="A109" s="14" t="s">
        <v>50</v>
      </c>
      <c r="B109" s="15">
        <v>17</v>
      </c>
      <c r="C109" s="16">
        <v>5552</v>
      </c>
      <c r="D109" s="16">
        <v>11164</v>
      </c>
      <c r="E109" s="16">
        <v>9507</v>
      </c>
      <c r="F109" s="16">
        <v>7744</v>
      </c>
    </row>
    <row r="110" spans="1:6" x14ac:dyDescent="0.3">
      <c r="A110" s="6" t="s">
        <v>57</v>
      </c>
      <c r="B110" s="7">
        <v>0</v>
      </c>
      <c r="C110" s="17">
        <v>17694</v>
      </c>
      <c r="D110" s="17">
        <v>19643</v>
      </c>
      <c r="E110" s="17">
        <v>16434</v>
      </c>
      <c r="F110" s="17">
        <v>11430</v>
      </c>
    </row>
    <row r="111" spans="1:6" x14ac:dyDescent="0.3">
      <c r="A111" s="8" t="s">
        <v>58</v>
      </c>
      <c r="B111" s="9">
        <v>0</v>
      </c>
      <c r="C111" s="18">
        <v>428560</v>
      </c>
      <c r="D111" s="18">
        <v>994430</v>
      </c>
      <c r="E111" s="18">
        <v>1223527</v>
      </c>
      <c r="F111" s="18">
        <v>681364</v>
      </c>
    </row>
    <row r="112" spans="1:6" x14ac:dyDescent="0.3">
      <c r="A112" s="6" t="s">
        <v>59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3">
      <c r="A113" s="14" t="s">
        <v>60</v>
      </c>
      <c r="B113" s="15">
        <v>18</v>
      </c>
      <c r="C113" s="16">
        <v>887918</v>
      </c>
      <c r="D113" s="16">
        <v>700000</v>
      </c>
      <c r="E113" s="16">
        <v>700000</v>
      </c>
      <c r="F113" s="16">
        <v>700000</v>
      </c>
    </row>
    <row r="114" spans="1:6" x14ac:dyDescent="0.3">
      <c r="A114" s="10" t="s">
        <v>61</v>
      </c>
      <c r="B114" s="11">
        <v>0</v>
      </c>
      <c r="C114" s="13">
        <v>83000</v>
      </c>
      <c r="D114" s="13">
        <v>83000</v>
      </c>
      <c r="E114" s="13">
        <v>83000</v>
      </c>
      <c r="F114" s="13">
        <v>83000</v>
      </c>
    </row>
    <row r="115" spans="1:6" x14ac:dyDescent="0.3">
      <c r="A115" s="14" t="s">
        <v>62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</row>
    <row r="116" spans="1:6" x14ac:dyDescent="0.3">
      <c r="A116" s="10" t="s">
        <v>63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3">
      <c r="A117" s="14" t="s">
        <v>64</v>
      </c>
      <c r="B117" s="15">
        <v>0</v>
      </c>
      <c r="C117" s="16">
        <v>23841</v>
      </c>
      <c r="D117" s="16">
        <v>34914</v>
      </c>
      <c r="E117" s="16">
        <v>67213</v>
      </c>
      <c r="F117" s="16">
        <v>89234</v>
      </c>
    </row>
    <row r="118" spans="1:6" x14ac:dyDescent="0.3">
      <c r="A118" s="10" t="s">
        <v>65</v>
      </c>
      <c r="B118" s="11">
        <v>0</v>
      </c>
      <c r="C118" s="13">
        <v>110737</v>
      </c>
      <c r="D118" s="13">
        <v>260993</v>
      </c>
      <c r="E118" s="13">
        <v>140211</v>
      </c>
      <c r="F118" s="13">
        <v>152301</v>
      </c>
    </row>
    <row r="119" spans="1:6" x14ac:dyDescent="0.3">
      <c r="A119" s="14" t="s">
        <v>66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</row>
    <row r="120" spans="1:6" x14ac:dyDescent="0.3">
      <c r="A120" s="6" t="s">
        <v>67</v>
      </c>
      <c r="B120" s="7">
        <v>0</v>
      </c>
      <c r="C120" s="17">
        <v>1105496</v>
      </c>
      <c r="D120" s="17">
        <v>1078907</v>
      </c>
      <c r="E120" s="17">
        <v>990424</v>
      </c>
      <c r="F120" s="17">
        <v>1024535</v>
      </c>
    </row>
    <row r="121" spans="1:6" x14ac:dyDescent="0.3">
      <c r="A121" s="8" t="s">
        <v>68</v>
      </c>
      <c r="B121" s="9">
        <v>0</v>
      </c>
      <c r="C121" s="18">
        <v>1534056</v>
      </c>
      <c r="D121" s="18">
        <v>2073337</v>
      </c>
      <c r="E121" s="18">
        <v>2213951</v>
      </c>
      <c r="F121" s="18">
        <v>1705899</v>
      </c>
    </row>
    <row r="123" spans="1:6" x14ac:dyDescent="0.3">
      <c r="A123" s="2" t="s">
        <v>69</v>
      </c>
    </row>
    <row r="124" spans="1:6" x14ac:dyDescent="0.3">
      <c r="A124" s="4" t="s">
        <v>8</v>
      </c>
      <c r="B124" s="5" t="s">
        <v>9</v>
      </c>
      <c r="C124" s="5">
        <v>2020</v>
      </c>
      <c r="D124" s="5">
        <v>2021</v>
      </c>
      <c r="E124" s="5">
        <v>2022</v>
      </c>
      <c r="F124" s="5">
        <v>2023</v>
      </c>
    </row>
    <row r="125" spans="1:6" x14ac:dyDescent="0.3">
      <c r="A125" s="6" t="s">
        <v>70</v>
      </c>
      <c r="B125" s="7">
        <v>21</v>
      </c>
      <c r="C125" s="17">
        <v>1368465</v>
      </c>
      <c r="D125" s="17">
        <v>2439612</v>
      </c>
      <c r="E125" s="17">
        <v>2743235</v>
      </c>
      <c r="F125" s="17">
        <v>2384796</v>
      </c>
    </row>
    <row r="126" spans="1:6" x14ac:dyDescent="0.3">
      <c r="A126" s="14" t="s">
        <v>71</v>
      </c>
      <c r="B126" s="15">
        <v>22</v>
      </c>
      <c r="C126" s="16">
        <v>-1152699</v>
      </c>
      <c r="D126" s="16">
        <v>-1897278</v>
      </c>
      <c r="E126" s="16">
        <v>-2359981</v>
      </c>
      <c r="F126" s="16">
        <v>-2157883</v>
      </c>
    </row>
    <row r="127" spans="1:6" x14ac:dyDescent="0.3">
      <c r="A127" s="6" t="s">
        <v>72</v>
      </c>
      <c r="B127" s="7">
        <v>0</v>
      </c>
      <c r="C127" s="17">
        <v>215766</v>
      </c>
      <c r="D127" s="17">
        <v>542334</v>
      </c>
      <c r="E127" s="17">
        <v>383254</v>
      </c>
      <c r="F127" s="17">
        <v>226913</v>
      </c>
    </row>
    <row r="128" spans="1:6" x14ac:dyDescent="0.3">
      <c r="A128" s="14" t="s">
        <v>73</v>
      </c>
      <c r="B128" s="15">
        <v>23</v>
      </c>
      <c r="C128" s="16">
        <v>-16188</v>
      </c>
      <c r="D128" s="16">
        <v>-23336</v>
      </c>
      <c r="E128" s="16">
        <v>-23185</v>
      </c>
      <c r="F128" s="16">
        <v>-20748</v>
      </c>
    </row>
    <row r="129" spans="1:6" x14ac:dyDescent="0.3">
      <c r="A129" s="10" t="s">
        <v>74</v>
      </c>
      <c r="B129" s="11">
        <v>24</v>
      </c>
      <c r="C129" s="13">
        <v>-28229</v>
      </c>
      <c r="D129" s="13">
        <v>-36068</v>
      </c>
      <c r="E129" s="13">
        <v>-41755</v>
      </c>
      <c r="F129" s="13">
        <v>-42313</v>
      </c>
    </row>
    <row r="130" spans="1:6" x14ac:dyDescent="0.3">
      <c r="A130" s="14" t="s">
        <v>75</v>
      </c>
      <c r="B130" s="15">
        <v>26</v>
      </c>
      <c r="C130" s="16">
        <v>22207</v>
      </c>
      <c r="D130" s="16">
        <v>22498</v>
      </c>
      <c r="E130" s="16">
        <v>10890</v>
      </c>
      <c r="F130" s="16">
        <v>28870</v>
      </c>
    </row>
    <row r="131" spans="1:6" x14ac:dyDescent="0.3">
      <c r="A131" s="10" t="s">
        <v>76</v>
      </c>
      <c r="B131" s="11">
        <v>27</v>
      </c>
      <c r="C131" s="13">
        <v>-17068</v>
      </c>
      <c r="D131" s="13">
        <v>-7698</v>
      </c>
      <c r="E131" s="13">
        <v>-3370</v>
      </c>
      <c r="F131" s="13">
        <v>-11213</v>
      </c>
    </row>
    <row r="132" spans="1:6" x14ac:dyDescent="0.3">
      <c r="A132" s="14" t="s">
        <v>77</v>
      </c>
      <c r="B132" s="15">
        <v>0</v>
      </c>
      <c r="C132" s="15">
        <v>0</v>
      </c>
      <c r="D132" s="15">
        <v>0</v>
      </c>
      <c r="E132" s="15">
        <v>0</v>
      </c>
      <c r="F132" s="15">
        <v>0</v>
      </c>
    </row>
    <row r="133" spans="1:6" x14ac:dyDescent="0.3">
      <c r="A133" s="6" t="s">
        <v>78</v>
      </c>
      <c r="B133" s="7">
        <v>0</v>
      </c>
      <c r="C133" s="17">
        <v>176488</v>
      </c>
      <c r="D133" s="17">
        <v>497730</v>
      </c>
      <c r="E133" s="17">
        <v>325834</v>
      </c>
      <c r="F133" s="17">
        <v>181509</v>
      </c>
    </row>
    <row r="134" spans="1:6" ht="22.2" x14ac:dyDescent="0.3">
      <c r="A134" s="14" t="s">
        <v>79</v>
      </c>
      <c r="B134" s="15">
        <v>0</v>
      </c>
      <c r="C134" s="15">
        <v>0</v>
      </c>
      <c r="D134" s="15">
        <v>0</v>
      </c>
      <c r="E134" s="15">
        <v>0</v>
      </c>
      <c r="F134" s="15">
        <v>0</v>
      </c>
    </row>
    <row r="135" spans="1:6" x14ac:dyDescent="0.3">
      <c r="A135" s="10" t="s">
        <v>80</v>
      </c>
      <c r="B135" s="11">
        <v>28</v>
      </c>
      <c r="C135" s="13">
        <v>5191</v>
      </c>
      <c r="D135" s="13">
        <v>1385</v>
      </c>
      <c r="E135" s="13">
        <v>2227</v>
      </c>
      <c r="F135" s="13">
        <v>29300</v>
      </c>
    </row>
    <row r="136" spans="1:6" x14ac:dyDescent="0.3">
      <c r="A136" s="14" t="s">
        <v>81</v>
      </c>
      <c r="B136" s="15">
        <v>0</v>
      </c>
      <c r="C136" s="15">
        <v>0</v>
      </c>
      <c r="D136" s="15">
        <v>0</v>
      </c>
      <c r="E136" s="15">
        <v>0</v>
      </c>
      <c r="F136" s="15">
        <v>0</v>
      </c>
    </row>
    <row r="137" spans="1:6" x14ac:dyDescent="0.3">
      <c r="A137" s="10" t="s">
        <v>82</v>
      </c>
      <c r="B137" s="11">
        <v>29</v>
      </c>
      <c r="C137" s="13">
        <v>-2870</v>
      </c>
      <c r="D137" s="11">
        <v>-798</v>
      </c>
      <c r="E137" s="13">
        <v>-8339</v>
      </c>
      <c r="F137" s="13">
        <v>-35958</v>
      </c>
    </row>
    <row r="138" spans="1:6" ht="22.2" x14ac:dyDescent="0.3">
      <c r="A138" s="14" t="s">
        <v>83</v>
      </c>
      <c r="B138" s="15">
        <v>0</v>
      </c>
      <c r="C138" s="15">
        <v>0</v>
      </c>
      <c r="D138" s="15">
        <v>0</v>
      </c>
      <c r="E138" s="15">
        <v>0</v>
      </c>
      <c r="F138" s="15">
        <v>0</v>
      </c>
    </row>
    <row r="139" spans="1:6" x14ac:dyDescent="0.3">
      <c r="A139" s="10" t="s">
        <v>84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3">
      <c r="A140" s="14" t="s">
        <v>85</v>
      </c>
      <c r="B140" s="15" t="s">
        <v>86</v>
      </c>
      <c r="C140" s="16">
        <v>12029</v>
      </c>
      <c r="D140" s="16">
        <v>-37004</v>
      </c>
      <c r="E140" s="15">
        <v>995</v>
      </c>
      <c r="F140" s="16">
        <v>6705</v>
      </c>
    </row>
    <row r="141" spans="1:6" ht="22.2" x14ac:dyDescent="0.3">
      <c r="A141" s="10" t="s">
        <v>87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ht="33" x14ac:dyDescent="0.3">
      <c r="A142" s="14" t="s">
        <v>88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</row>
    <row r="143" spans="1:6" ht="22.2" x14ac:dyDescent="0.3">
      <c r="A143" s="10" t="s">
        <v>89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ht="22.2" x14ac:dyDescent="0.3">
      <c r="A144" s="14" t="s">
        <v>90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</row>
    <row r="145" spans="1:6" x14ac:dyDescent="0.3">
      <c r="A145" s="6" t="s">
        <v>91</v>
      </c>
      <c r="B145" s="7">
        <v>0</v>
      </c>
      <c r="C145" s="17">
        <v>190838</v>
      </c>
      <c r="D145" s="17">
        <v>461313</v>
      </c>
      <c r="E145" s="17">
        <v>320717</v>
      </c>
      <c r="F145" s="17">
        <v>181556</v>
      </c>
    </row>
    <row r="146" spans="1:6" x14ac:dyDescent="0.3">
      <c r="A146" s="14" t="s">
        <v>92</v>
      </c>
      <c r="B146" s="15">
        <v>19</v>
      </c>
      <c r="C146" s="16">
        <v>-80101</v>
      </c>
      <c r="D146" s="16">
        <v>-138320</v>
      </c>
      <c r="E146" s="16">
        <v>-100507</v>
      </c>
      <c r="F146" s="16">
        <v>-65845</v>
      </c>
    </row>
    <row r="147" spans="1:6" x14ac:dyDescent="0.3">
      <c r="A147" s="10" t="s">
        <v>93</v>
      </c>
      <c r="B147" s="11">
        <v>0</v>
      </c>
      <c r="C147" s="13">
        <v>110737</v>
      </c>
      <c r="D147" s="13">
        <v>322993</v>
      </c>
      <c r="E147" s="13">
        <v>220210</v>
      </c>
      <c r="F147" s="13">
        <v>115711</v>
      </c>
    </row>
    <row r="148" spans="1:6" ht="22.2" x14ac:dyDescent="0.3">
      <c r="A148" s="14" t="s">
        <v>94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</row>
    <row r="149" spans="1:6" x14ac:dyDescent="0.3">
      <c r="A149" s="6" t="s">
        <v>95</v>
      </c>
      <c r="B149" s="7">
        <v>0</v>
      </c>
      <c r="C149" s="17">
        <v>110737</v>
      </c>
      <c r="D149" s="17">
        <v>322993</v>
      </c>
      <c r="E149" s="17">
        <v>220210</v>
      </c>
      <c r="F149" s="17">
        <v>115711</v>
      </c>
    </row>
    <row r="150" spans="1:6" x14ac:dyDescent="0.3">
      <c r="A150" s="8" t="s">
        <v>96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</row>
    <row r="151" spans="1:6" x14ac:dyDescent="0.3">
      <c r="A151" s="6" t="s">
        <v>97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3">
      <c r="A152" s="14" t="s">
        <v>98</v>
      </c>
      <c r="B152" s="15">
        <v>31</v>
      </c>
      <c r="C152" s="15">
        <v>0.125</v>
      </c>
      <c r="D152" s="15">
        <v>0.46100000000000002</v>
      </c>
      <c r="E152" s="15">
        <v>0.315</v>
      </c>
      <c r="F152" s="15">
        <v>0.16500000000000001</v>
      </c>
    </row>
    <row r="153" spans="1:6" x14ac:dyDescent="0.3">
      <c r="A153" s="10" t="s">
        <v>99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3">
      <c r="A154" s="14" t="s">
        <v>100</v>
      </c>
      <c r="B154" s="15">
        <v>0</v>
      </c>
      <c r="C154" s="15">
        <v>0.125</v>
      </c>
      <c r="D154" s="15">
        <v>0.46100000000000002</v>
      </c>
      <c r="E154" s="15">
        <v>0.315</v>
      </c>
      <c r="F154" s="15">
        <v>0.16500000000000001</v>
      </c>
    </row>
    <row r="155" spans="1:6" x14ac:dyDescent="0.3">
      <c r="A155" s="10" t="s">
        <v>101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3">
      <c r="A156" s="14" t="s">
        <v>102</v>
      </c>
      <c r="B156" s="15">
        <v>0</v>
      </c>
      <c r="C156" s="15">
        <v>0</v>
      </c>
      <c r="D156" s="15">
        <v>0</v>
      </c>
      <c r="E156" s="15">
        <v>0</v>
      </c>
      <c r="F156" s="15">
        <v>0</v>
      </c>
    </row>
    <row r="157" spans="1:6" x14ac:dyDescent="0.3">
      <c r="A157" s="10" t="s">
        <v>103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3">
      <c r="A158" s="8" t="s">
        <v>104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</row>
    <row r="159" spans="1:6" x14ac:dyDescent="0.3">
      <c r="A159" s="10" t="s">
        <v>105</v>
      </c>
      <c r="B159" s="11">
        <v>0</v>
      </c>
      <c r="C159" s="11">
        <v>0.125</v>
      </c>
      <c r="D159" s="11">
        <v>0.46100000000000002</v>
      </c>
      <c r="E159" s="11">
        <v>0.315</v>
      </c>
      <c r="F159" s="11">
        <v>0.16500000000000001</v>
      </c>
    </row>
    <row r="160" spans="1:6" x14ac:dyDescent="0.3">
      <c r="A160" s="14" t="s">
        <v>106</v>
      </c>
      <c r="B160" s="15">
        <v>0</v>
      </c>
      <c r="C160" s="15">
        <v>0</v>
      </c>
      <c r="D160" s="15">
        <v>0</v>
      </c>
      <c r="E160" s="15">
        <v>0</v>
      </c>
      <c r="F160" s="15">
        <v>0</v>
      </c>
    </row>
    <row r="161" spans="1:6" x14ac:dyDescent="0.3">
      <c r="A161" s="10" t="s">
        <v>107</v>
      </c>
      <c r="B161" s="11">
        <v>0</v>
      </c>
      <c r="C161" s="11">
        <v>0.125</v>
      </c>
      <c r="D161" s="11">
        <v>0.46100000000000002</v>
      </c>
      <c r="E161" s="11">
        <v>0.315</v>
      </c>
      <c r="F161" s="11">
        <v>0.16500000000000001</v>
      </c>
    </row>
    <row r="162" spans="1:6" x14ac:dyDescent="0.3">
      <c r="A162" s="14" t="s">
        <v>108</v>
      </c>
      <c r="B162" s="15">
        <v>0</v>
      </c>
      <c r="C162" s="15">
        <v>0</v>
      </c>
      <c r="D162" s="15">
        <v>0</v>
      </c>
      <c r="E162" s="15">
        <v>0</v>
      </c>
      <c r="F162" s="15">
        <v>0</v>
      </c>
    </row>
    <row r="163" spans="1:6" x14ac:dyDescent="0.3">
      <c r="A163" s="10" t="s">
        <v>109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3">
      <c r="A164" s="14" t="s">
        <v>110</v>
      </c>
      <c r="B164" s="15">
        <v>0</v>
      </c>
      <c r="C164" s="15">
        <v>0</v>
      </c>
      <c r="D164" s="15">
        <v>0</v>
      </c>
      <c r="E164" s="15">
        <v>0</v>
      </c>
      <c r="F164" s="15">
        <v>0</v>
      </c>
    </row>
    <row r="166" spans="1:6" x14ac:dyDescent="0.3">
      <c r="A166" s="2" t="s">
        <v>112</v>
      </c>
    </row>
    <row r="167" spans="1:6" x14ac:dyDescent="0.3">
      <c r="A167" s="4" t="s">
        <v>8</v>
      </c>
      <c r="B167" s="5" t="s">
        <v>9</v>
      </c>
      <c r="C167" s="5">
        <v>2020</v>
      </c>
      <c r="D167" s="5">
        <v>2021</v>
      </c>
      <c r="E167" s="5">
        <v>2022</v>
      </c>
      <c r="F167" s="5">
        <v>2023</v>
      </c>
    </row>
    <row r="168" spans="1:6" x14ac:dyDescent="0.3">
      <c r="A168" s="6" t="s">
        <v>113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3">
      <c r="A169" s="8" t="s">
        <v>114</v>
      </c>
      <c r="B169" s="9">
        <v>0</v>
      </c>
      <c r="C169" s="9">
        <v>0</v>
      </c>
      <c r="D169" s="9">
        <v>0</v>
      </c>
      <c r="E169" s="9">
        <v>0</v>
      </c>
      <c r="F169" s="9">
        <v>0</v>
      </c>
    </row>
    <row r="170" spans="1:6" x14ac:dyDescent="0.3">
      <c r="A170" s="10" t="s">
        <v>115</v>
      </c>
      <c r="B170" s="11">
        <v>0</v>
      </c>
      <c r="C170" s="13">
        <v>1408995</v>
      </c>
      <c r="D170" s="13">
        <v>2323516</v>
      </c>
      <c r="E170" s="13">
        <v>2670385</v>
      </c>
      <c r="F170" s="13">
        <v>2392200</v>
      </c>
    </row>
    <row r="171" spans="1:6" x14ac:dyDescent="0.3">
      <c r="A171" s="14" t="s">
        <v>116</v>
      </c>
      <c r="B171" s="15">
        <v>0</v>
      </c>
      <c r="C171" s="15">
        <v>0</v>
      </c>
      <c r="D171" s="15">
        <v>0</v>
      </c>
      <c r="E171" s="15">
        <v>0</v>
      </c>
      <c r="F171" s="15">
        <v>0</v>
      </c>
    </row>
    <row r="172" spans="1:6" x14ac:dyDescent="0.3">
      <c r="A172" s="10" t="s">
        <v>117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ht="22.2" x14ac:dyDescent="0.3">
      <c r="A173" s="14" t="s">
        <v>118</v>
      </c>
      <c r="B173" s="15">
        <v>0</v>
      </c>
      <c r="C173" s="15">
        <v>0</v>
      </c>
      <c r="D173" s="15">
        <v>0</v>
      </c>
      <c r="E173" s="15">
        <v>0</v>
      </c>
      <c r="F173" s="15">
        <v>0</v>
      </c>
    </row>
    <row r="174" spans="1:6" x14ac:dyDescent="0.3">
      <c r="A174" s="10" t="s">
        <v>119</v>
      </c>
      <c r="B174" s="11">
        <v>0</v>
      </c>
      <c r="C174" s="11">
        <v>0</v>
      </c>
      <c r="D174" s="11">
        <v>0</v>
      </c>
      <c r="E174" s="11">
        <v>0</v>
      </c>
      <c r="F174" s="13">
        <v>233997</v>
      </c>
    </row>
    <row r="175" spans="1:6" x14ac:dyDescent="0.3">
      <c r="A175" s="8" t="s">
        <v>120</v>
      </c>
      <c r="B175" s="9">
        <v>0</v>
      </c>
      <c r="C175" s="9">
        <v>0</v>
      </c>
      <c r="D175" s="9">
        <v>0</v>
      </c>
      <c r="E175" s="9">
        <v>0</v>
      </c>
      <c r="F175" s="9">
        <v>0</v>
      </c>
    </row>
    <row r="176" spans="1:6" x14ac:dyDescent="0.3">
      <c r="A176" s="10" t="s">
        <v>121</v>
      </c>
      <c r="B176" s="11">
        <v>0</v>
      </c>
      <c r="C176" s="13">
        <v>-860033</v>
      </c>
      <c r="D176" s="13">
        <v>-1360437</v>
      </c>
      <c r="E176" s="13">
        <v>-2142246</v>
      </c>
      <c r="F176" s="13">
        <v>-2177062</v>
      </c>
    </row>
    <row r="177" spans="1:6" x14ac:dyDescent="0.3">
      <c r="A177" s="14" t="s">
        <v>117</v>
      </c>
      <c r="B177" s="15">
        <v>0</v>
      </c>
      <c r="C177" s="15">
        <v>0</v>
      </c>
      <c r="D177" s="15">
        <v>0</v>
      </c>
      <c r="E177" s="15">
        <v>0</v>
      </c>
      <c r="F177" s="15">
        <v>0</v>
      </c>
    </row>
    <row r="178" spans="1:6" x14ac:dyDescent="0.3">
      <c r="A178" s="10" t="s">
        <v>122</v>
      </c>
      <c r="B178" s="11">
        <v>0</v>
      </c>
      <c r="C178" s="13">
        <v>-121118</v>
      </c>
      <c r="D178" s="13">
        <v>-176834</v>
      </c>
      <c r="E178" s="13">
        <v>-163151</v>
      </c>
      <c r="F178" s="13">
        <v>-161793</v>
      </c>
    </row>
    <row r="179" spans="1:6" ht="22.2" x14ac:dyDescent="0.3">
      <c r="A179" s="14" t="s">
        <v>123</v>
      </c>
      <c r="B179" s="15">
        <v>0</v>
      </c>
      <c r="C179" s="15">
        <v>0</v>
      </c>
      <c r="D179" s="15">
        <v>0</v>
      </c>
      <c r="E179" s="15">
        <v>0</v>
      </c>
      <c r="F179" s="15">
        <v>0</v>
      </c>
    </row>
    <row r="180" spans="1:6" x14ac:dyDescent="0.3">
      <c r="A180" s="10" t="s">
        <v>124</v>
      </c>
      <c r="B180" s="11">
        <v>0</v>
      </c>
      <c r="C180" s="13">
        <v>-55163</v>
      </c>
      <c r="D180" s="13">
        <v>-497808</v>
      </c>
      <c r="E180" s="13">
        <v>-222611</v>
      </c>
      <c r="F180" s="11">
        <v>0</v>
      </c>
    </row>
    <row r="181" spans="1:6" ht="22.2" x14ac:dyDescent="0.3">
      <c r="A181" s="14" t="s">
        <v>125</v>
      </c>
      <c r="B181" s="15">
        <v>0</v>
      </c>
      <c r="C181" s="16">
        <v>372681</v>
      </c>
      <c r="D181" s="16">
        <v>288437</v>
      </c>
      <c r="E181" s="16">
        <v>142377</v>
      </c>
      <c r="F181" s="16">
        <v>287342</v>
      </c>
    </row>
    <row r="182" spans="1:6" x14ac:dyDescent="0.3">
      <c r="A182" s="10" t="s">
        <v>126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3">
      <c r="A183" s="14" t="s">
        <v>127</v>
      </c>
      <c r="B183" s="15">
        <v>0</v>
      </c>
      <c r="C183" s="16">
        <v>-2511</v>
      </c>
      <c r="D183" s="15">
        <v>-289</v>
      </c>
      <c r="E183" s="16">
        <v>-7812</v>
      </c>
      <c r="F183" s="16">
        <v>-27450</v>
      </c>
    </row>
    <row r="184" spans="1:6" x14ac:dyDescent="0.3">
      <c r="A184" s="10" t="s">
        <v>128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3">
      <c r="A185" s="14" t="s">
        <v>129</v>
      </c>
      <c r="B185" s="15">
        <v>0</v>
      </c>
      <c r="C185" s="15">
        <v>0</v>
      </c>
      <c r="D185" s="15">
        <v>0</v>
      </c>
      <c r="E185" s="15">
        <v>0</v>
      </c>
      <c r="F185" s="15">
        <v>0</v>
      </c>
    </row>
    <row r="186" spans="1:6" x14ac:dyDescent="0.3">
      <c r="A186" s="10" t="s">
        <v>130</v>
      </c>
      <c r="B186" s="11">
        <v>0</v>
      </c>
      <c r="C186" s="13">
        <v>-34326</v>
      </c>
      <c r="D186" s="13">
        <v>-96696</v>
      </c>
      <c r="E186" s="13">
        <v>-147883</v>
      </c>
      <c r="F186" s="13">
        <v>-60168</v>
      </c>
    </row>
    <row r="187" spans="1:6" x14ac:dyDescent="0.3">
      <c r="A187" s="14" t="s">
        <v>131</v>
      </c>
      <c r="B187" s="15">
        <v>0</v>
      </c>
      <c r="C187" s="15">
        <v>0</v>
      </c>
      <c r="D187" s="15">
        <v>0</v>
      </c>
      <c r="E187" s="15">
        <v>0</v>
      </c>
      <c r="F187" s="15">
        <v>0</v>
      </c>
    </row>
    <row r="188" spans="1:6" ht="22.2" x14ac:dyDescent="0.3">
      <c r="A188" s="6" t="s">
        <v>132</v>
      </c>
      <c r="B188" s="7">
        <v>0</v>
      </c>
      <c r="C188" s="17">
        <v>335844</v>
      </c>
      <c r="D188" s="17">
        <v>191452</v>
      </c>
      <c r="E188" s="17">
        <v>-13318</v>
      </c>
      <c r="F188" s="17">
        <v>199724</v>
      </c>
    </row>
    <row r="189" spans="1:6" x14ac:dyDescent="0.3">
      <c r="A189" s="8" t="s">
        <v>133</v>
      </c>
      <c r="B189" s="9">
        <v>0</v>
      </c>
      <c r="C189" s="9">
        <v>0</v>
      </c>
      <c r="D189" s="9">
        <v>0</v>
      </c>
      <c r="E189" s="9">
        <v>0</v>
      </c>
      <c r="F189" s="9">
        <v>0</v>
      </c>
    </row>
    <row r="190" spans="1:6" x14ac:dyDescent="0.3">
      <c r="A190" s="6" t="s">
        <v>134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3">
      <c r="A191" s="14" t="s">
        <v>135</v>
      </c>
      <c r="B191" s="15">
        <v>0</v>
      </c>
      <c r="C191" s="15">
        <v>0</v>
      </c>
      <c r="D191" s="15">
        <v>0</v>
      </c>
      <c r="E191" s="15">
        <v>0</v>
      </c>
      <c r="F191" s="15">
        <v>0</v>
      </c>
    </row>
    <row r="192" spans="1:6" x14ac:dyDescent="0.3">
      <c r="A192" s="10" t="s">
        <v>136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3">
      <c r="A193" s="14" t="s">
        <v>137</v>
      </c>
      <c r="B193" s="15">
        <v>0</v>
      </c>
      <c r="C193" s="15">
        <v>0</v>
      </c>
      <c r="D193" s="15">
        <v>0</v>
      </c>
      <c r="E193" s="15">
        <v>0</v>
      </c>
      <c r="F193" s="15">
        <v>0</v>
      </c>
    </row>
    <row r="194" spans="1:6" x14ac:dyDescent="0.3">
      <c r="A194" s="10" t="s">
        <v>138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3">
      <c r="A195" s="14" t="s">
        <v>139</v>
      </c>
      <c r="B195" s="15">
        <v>0</v>
      </c>
      <c r="C195" s="15">
        <v>0</v>
      </c>
      <c r="D195" s="15">
        <v>0</v>
      </c>
      <c r="E195" s="15">
        <v>0</v>
      </c>
      <c r="F195" s="15">
        <v>0</v>
      </c>
    </row>
    <row r="196" spans="1:6" ht="22.2" x14ac:dyDescent="0.3">
      <c r="A196" s="10" t="s">
        <v>140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3">
      <c r="A197" s="14" t="s">
        <v>141</v>
      </c>
      <c r="B197" s="15">
        <v>0</v>
      </c>
      <c r="C197" s="15">
        <v>34</v>
      </c>
      <c r="D197" s="16">
        <v>4786</v>
      </c>
      <c r="E197" s="16">
        <v>4419</v>
      </c>
      <c r="F197" s="16">
        <v>17984</v>
      </c>
    </row>
    <row r="198" spans="1:6" x14ac:dyDescent="0.3">
      <c r="A198" s="10" t="s">
        <v>142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3">
      <c r="A199" s="14" t="s">
        <v>143</v>
      </c>
      <c r="B199" s="15">
        <v>0</v>
      </c>
      <c r="C199" s="15">
        <v>0</v>
      </c>
      <c r="D199" s="15">
        <v>0</v>
      </c>
      <c r="E199" s="15">
        <v>0</v>
      </c>
      <c r="F199" s="15">
        <v>0</v>
      </c>
    </row>
    <row r="200" spans="1:6" x14ac:dyDescent="0.3">
      <c r="A200" s="10" t="s">
        <v>144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3">
      <c r="A201" s="14" t="s">
        <v>145</v>
      </c>
      <c r="B201" s="15">
        <v>0</v>
      </c>
      <c r="C201" s="15">
        <v>0</v>
      </c>
      <c r="D201" s="15">
        <v>0</v>
      </c>
      <c r="E201" s="15">
        <v>0</v>
      </c>
      <c r="F201" s="15">
        <v>0</v>
      </c>
    </row>
    <row r="202" spans="1:6" x14ac:dyDescent="0.3">
      <c r="A202" s="10" t="s">
        <v>146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3">
      <c r="A203" s="8" t="s">
        <v>147</v>
      </c>
      <c r="B203" s="9">
        <v>0</v>
      </c>
      <c r="C203" s="9">
        <v>0</v>
      </c>
      <c r="D203" s="9">
        <v>0</v>
      </c>
      <c r="E203" s="9">
        <v>0</v>
      </c>
      <c r="F203" s="9">
        <v>0</v>
      </c>
    </row>
    <row r="204" spans="1:6" x14ac:dyDescent="0.3">
      <c r="A204" s="10" t="s">
        <v>148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3">
      <c r="A205" s="14" t="s">
        <v>149</v>
      </c>
      <c r="B205" s="15">
        <v>0</v>
      </c>
      <c r="C205" s="15">
        <v>0</v>
      </c>
      <c r="D205" s="15">
        <v>0</v>
      </c>
      <c r="E205" s="15">
        <v>0</v>
      </c>
      <c r="F205" s="15">
        <v>0</v>
      </c>
    </row>
    <row r="206" spans="1:6" x14ac:dyDescent="0.3">
      <c r="A206" s="10" t="s">
        <v>150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ht="22.2" x14ac:dyDescent="0.3">
      <c r="A207" s="14" t="s">
        <v>151</v>
      </c>
      <c r="B207" s="15">
        <v>0</v>
      </c>
      <c r="C207" s="15">
        <v>0</v>
      </c>
      <c r="D207" s="15">
        <v>0</v>
      </c>
      <c r="E207" s="15">
        <v>0</v>
      </c>
      <c r="F207" s="15">
        <v>0</v>
      </c>
    </row>
    <row r="208" spans="1:6" x14ac:dyDescent="0.3">
      <c r="A208" s="10" t="s">
        <v>139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3">
      <c r="A209" s="14" t="s">
        <v>152</v>
      </c>
      <c r="B209" s="15">
        <v>0</v>
      </c>
      <c r="C209" s="15">
        <v>0</v>
      </c>
      <c r="D209" s="15">
        <v>0</v>
      </c>
      <c r="E209" s="15">
        <v>0</v>
      </c>
      <c r="F209" s="15">
        <v>0</v>
      </c>
    </row>
    <row r="210" spans="1:6" ht="22.2" x14ac:dyDescent="0.3">
      <c r="A210" s="10" t="s">
        <v>153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3">
      <c r="A211" s="14" t="s">
        <v>154</v>
      </c>
      <c r="B211" s="15">
        <v>11</v>
      </c>
      <c r="C211" s="16">
        <v>-30326</v>
      </c>
      <c r="D211" s="16">
        <v>-50341</v>
      </c>
      <c r="E211" s="16">
        <v>-67957</v>
      </c>
      <c r="F211" s="16">
        <v>-78413</v>
      </c>
    </row>
    <row r="212" spans="1:6" x14ac:dyDescent="0.3">
      <c r="A212" s="10" t="s">
        <v>155</v>
      </c>
      <c r="B212" s="11">
        <v>0</v>
      </c>
      <c r="C212" s="11">
        <v>0</v>
      </c>
      <c r="D212" s="11">
        <v>0</v>
      </c>
      <c r="E212" s="11">
        <v>0</v>
      </c>
      <c r="F212" s="13">
        <v>-1765</v>
      </c>
    </row>
    <row r="213" spans="1:6" x14ac:dyDescent="0.3">
      <c r="A213" s="14" t="s">
        <v>156</v>
      </c>
      <c r="B213" s="15">
        <v>0</v>
      </c>
      <c r="C213" s="15">
        <v>0</v>
      </c>
      <c r="D213" s="15">
        <v>0</v>
      </c>
      <c r="E213" s="15">
        <v>0</v>
      </c>
      <c r="F213" s="15">
        <v>0</v>
      </c>
    </row>
    <row r="214" spans="1:6" x14ac:dyDescent="0.3">
      <c r="A214" s="10" t="s">
        <v>130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3">
      <c r="A215" s="14" t="s">
        <v>157</v>
      </c>
      <c r="B215" s="15">
        <v>0</v>
      </c>
      <c r="C215" s="16">
        <v>4992</v>
      </c>
      <c r="D215" s="15">
        <v>852</v>
      </c>
      <c r="E215" s="16">
        <v>1734</v>
      </c>
      <c r="F215" s="16">
        <v>3143</v>
      </c>
    </row>
    <row r="216" spans="1:6" ht="22.2" x14ac:dyDescent="0.3">
      <c r="A216" s="6" t="s">
        <v>158</v>
      </c>
      <c r="B216" s="7">
        <v>0</v>
      </c>
      <c r="C216" s="17">
        <v>-25300</v>
      </c>
      <c r="D216" s="17">
        <v>-44703</v>
      </c>
      <c r="E216" s="17">
        <v>-61804</v>
      </c>
      <c r="F216" s="17">
        <v>-59051</v>
      </c>
    </row>
    <row r="217" spans="1:6" x14ac:dyDescent="0.3">
      <c r="A217" s="8" t="s">
        <v>159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</row>
    <row r="218" spans="1:6" x14ac:dyDescent="0.3">
      <c r="A218" s="6" t="s">
        <v>160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3">
      <c r="A219" s="14" t="s">
        <v>161</v>
      </c>
      <c r="B219" s="15">
        <v>16</v>
      </c>
      <c r="C219" s="15">
        <v>0</v>
      </c>
      <c r="D219" s="15">
        <v>0</v>
      </c>
      <c r="E219" s="16">
        <v>491558</v>
      </c>
      <c r="F219" s="16">
        <v>747855</v>
      </c>
    </row>
    <row r="220" spans="1:6" x14ac:dyDescent="0.3">
      <c r="A220" s="10" t="s">
        <v>162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ht="22.2" x14ac:dyDescent="0.3">
      <c r="A221" s="14" t="s">
        <v>163</v>
      </c>
      <c r="B221" s="15">
        <v>0</v>
      </c>
      <c r="C221" s="15">
        <v>0</v>
      </c>
      <c r="D221" s="15">
        <v>0</v>
      </c>
      <c r="E221" s="15">
        <v>0</v>
      </c>
      <c r="F221" s="15">
        <v>0</v>
      </c>
    </row>
    <row r="222" spans="1:6" x14ac:dyDescent="0.3">
      <c r="A222" s="10" t="s">
        <v>164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3">
      <c r="A223" s="14" t="s">
        <v>165</v>
      </c>
      <c r="B223" s="15">
        <v>0</v>
      </c>
      <c r="C223" s="15">
        <v>0</v>
      </c>
      <c r="D223" s="15">
        <v>0</v>
      </c>
      <c r="E223" s="15">
        <v>0</v>
      </c>
      <c r="F223" s="15">
        <v>0</v>
      </c>
    </row>
    <row r="224" spans="1:6" x14ac:dyDescent="0.3">
      <c r="A224" s="10" t="s">
        <v>144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3">
      <c r="A225" s="8" t="s">
        <v>166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</row>
    <row r="226" spans="1:6" x14ac:dyDescent="0.3">
      <c r="A226" s="10" t="s">
        <v>167</v>
      </c>
      <c r="B226" s="11">
        <v>16</v>
      </c>
      <c r="C226" s="11">
        <v>0</v>
      </c>
      <c r="D226" s="11">
        <v>0</v>
      </c>
      <c r="E226" s="13">
        <v>-281558</v>
      </c>
      <c r="F226" s="13">
        <v>-797855</v>
      </c>
    </row>
    <row r="227" spans="1:6" x14ac:dyDescent="0.3">
      <c r="A227" s="14" t="s">
        <v>168</v>
      </c>
      <c r="B227" s="15">
        <v>17</v>
      </c>
      <c r="C227" s="16">
        <v>-5820</v>
      </c>
      <c r="D227" s="16">
        <v>-3725</v>
      </c>
      <c r="E227" s="16">
        <v>-4205</v>
      </c>
      <c r="F227" s="16">
        <v>-6748</v>
      </c>
    </row>
    <row r="228" spans="1:6" x14ac:dyDescent="0.3">
      <c r="A228" s="10" t="s">
        <v>162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ht="22.2" x14ac:dyDescent="0.3">
      <c r="A229" s="14" t="s">
        <v>163</v>
      </c>
      <c r="B229" s="15">
        <v>0</v>
      </c>
      <c r="C229" s="15">
        <v>0</v>
      </c>
      <c r="D229" s="15">
        <v>0</v>
      </c>
      <c r="E229" s="15">
        <v>0</v>
      </c>
      <c r="F229" s="15">
        <v>0</v>
      </c>
    </row>
    <row r="230" spans="1:6" x14ac:dyDescent="0.3">
      <c r="A230" s="10" t="s">
        <v>169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3">
      <c r="A231" s="14" t="s">
        <v>170</v>
      </c>
      <c r="B231" s="15">
        <v>0</v>
      </c>
      <c r="C231" s="15">
        <v>0</v>
      </c>
      <c r="D231" s="15">
        <v>0</v>
      </c>
      <c r="E231" s="15">
        <v>0</v>
      </c>
      <c r="F231" s="15">
        <v>0</v>
      </c>
    </row>
    <row r="232" spans="1:6" x14ac:dyDescent="0.3">
      <c r="A232" s="10" t="s">
        <v>171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3">
      <c r="A233" s="14" t="s">
        <v>172</v>
      </c>
      <c r="B233" s="15">
        <v>0</v>
      </c>
      <c r="C233" s="16">
        <v>-80090</v>
      </c>
      <c r="D233" s="16">
        <v>-160637</v>
      </c>
      <c r="E233" s="16">
        <v>-308807</v>
      </c>
      <c r="F233" s="16">
        <v>-78510</v>
      </c>
    </row>
    <row r="234" spans="1:6" x14ac:dyDescent="0.3">
      <c r="A234" s="10" t="s">
        <v>130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3">
      <c r="A235" s="14" t="s">
        <v>173</v>
      </c>
      <c r="B235" s="15">
        <v>0</v>
      </c>
      <c r="C235" s="16">
        <v>-339509</v>
      </c>
      <c r="D235" s="16">
        <v>-187488</v>
      </c>
      <c r="E235" s="15">
        <v>-256</v>
      </c>
      <c r="F235" s="15">
        <v>-109</v>
      </c>
    </row>
    <row r="236" spans="1:6" ht="22.2" x14ac:dyDescent="0.3">
      <c r="A236" s="6" t="s">
        <v>174</v>
      </c>
      <c r="B236" s="7">
        <v>0</v>
      </c>
      <c r="C236" s="17">
        <v>-425419</v>
      </c>
      <c r="D236" s="17">
        <v>-351850</v>
      </c>
      <c r="E236" s="17">
        <v>-103268</v>
      </c>
      <c r="F236" s="17">
        <v>-135367</v>
      </c>
    </row>
    <row r="237" spans="1:6" ht="22.2" x14ac:dyDescent="0.3">
      <c r="A237" s="14" t="s">
        <v>175</v>
      </c>
      <c r="B237" s="15">
        <v>0</v>
      </c>
      <c r="C237" s="16">
        <v>-114875</v>
      </c>
      <c r="D237" s="16">
        <v>-205101</v>
      </c>
      <c r="E237" s="16">
        <v>-178390</v>
      </c>
      <c r="F237" s="16">
        <v>5306</v>
      </c>
    </row>
    <row r="238" spans="1:6" ht="22.2" x14ac:dyDescent="0.3">
      <c r="A238" s="10" t="s">
        <v>176</v>
      </c>
      <c r="B238" s="11">
        <v>0</v>
      </c>
      <c r="C238" s="13">
        <v>12029</v>
      </c>
      <c r="D238" s="13">
        <v>-37004</v>
      </c>
      <c r="E238" s="11">
        <v>995</v>
      </c>
      <c r="F238" s="13">
        <v>6705</v>
      </c>
    </row>
    <row r="239" spans="1:6" x14ac:dyDescent="0.3">
      <c r="A239" s="14" t="s">
        <v>177</v>
      </c>
      <c r="B239" s="15">
        <v>0</v>
      </c>
      <c r="C239" s="16">
        <v>-102846</v>
      </c>
      <c r="D239" s="16">
        <v>-242105</v>
      </c>
      <c r="E239" s="16">
        <v>-177395</v>
      </c>
      <c r="F239" s="16">
        <v>12011</v>
      </c>
    </row>
    <row r="240" spans="1:6" x14ac:dyDescent="0.3">
      <c r="A240" s="10" t="s">
        <v>178</v>
      </c>
      <c r="B240" s="11">
        <v>6</v>
      </c>
      <c r="C240" s="13">
        <v>579929</v>
      </c>
      <c r="D240" s="13">
        <v>477083</v>
      </c>
      <c r="E240" s="13">
        <v>234978</v>
      </c>
      <c r="F240" s="13">
        <v>57583</v>
      </c>
    </row>
    <row r="241" spans="1:6" x14ac:dyDescent="0.3">
      <c r="A241" s="8" t="s">
        <v>179</v>
      </c>
      <c r="B241" s="9">
        <v>6</v>
      </c>
      <c r="C241" s="18">
        <v>477083</v>
      </c>
      <c r="D241" s="18">
        <v>234978</v>
      </c>
      <c r="E241" s="18">
        <v>57583</v>
      </c>
      <c r="F241" s="18">
        <v>69594</v>
      </c>
    </row>
    <row r="243" spans="1:6" x14ac:dyDescent="0.3">
      <c r="A243" s="2" t="s">
        <v>180</v>
      </c>
    </row>
    <row r="244" spans="1:6" x14ac:dyDescent="0.3">
      <c r="A244" s="4" t="s">
        <v>8</v>
      </c>
      <c r="B244" s="5" t="s">
        <v>9</v>
      </c>
      <c r="C244" s="4">
        <v>2020</v>
      </c>
      <c r="D244" s="5">
        <v>2021</v>
      </c>
      <c r="E244" s="4">
        <v>2022</v>
      </c>
      <c r="F244" s="5">
        <v>2023</v>
      </c>
    </row>
    <row r="245" spans="1:6" x14ac:dyDescent="0.3">
      <c r="A245" s="10" t="s">
        <v>95</v>
      </c>
      <c r="B245" s="11">
        <v>0</v>
      </c>
      <c r="C245" s="13">
        <v>110737</v>
      </c>
      <c r="D245" s="13">
        <v>322993</v>
      </c>
      <c r="E245" s="13">
        <v>220210</v>
      </c>
      <c r="F245" s="13">
        <v>115711</v>
      </c>
    </row>
    <row r="246" spans="1:6" ht="22.2" x14ac:dyDescent="0.3">
      <c r="A246" s="8" t="s">
        <v>181</v>
      </c>
      <c r="B246" s="9">
        <v>0</v>
      </c>
      <c r="C246" s="9">
        <v>0</v>
      </c>
      <c r="D246" s="9">
        <v>0</v>
      </c>
      <c r="E246" s="9">
        <v>0</v>
      </c>
      <c r="F246" s="9">
        <v>0</v>
      </c>
    </row>
    <row r="247" spans="1:6" ht="22.2" x14ac:dyDescent="0.3">
      <c r="A247" s="10" t="s">
        <v>182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3">
      <c r="A248" s="14" t="s">
        <v>183</v>
      </c>
      <c r="B248" s="15">
        <v>0</v>
      </c>
      <c r="C248" s="15">
        <v>0</v>
      </c>
      <c r="D248" s="15">
        <v>0</v>
      </c>
      <c r="E248" s="15">
        <v>0</v>
      </c>
      <c r="F248" s="15">
        <v>0</v>
      </c>
    </row>
    <row r="249" spans="1:6" ht="22.2" x14ac:dyDescent="0.3">
      <c r="A249" s="10" t="s">
        <v>184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ht="22.2" x14ac:dyDescent="0.3">
      <c r="A250" s="14" t="s">
        <v>185</v>
      </c>
      <c r="B250" s="15">
        <v>0</v>
      </c>
      <c r="C250" s="15">
        <v>0</v>
      </c>
      <c r="D250" s="15">
        <v>0</v>
      </c>
      <c r="E250" s="15">
        <v>0</v>
      </c>
      <c r="F250" s="15">
        <v>0</v>
      </c>
    </row>
    <row r="251" spans="1:6" ht="22.2" x14ac:dyDescent="0.3">
      <c r="A251" s="10" t="s">
        <v>186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ht="33" x14ac:dyDescent="0.3">
      <c r="A252" s="14" t="s">
        <v>187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</row>
    <row r="253" spans="1:6" ht="22.2" x14ac:dyDescent="0.3">
      <c r="A253" s="10" t="s">
        <v>188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ht="22.2" x14ac:dyDescent="0.3">
      <c r="A254" s="8" t="s">
        <v>189</v>
      </c>
      <c r="B254" s="9">
        <v>0</v>
      </c>
      <c r="C254" s="9">
        <v>0</v>
      </c>
      <c r="D254" s="9">
        <v>0</v>
      </c>
      <c r="E254" s="9">
        <v>0</v>
      </c>
      <c r="F254" s="9">
        <v>0</v>
      </c>
    </row>
    <row r="255" spans="1:6" x14ac:dyDescent="0.3">
      <c r="A255" s="10" t="s">
        <v>111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3">
      <c r="A256" s="14" t="s">
        <v>190</v>
      </c>
      <c r="B256" s="15">
        <v>0</v>
      </c>
      <c r="C256" s="15">
        <v>0</v>
      </c>
      <c r="D256" s="15">
        <v>0</v>
      </c>
      <c r="E256" s="15">
        <v>0</v>
      </c>
      <c r="F256" s="15">
        <v>0</v>
      </c>
    </row>
    <row r="257" spans="1:6" ht="22.2" x14ac:dyDescent="0.3">
      <c r="A257" s="10" t="s">
        <v>191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ht="33" x14ac:dyDescent="0.3">
      <c r="A258" s="14" t="s">
        <v>192</v>
      </c>
      <c r="B258" s="15">
        <v>0</v>
      </c>
      <c r="C258" s="15">
        <v>0</v>
      </c>
      <c r="D258" s="15">
        <v>0</v>
      </c>
      <c r="E258" s="15">
        <v>0</v>
      </c>
      <c r="F258" s="15">
        <v>0</v>
      </c>
    </row>
    <row r="259" spans="1:6" x14ac:dyDescent="0.3">
      <c r="A259" s="10" t="s">
        <v>193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ht="22.2" x14ac:dyDescent="0.3">
      <c r="A260" s="14" t="s">
        <v>194</v>
      </c>
      <c r="B260" s="15">
        <v>0</v>
      </c>
      <c r="C260" s="15">
        <v>0</v>
      </c>
      <c r="D260" s="15">
        <v>0</v>
      </c>
      <c r="E260" s="15">
        <v>0</v>
      </c>
      <c r="F260" s="15">
        <v>0</v>
      </c>
    </row>
    <row r="261" spans="1:6" ht="22.2" x14ac:dyDescent="0.3">
      <c r="A261" s="10" t="s">
        <v>195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3">
      <c r="A262" s="14" t="s">
        <v>196</v>
      </c>
      <c r="B262" s="15">
        <v>0</v>
      </c>
      <c r="C262" s="15">
        <v>0</v>
      </c>
      <c r="D262" s="15">
        <v>0</v>
      </c>
      <c r="E262" s="15">
        <v>0</v>
      </c>
      <c r="F262" s="15">
        <v>0</v>
      </c>
    </row>
    <row r="263" spans="1:6" ht="22.2" x14ac:dyDescent="0.3">
      <c r="A263" s="10" t="s">
        <v>197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ht="22.2" x14ac:dyDescent="0.3">
      <c r="A264" s="14" t="s">
        <v>198</v>
      </c>
      <c r="B264" s="15">
        <v>0</v>
      </c>
      <c r="C264" s="15">
        <v>0</v>
      </c>
      <c r="D264" s="15">
        <v>0</v>
      </c>
      <c r="E264" s="15">
        <v>0</v>
      </c>
      <c r="F264" s="15">
        <v>0</v>
      </c>
    </row>
    <row r="265" spans="1:6" ht="22.2" x14ac:dyDescent="0.3">
      <c r="A265" s="10" t="s">
        <v>199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3">
      <c r="A266" s="14" t="s">
        <v>200</v>
      </c>
      <c r="B266" s="15">
        <v>0</v>
      </c>
      <c r="C266" s="15">
        <v>0</v>
      </c>
      <c r="D266" s="15">
        <v>0</v>
      </c>
      <c r="E266" s="15">
        <v>0</v>
      </c>
      <c r="F266" s="15">
        <v>0</v>
      </c>
    </row>
    <row r="267" spans="1:6" ht="22.2" x14ac:dyDescent="0.3">
      <c r="A267" s="10" t="s">
        <v>201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ht="22.2" x14ac:dyDescent="0.3">
      <c r="A268" s="14" t="s">
        <v>202</v>
      </c>
      <c r="B268" s="15">
        <v>0</v>
      </c>
      <c r="C268" s="15">
        <v>0</v>
      </c>
      <c r="D268" s="15">
        <v>0</v>
      </c>
      <c r="E268" s="15">
        <v>0</v>
      </c>
      <c r="F268" s="15">
        <v>0</v>
      </c>
    </row>
    <row r="269" spans="1:6" x14ac:dyDescent="0.3">
      <c r="A269" s="10" t="s">
        <v>203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ht="22.2" x14ac:dyDescent="0.3">
      <c r="A270" s="14" t="s">
        <v>204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</row>
    <row r="271" spans="1:6" ht="22.2" x14ac:dyDescent="0.3">
      <c r="A271" s="10" t="s">
        <v>205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3">
      <c r="A272" s="14" t="s">
        <v>206</v>
      </c>
      <c r="B272" s="15">
        <v>0</v>
      </c>
      <c r="C272" s="15">
        <v>0</v>
      </c>
      <c r="D272" s="15">
        <v>0</v>
      </c>
      <c r="E272" s="15">
        <v>0</v>
      </c>
      <c r="F272" s="15">
        <v>0</v>
      </c>
    </row>
    <row r="273" spans="1:6" ht="22.2" x14ac:dyDescent="0.3">
      <c r="A273" s="10" t="s">
        <v>207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ht="22.2" x14ac:dyDescent="0.3">
      <c r="A274" s="14" t="s">
        <v>208</v>
      </c>
      <c r="B274" s="15">
        <v>0</v>
      </c>
      <c r="C274" s="15">
        <v>0</v>
      </c>
      <c r="D274" s="15">
        <v>0</v>
      </c>
      <c r="E274" s="15">
        <v>0</v>
      </c>
      <c r="F274" s="15">
        <v>0</v>
      </c>
    </row>
    <row r="275" spans="1:6" ht="22.2" x14ac:dyDescent="0.3">
      <c r="A275" s="10" t="s">
        <v>209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ht="22.2" x14ac:dyDescent="0.3">
      <c r="A276" s="14" t="s">
        <v>210</v>
      </c>
      <c r="B276" s="15">
        <v>0</v>
      </c>
      <c r="C276" s="15">
        <v>0</v>
      </c>
      <c r="D276" s="15">
        <v>0</v>
      </c>
      <c r="E276" s="15">
        <v>0</v>
      </c>
      <c r="F276" s="15">
        <v>0</v>
      </c>
    </row>
    <row r="277" spans="1:6" ht="22.2" x14ac:dyDescent="0.3">
      <c r="A277" s="10" t="s">
        <v>211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ht="22.2" x14ac:dyDescent="0.3">
      <c r="A278" s="14" t="s">
        <v>212</v>
      </c>
      <c r="B278" s="15">
        <v>0</v>
      </c>
      <c r="C278" s="15">
        <v>0</v>
      </c>
      <c r="D278" s="15">
        <v>0</v>
      </c>
      <c r="E278" s="15">
        <v>0</v>
      </c>
      <c r="F278" s="15">
        <v>0</v>
      </c>
    </row>
    <row r="279" spans="1:6" ht="22.2" x14ac:dyDescent="0.3">
      <c r="A279" s="10" t="s">
        <v>213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ht="22.2" x14ac:dyDescent="0.3">
      <c r="A280" s="14" t="s">
        <v>214</v>
      </c>
      <c r="B280" s="15">
        <v>0</v>
      </c>
      <c r="C280" s="15">
        <v>0</v>
      </c>
      <c r="D280" s="15">
        <v>0</v>
      </c>
      <c r="E280" s="15">
        <v>0</v>
      </c>
      <c r="F280" s="15">
        <v>0</v>
      </c>
    </row>
    <row r="281" spans="1:6" ht="33" x14ac:dyDescent="0.3">
      <c r="A281" s="10" t="s">
        <v>215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ht="33" x14ac:dyDescent="0.3">
      <c r="A282" s="14" t="s">
        <v>216</v>
      </c>
      <c r="B282" s="15">
        <v>0</v>
      </c>
      <c r="C282" s="15">
        <v>0</v>
      </c>
      <c r="D282" s="15">
        <v>0</v>
      </c>
      <c r="E282" s="15">
        <v>0</v>
      </c>
      <c r="F282" s="15">
        <v>0</v>
      </c>
    </row>
    <row r="283" spans="1:6" ht="22.2" x14ac:dyDescent="0.3">
      <c r="A283" s="10" t="s">
        <v>217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3">
      <c r="A284" s="8" t="s">
        <v>218</v>
      </c>
      <c r="B284" s="9">
        <v>0</v>
      </c>
      <c r="C284" s="9">
        <v>0</v>
      </c>
      <c r="D284" s="9">
        <v>0</v>
      </c>
      <c r="E284" s="9">
        <v>0</v>
      </c>
      <c r="F284" s="9">
        <v>0</v>
      </c>
    </row>
    <row r="285" spans="1:6" x14ac:dyDescent="0.3">
      <c r="A285" s="6" t="s">
        <v>219</v>
      </c>
      <c r="B285" s="7">
        <v>0</v>
      </c>
      <c r="C285" s="17">
        <v>110737</v>
      </c>
      <c r="D285" s="17">
        <v>322993</v>
      </c>
      <c r="E285" s="17">
        <v>220210</v>
      </c>
      <c r="F285" s="17">
        <v>115711</v>
      </c>
    </row>
    <row r="287" spans="1:6" x14ac:dyDescent="0.3">
      <c r="A287" t="s">
        <v>220</v>
      </c>
    </row>
    <row r="288" spans="1:6" x14ac:dyDescent="0.3">
      <c r="A288" s="5" t="s">
        <v>221</v>
      </c>
      <c r="B288" s="5" t="s">
        <v>222</v>
      </c>
    </row>
    <row r="289" spans="1:2" x14ac:dyDescent="0.3">
      <c r="A289" s="7" t="s">
        <v>223</v>
      </c>
      <c r="B289" s="11"/>
    </row>
    <row r="290" spans="1:2" x14ac:dyDescent="0.3">
      <c r="A290" s="15" t="s">
        <v>224</v>
      </c>
      <c r="B290" s="15" t="s">
        <v>225</v>
      </c>
    </row>
    <row r="291" spans="1:2" x14ac:dyDescent="0.3">
      <c r="A291" s="7" t="s">
        <v>226</v>
      </c>
      <c r="B291" s="11"/>
    </row>
    <row r="292" spans="1:2" x14ac:dyDescent="0.3">
      <c r="A292" s="15" t="s">
        <v>224</v>
      </c>
      <c r="B292" s="15" t="s">
        <v>227</v>
      </c>
    </row>
    <row r="293" spans="1:2" x14ac:dyDescent="0.3">
      <c r="A293" s="7" t="s">
        <v>228</v>
      </c>
      <c r="B293" s="11"/>
    </row>
    <row r="294" spans="1:2" x14ac:dyDescent="0.3">
      <c r="A294" s="15" t="s">
        <v>224</v>
      </c>
      <c r="B294" s="15" t="s">
        <v>229</v>
      </c>
    </row>
  </sheetData>
  <hyperlinks>
    <hyperlink ref="B17" r:id="rId1" xr:uid="{E545D6A5-BE0A-4A43-A9C5-AE4530FBB84C}"/>
    <hyperlink ref="B18" r:id="rId2" xr:uid="{741366ED-D7B4-48CF-A2F0-93D5DF2550C7}"/>
    <hyperlink ref="B14" r:id="rId3" display="VT@wacc" xr:uid="{A19CFA0F-C5BA-4611-8BC5-62654A6DD89B}"/>
  </hyperlinks>
  <pageMargins left="0.75" right="0.75" top="1" bottom="1" header="0.5" footer="0.5"/>
  <drawing r:id="rId4"/>
  <legacyDrawing r:id="rId5"/>
  <controls>
    <mc:AlternateContent xmlns:mc="http://schemas.openxmlformats.org/markup-compatibility/2006">
      <mc:Choice Requires="x14">
        <control shapeId="1030" r:id="rId6" name="Control 6">
          <controlPr defaultSize="0" r:id="rId7">
            <anchor moveWithCells="1">
              <from>
                <xdr:col>0</xdr:col>
                <xdr:colOff>0</xdr:colOff>
                <xdr:row>285</xdr:row>
                <xdr:rowOff>0</xdr:rowOff>
              </from>
              <to>
                <xdr:col>0</xdr:col>
                <xdr:colOff>914400</xdr:colOff>
                <xdr:row>286</xdr:row>
                <xdr:rowOff>45720</xdr:rowOff>
              </to>
            </anchor>
          </controlPr>
        </control>
      </mc:Choice>
      <mc:Fallback>
        <control shapeId="1030" r:id="rId6" name="Control 6"/>
      </mc:Fallback>
    </mc:AlternateContent>
    <mc:AlternateContent xmlns:mc="http://schemas.openxmlformats.org/markup-compatibility/2006">
      <mc:Choice Requires="x14">
        <control shapeId="1029" r:id="rId8" name="Control 5">
          <controlPr defaultSize="0" r:id="rId7">
            <anchor moveWithCells="1">
              <from>
                <xdr:col>0</xdr:col>
                <xdr:colOff>0</xdr:colOff>
                <xdr:row>241</xdr:row>
                <xdr:rowOff>0</xdr:rowOff>
              </from>
              <to>
                <xdr:col>0</xdr:col>
                <xdr:colOff>914400</xdr:colOff>
                <xdr:row>242</xdr:row>
                <xdr:rowOff>45720</xdr:rowOff>
              </to>
            </anchor>
          </controlPr>
        </control>
      </mc:Choice>
      <mc:Fallback>
        <control shapeId="1029" r:id="rId8" name="Control 5"/>
      </mc:Fallback>
    </mc:AlternateContent>
    <mc:AlternateContent xmlns:mc="http://schemas.openxmlformats.org/markup-compatibility/2006">
      <mc:Choice Requires="x14">
        <control shapeId="1028" r:id="rId9" name="Control 4">
          <controlPr defaultSize="0" r:id="rId7">
            <anchor moveWithCells="1">
              <from>
                <xdr:col>0</xdr:col>
                <xdr:colOff>0</xdr:colOff>
                <xdr:row>165</xdr:row>
                <xdr:rowOff>0</xdr:rowOff>
              </from>
              <to>
                <xdr:col>0</xdr:col>
                <xdr:colOff>914400</xdr:colOff>
                <xdr:row>166</xdr:row>
                <xdr:rowOff>45720</xdr:rowOff>
              </to>
            </anchor>
          </controlPr>
        </control>
      </mc:Choice>
      <mc:Fallback>
        <control shapeId="1028" r:id="rId9" name="Control 4"/>
      </mc:Fallback>
    </mc:AlternateContent>
    <mc:AlternateContent xmlns:mc="http://schemas.openxmlformats.org/markup-compatibility/2006">
      <mc:Choice Requires="x14">
        <control shapeId="1027" r:id="rId10" name="Control 3">
          <controlPr defaultSize="0" r:id="rId7">
            <anchor moveWithCells="1">
              <from>
                <xdr:col>0</xdr:col>
                <xdr:colOff>0</xdr:colOff>
                <xdr:row>164</xdr:row>
                <xdr:rowOff>0</xdr:rowOff>
              </from>
              <to>
                <xdr:col>0</xdr:col>
                <xdr:colOff>914400</xdr:colOff>
                <xdr:row>165</xdr:row>
                <xdr:rowOff>45720</xdr:rowOff>
              </to>
            </anchor>
          </controlPr>
        </control>
      </mc:Choice>
      <mc:Fallback>
        <control shapeId="1027" r:id="rId10" name="Control 3"/>
      </mc:Fallback>
    </mc:AlternateContent>
    <mc:AlternateContent xmlns:mc="http://schemas.openxmlformats.org/markup-compatibility/2006">
      <mc:Choice Requires="x14">
        <control shapeId="1026" r:id="rId11" name="Control 2">
          <controlPr defaultSize="0" r:id="rId7">
            <anchor moveWithCells="1">
              <from>
                <xdr:col>0</xdr:col>
                <xdr:colOff>0</xdr:colOff>
                <xdr:row>121</xdr:row>
                <xdr:rowOff>0</xdr:rowOff>
              </from>
              <to>
                <xdr:col>0</xdr:col>
                <xdr:colOff>914400</xdr:colOff>
                <xdr:row>122</xdr:row>
                <xdr:rowOff>45720</xdr:rowOff>
              </to>
            </anchor>
          </controlPr>
        </control>
      </mc:Choice>
      <mc:Fallback>
        <control shapeId="1026" r:id="rId11" name="Control 2"/>
      </mc:Fallback>
    </mc:AlternateContent>
    <mc:AlternateContent xmlns:mc="http://schemas.openxmlformats.org/markup-compatibility/2006">
      <mc:Choice Requires="x14">
        <control shapeId="1025" r:id="rId12" name="Control 1">
          <controlPr defaultSize="0" r:id="rId7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914400</xdr:colOff>
                <xdr:row>13</xdr:row>
                <xdr:rowOff>38100</xdr:rowOff>
              </to>
            </anchor>
          </controlPr>
        </control>
      </mc:Choice>
      <mc:Fallback>
        <control shapeId="1025" r:id="rId12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AE26-1EAE-466F-B624-C45BA24B5E1E}">
  <sheetPr codeName="Hoja2"/>
  <dimension ref="A6:K272"/>
  <sheetViews>
    <sheetView showGridLines="0" topLeftCell="A200" zoomScale="70" zoomScaleNormal="70" workbookViewId="0">
      <selection activeCell="F218" sqref="F218"/>
    </sheetView>
  </sheetViews>
  <sheetFormatPr baseColWidth="10" defaultRowHeight="14.4" x14ac:dyDescent="0.3"/>
  <cols>
    <col min="1" max="2" width="46.21875" bestFit="1" customWidth="1"/>
    <col min="3" max="3" width="11.77734375" bestFit="1" customWidth="1"/>
    <col min="4" max="4" width="9.88671875" bestFit="1" customWidth="1"/>
    <col min="5" max="5" width="11.77734375" bestFit="1" customWidth="1"/>
    <col min="6" max="6" width="9.88671875" bestFit="1" customWidth="1"/>
    <col min="7" max="11" width="9.88671875" customWidth="1"/>
    <col min="12" max="12" width="40.44140625" bestFit="1" customWidth="1"/>
    <col min="13" max="15" width="46.21875" bestFit="1" customWidth="1"/>
    <col min="16" max="16" width="20.109375" bestFit="1" customWidth="1"/>
    <col min="17" max="17" width="36.88671875" bestFit="1" customWidth="1"/>
    <col min="18" max="18" width="44.21875" bestFit="1" customWidth="1"/>
    <col min="19" max="19" width="46.21875" bestFit="1" customWidth="1"/>
    <col min="20" max="20" width="37.21875" bestFit="1" customWidth="1"/>
    <col min="21" max="21" width="41.5546875" bestFit="1" customWidth="1"/>
    <col min="22" max="22" width="46.109375" bestFit="1" customWidth="1"/>
    <col min="23" max="24" width="46.21875" bestFit="1" customWidth="1"/>
    <col min="25" max="25" width="18.88671875" bestFit="1" customWidth="1"/>
    <col min="26" max="26" width="10.88671875" bestFit="1" customWidth="1"/>
  </cols>
  <sheetData>
    <row r="6" spans="1:11" x14ac:dyDescent="0.3">
      <c r="A6" s="2" t="s">
        <v>69</v>
      </c>
    </row>
    <row r="7" spans="1:11" x14ac:dyDescent="0.3">
      <c r="A7" s="4" t="s">
        <v>8</v>
      </c>
      <c r="B7" s="5" t="s">
        <v>9</v>
      </c>
      <c r="C7" s="5">
        <v>2020</v>
      </c>
      <c r="D7" s="5">
        <v>2021</v>
      </c>
      <c r="E7" s="5">
        <v>2022</v>
      </c>
      <c r="F7" s="5">
        <v>2023</v>
      </c>
      <c r="G7" s="5">
        <f>F7+1</f>
        <v>2024</v>
      </c>
      <c r="H7" s="5">
        <f t="shared" ref="H7:L7" si="0">G7+1</f>
        <v>2025</v>
      </c>
      <c r="I7" s="5">
        <f t="shared" si="0"/>
        <v>2026</v>
      </c>
      <c r="J7" s="5">
        <f t="shared" si="0"/>
        <v>2027</v>
      </c>
      <c r="K7" s="5">
        <f t="shared" si="0"/>
        <v>2028</v>
      </c>
    </row>
    <row r="8" spans="1:11" x14ac:dyDescent="0.3">
      <c r="A8" s="6" t="s">
        <v>70</v>
      </c>
      <c r="B8" s="7">
        <v>21</v>
      </c>
      <c r="C8" s="17">
        <v>1368465</v>
      </c>
      <c r="D8" s="17">
        <v>2439612</v>
      </c>
      <c r="E8" s="17">
        <v>2743235</v>
      </c>
      <c r="F8" s="17">
        <v>2384796</v>
      </c>
      <c r="G8" s="17">
        <f>F8*(1+'Análisis vertical'!$I$6)</f>
        <v>2432491.92</v>
      </c>
      <c r="H8" s="17">
        <f>G8*(1+'Análisis vertical'!$I$6)</f>
        <v>2481141.7584000002</v>
      </c>
      <c r="I8" s="17">
        <f>H8*(1+'Análisis vertical'!$I$6)</f>
        <v>2530764.593568</v>
      </c>
      <c r="J8" s="17">
        <f>I8*(1+'Análisis vertical'!$I$6)</f>
        <v>2581379.88543936</v>
      </c>
      <c r="K8" s="17">
        <f>J8*(1+'Análisis vertical'!$I$6)</f>
        <v>2633007.4831481474</v>
      </c>
    </row>
    <row r="9" spans="1:11" x14ac:dyDescent="0.3">
      <c r="A9" s="14" t="s">
        <v>71</v>
      </c>
      <c r="B9" s="15">
        <v>22</v>
      </c>
      <c r="C9" s="16">
        <v>-1152699</v>
      </c>
      <c r="D9" s="16">
        <v>-1897278</v>
      </c>
      <c r="E9" s="16">
        <v>-2359981</v>
      </c>
      <c r="F9" s="16">
        <v>-2157883</v>
      </c>
    </row>
    <row r="10" spans="1:11" x14ac:dyDescent="0.3">
      <c r="A10" s="6" t="s">
        <v>72</v>
      </c>
      <c r="B10" s="7">
        <v>0</v>
      </c>
      <c r="C10" s="17">
        <v>215766</v>
      </c>
      <c r="D10" s="17">
        <v>542334</v>
      </c>
      <c r="E10" s="17">
        <v>383254</v>
      </c>
      <c r="F10" s="17">
        <v>226913</v>
      </c>
    </row>
    <row r="11" spans="1:11" x14ac:dyDescent="0.3">
      <c r="A11" s="14" t="s">
        <v>73</v>
      </c>
      <c r="B11" s="15">
        <v>23</v>
      </c>
      <c r="C11" s="16">
        <v>-16188</v>
      </c>
      <c r="D11" s="16">
        <v>-23336</v>
      </c>
      <c r="E11" s="16">
        <v>-23185</v>
      </c>
      <c r="F11" s="16">
        <v>-20748</v>
      </c>
    </row>
    <row r="12" spans="1:11" x14ac:dyDescent="0.3">
      <c r="A12" s="10" t="s">
        <v>74</v>
      </c>
      <c r="B12" s="11">
        <v>24</v>
      </c>
      <c r="C12" s="13">
        <v>-28229</v>
      </c>
      <c r="D12" s="13">
        <v>-36068</v>
      </c>
      <c r="E12" s="13">
        <v>-41755</v>
      </c>
      <c r="F12" s="13">
        <v>-42313</v>
      </c>
    </row>
    <row r="13" spans="1:11" x14ac:dyDescent="0.3">
      <c r="A13" s="14" t="s">
        <v>75</v>
      </c>
      <c r="B13" s="15">
        <v>26</v>
      </c>
      <c r="C13" s="16">
        <v>22207</v>
      </c>
      <c r="D13" s="16">
        <v>22498</v>
      </c>
      <c r="E13" s="16">
        <v>10890</v>
      </c>
      <c r="F13" s="16">
        <v>28870</v>
      </c>
    </row>
    <row r="14" spans="1:11" x14ac:dyDescent="0.3">
      <c r="A14" s="10" t="s">
        <v>76</v>
      </c>
      <c r="B14" s="11">
        <v>27</v>
      </c>
      <c r="C14" s="13">
        <v>-17068</v>
      </c>
      <c r="D14" s="13">
        <v>-7698</v>
      </c>
      <c r="E14" s="13">
        <v>-3370</v>
      </c>
      <c r="F14" s="13">
        <v>-11213</v>
      </c>
    </row>
    <row r="15" spans="1:11" x14ac:dyDescent="0.3">
      <c r="A15" s="14" t="s">
        <v>77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</row>
    <row r="16" spans="1:11" x14ac:dyDescent="0.3">
      <c r="A16" s="6" t="s">
        <v>78</v>
      </c>
      <c r="B16" s="7">
        <v>0</v>
      </c>
      <c r="C16" s="17">
        <v>176488</v>
      </c>
      <c r="D16" s="17">
        <v>497730</v>
      </c>
      <c r="E16" s="17">
        <v>325834</v>
      </c>
      <c r="F16" s="17">
        <v>181509</v>
      </c>
      <c r="G16" s="17">
        <f>G8*'Análisis vertical'!$I$16</f>
        <v>321013.64858773205</v>
      </c>
      <c r="H16" s="17">
        <f>H8*'Análisis vertical'!$I$16</f>
        <v>327433.92155948671</v>
      </c>
      <c r="I16" s="17">
        <f>I8*'Análisis vertical'!$I$16</f>
        <v>333982.59999067645</v>
      </c>
      <c r="J16" s="17">
        <f>J8*'Análisis vertical'!$I$16</f>
        <v>340662.25199048995</v>
      </c>
      <c r="K16" s="17">
        <f>K8*'Análisis vertical'!$I$16</f>
        <v>347475.4970302998</v>
      </c>
    </row>
    <row r="17" spans="1:11" ht="22.2" x14ac:dyDescent="0.3">
      <c r="A17" s="14" t="s">
        <v>79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</row>
    <row r="18" spans="1:11" x14ac:dyDescent="0.3">
      <c r="A18" s="10" t="s">
        <v>80</v>
      </c>
      <c r="B18" s="11">
        <v>28</v>
      </c>
      <c r="C18" s="13">
        <v>5191</v>
      </c>
      <c r="D18" s="13">
        <v>1385</v>
      </c>
      <c r="E18" s="13">
        <v>2227</v>
      </c>
      <c r="F18" s="13">
        <v>29300</v>
      </c>
    </row>
    <row r="19" spans="1:11" x14ac:dyDescent="0.3">
      <c r="A19" s="14" t="s">
        <v>81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t="s">
        <v>287</v>
      </c>
    </row>
    <row r="20" spans="1:11" x14ac:dyDescent="0.3">
      <c r="A20" s="10" t="s">
        <v>82</v>
      </c>
      <c r="B20" s="11">
        <v>29</v>
      </c>
      <c r="C20" s="13">
        <v>-2870</v>
      </c>
      <c r="D20" s="11">
        <v>-798</v>
      </c>
      <c r="E20" s="13">
        <v>-8339</v>
      </c>
      <c r="F20" s="13">
        <v>-35958</v>
      </c>
      <c r="G20" s="12">
        <f>-LBO!D7</f>
        <v>-235029.64592968873</v>
      </c>
      <c r="H20" s="12">
        <f>-LBO!E7</f>
        <v>-188023.71674375099</v>
      </c>
      <c r="I20" s="12">
        <f>-LBO!F7</f>
        <v>-141017.78755781322</v>
      </c>
      <c r="J20" s="12">
        <f>-LBO!G7</f>
        <v>-94011.858371875467</v>
      </c>
      <c r="K20" s="12">
        <f>-LBO!H7</f>
        <v>-47005.929185937726</v>
      </c>
    </row>
    <row r="21" spans="1:11" ht="22.2" x14ac:dyDescent="0.3">
      <c r="A21" s="14" t="s">
        <v>83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</row>
    <row r="22" spans="1:11" x14ac:dyDescent="0.3">
      <c r="A22" s="10" t="s">
        <v>84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11" x14ac:dyDescent="0.3">
      <c r="A23" s="14" t="s">
        <v>85</v>
      </c>
      <c r="B23" s="15" t="s">
        <v>86</v>
      </c>
      <c r="C23" s="16">
        <v>12029</v>
      </c>
      <c r="D23" s="16">
        <v>-37004</v>
      </c>
      <c r="E23" s="15">
        <v>995</v>
      </c>
      <c r="F23" s="16">
        <v>6705</v>
      </c>
    </row>
    <row r="24" spans="1:11" ht="22.2" x14ac:dyDescent="0.3">
      <c r="A24" s="10" t="s">
        <v>87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11" ht="33" x14ac:dyDescent="0.3">
      <c r="A25" s="14" t="s">
        <v>88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</row>
    <row r="26" spans="1:11" ht="22.2" x14ac:dyDescent="0.3">
      <c r="A26" s="10" t="s">
        <v>89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11" ht="22.2" x14ac:dyDescent="0.3">
      <c r="A27" s="14" t="s">
        <v>90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</row>
    <row r="28" spans="1:11" x14ac:dyDescent="0.3">
      <c r="A28" s="6" t="s">
        <v>91</v>
      </c>
      <c r="B28" s="7">
        <v>0</v>
      </c>
      <c r="C28" s="17">
        <v>190838</v>
      </c>
      <c r="D28" s="17">
        <v>461313</v>
      </c>
      <c r="E28" s="17">
        <v>320717</v>
      </c>
      <c r="F28" s="17">
        <v>181556</v>
      </c>
      <c r="G28" s="17">
        <f>SUM(G16:G27)</f>
        <v>85984.002658043319</v>
      </c>
      <c r="H28" s="17">
        <f t="shared" ref="H28:K28" si="1">SUM(H16:H27)</f>
        <v>139410.20481573572</v>
      </c>
      <c r="I28" s="17">
        <f t="shared" si="1"/>
        <v>192964.81243286323</v>
      </c>
      <c r="J28" s="17">
        <f t="shared" si="1"/>
        <v>246650.39361861447</v>
      </c>
      <c r="K28" s="17">
        <f t="shared" si="1"/>
        <v>300469.56784436206</v>
      </c>
    </row>
    <row r="29" spans="1:11" x14ac:dyDescent="0.3">
      <c r="A29" s="14" t="s">
        <v>92</v>
      </c>
      <c r="B29" s="15">
        <v>19</v>
      </c>
      <c r="C29" s="16">
        <v>-80101</v>
      </c>
      <c r="D29" s="16">
        <v>-138320</v>
      </c>
      <c r="E29" s="16">
        <v>-100507</v>
      </c>
      <c r="F29" s="16">
        <v>-65845</v>
      </c>
      <c r="G29">
        <f>G8*'Análisis vertical'!$G$29</f>
        <v>-109145.58689302621</v>
      </c>
      <c r="H29">
        <f>H8*'Análisis vertical'!$G$29</f>
        <v>-111328.49863088674</v>
      </c>
      <c r="I29">
        <f>I8*'Análisis vertical'!$G$29</f>
        <v>-113555.06860350446</v>
      </c>
      <c r="J29">
        <f>J8*'Análisis vertical'!$G$29</f>
        <v>-115826.16997557455</v>
      </c>
      <c r="K29">
        <f>K8*'Análisis vertical'!$G$29</f>
        <v>-118142.69337508605</v>
      </c>
    </row>
    <row r="30" spans="1:11" x14ac:dyDescent="0.3">
      <c r="A30" s="10" t="s">
        <v>93</v>
      </c>
      <c r="B30" s="11">
        <v>0</v>
      </c>
      <c r="C30" s="13">
        <v>110737</v>
      </c>
      <c r="D30" s="13">
        <v>322993</v>
      </c>
      <c r="E30" s="13">
        <v>220210</v>
      </c>
      <c r="F30" s="13">
        <v>115711</v>
      </c>
    </row>
    <row r="31" spans="1:11" ht="22.2" x14ac:dyDescent="0.3">
      <c r="A31" s="14" t="s">
        <v>94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</row>
    <row r="32" spans="1:11" x14ac:dyDescent="0.3">
      <c r="A32" s="6" t="s">
        <v>95</v>
      </c>
      <c r="B32" s="7">
        <v>0</v>
      </c>
      <c r="C32" s="17">
        <v>110737</v>
      </c>
      <c r="D32" s="17">
        <v>322993</v>
      </c>
      <c r="E32" s="17">
        <v>220210</v>
      </c>
      <c r="F32" s="17">
        <v>115711</v>
      </c>
    </row>
    <row r="33" spans="1:6" x14ac:dyDescent="0.3">
      <c r="A33" s="8" t="s">
        <v>96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</row>
    <row r="34" spans="1:6" x14ac:dyDescent="0.3">
      <c r="A34" s="6" t="s">
        <v>97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3">
      <c r="A35" s="14" t="s">
        <v>98</v>
      </c>
      <c r="B35" s="15">
        <v>31</v>
      </c>
      <c r="C35" s="15">
        <v>0.125</v>
      </c>
      <c r="D35" s="15">
        <v>0.46100000000000002</v>
      </c>
      <c r="E35" s="15">
        <v>0.315</v>
      </c>
      <c r="F35" s="15">
        <v>0.16500000000000001</v>
      </c>
    </row>
    <row r="36" spans="1:6" x14ac:dyDescent="0.3">
      <c r="A36" s="10" t="s">
        <v>99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3">
      <c r="A37" s="14" t="s">
        <v>100</v>
      </c>
      <c r="B37" s="15">
        <v>0</v>
      </c>
      <c r="C37" s="15">
        <v>0.125</v>
      </c>
      <c r="D37" s="15">
        <v>0.46100000000000002</v>
      </c>
      <c r="E37" s="15">
        <v>0.315</v>
      </c>
      <c r="F37" s="15">
        <v>0.16500000000000001</v>
      </c>
    </row>
    <row r="38" spans="1:6" x14ac:dyDescent="0.3">
      <c r="A38" s="10" t="s">
        <v>101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3">
      <c r="A39" s="14" t="s">
        <v>102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</row>
    <row r="40" spans="1:6" x14ac:dyDescent="0.3">
      <c r="A40" s="10" t="s">
        <v>103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3">
      <c r="A41" s="8" t="s">
        <v>104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</row>
    <row r="42" spans="1:6" x14ac:dyDescent="0.3">
      <c r="A42" s="10" t="s">
        <v>105</v>
      </c>
      <c r="B42" s="11">
        <v>0</v>
      </c>
      <c r="C42" s="11">
        <v>0.125</v>
      </c>
      <c r="D42" s="11">
        <v>0.46100000000000002</v>
      </c>
      <c r="E42" s="11">
        <v>0.315</v>
      </c>
      <c r="F42" s="11">
        <v>0.16500000000000001</v>
      </c>
    </row>
    <row r="43" spans="1:6" x14ac:dyDescent="0.3">
      <c r="A43" s="14" t="s">
        <v>106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</row>
    <row r="44" spans="1:6" x14ac:dyDescent="0.3">
      <c r="A44" s="10" t="s">
        <v>107</v>
      </c>
      <c r="B44" s="11">
        <v>0</v>
      </c>
      <c r="C44" s="11">
        <v>0.125</v>
      </c>
      <c r="D44" s="11">
        <v>0.46100000000000002</v>
      </c>
      <c r="E44" s="11">
        <v>0.315</v>
      </c>
      <c r="F44" s="11">
        <v>0.16500000000000001</v>
      </c>
    </row>
    <row r="45" spans="1:6" x14ac:dyDescent="0.3">
      <c r="A45" s="14" t="s">
        <v>108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</row>
    <row r="46" spans="1:6" x14ac:dyDescent="0.3">
      <c r="A46" s="10" t="s">
        <v>109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3">
      <c r="A47" s="14" t="s">
        <v>110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</row>
    <row r="49" spans="1:7" ht="18" x14ac:dyDescent="0.35">
      <c r="A49" s="1" t="s">
        <v>0</v>
      </c>
    </row>
    <row r="50" spans="1:7" x14ac:dyDescent="0.3">
      <c r="B50" t="s">
        <v>239</v>
      </c>
    </row>
    <row r="51" spans="1:7" x14ac:dyDescent="0.3">
      <c r="A51" s="2" t="s">
        <v>1</v>
      </c>
      <c r="C51" s="5">
        <v>2020</v>
      </c>
      <c r="D51" s="5">
        <v>2021</v>
      </c>
      <c r="E51" s="5">
        <v>2022</v>
      </c>
      <c r="F51" s="5">
        <v>2023</v>
      </c>
    </row>
    <row r="52" spans="1:7" x14ac:dyDescent="0.3">
      <c r="A52" s="2"/>
      <c r="B52" t="s">
        <v>231</v>
      </c>
      <c r="C52" s="20">
        <v>0.29499999999999998</v>
      </c>
      <c r="D52" s="20">
        <v>0.29499999999999998</v>
      </c>
      <c r="E52" s="20">
        <v>0.29499999999999998</v>
      </c>
      <c r="F52" s="20">
        <v>0.29499999999999998</v>
      </c>
    </row>
    <row r="53" spans="1:7" x14ac:dyDescent="0.3">
      <c r="A53" s="2" t="s">
        <v>2</v>
      </c>
      <c r="B53" t="s">
        <v>230</v>
      </c>
      <c r="C53" s="12">
        <f>C16</f>
        <v>176488</v>
      </c>
      <c r="D53" s="12">
        <f>D16</f>
        <v>497730</v>
      </c>
      <c r="E53" s="12">
        <f>E16</f>
        <v>325834</v>
      </c>
      <c r="F53" s="12">
        <f>F16</f>
        <v>181509</v>
      </c>
    </row>
    <row r="54" spans="1:7" x14ac:dyDescent="0.3">
      <c r="A54" s="2"/>
      <c r="B54" t="s">
        <v>237</v>
      </c>
      <c r="C54" s="12">
        <f>C69+C73-C105</f>
        <v>297082</v>
      </c>
      <c r="D54" s="12">
        <f t="shared" ref="D54:F54" si="2">D69+D73-D105</f>
        <v>759190</v>
      </c>
      <c r="E54" s="12">
        <f t="shared" si="2"/>
        <v>1332683</v>
      </c>
      <c r="F54" s="12">
        <f t="shared" si="2"/>
        <v>852078</v>
      </c>
    </row>
    <row r="55" spans="1:7" x14ac:dyDescent="0.3">
      <c r="A55" s="2"/>
      <c r="C55" s="12"/>
      <c r="D55" s="12"/>
      <c r="E55" s="12"/>
      <c r="F55" s="12"/>
    </row>
    <row r="56" spans="1:7" x14ac:dyDescent="0.3">
      <c r="A56" s="2" t="s">
        <v>3</v>
      </c>
      <c r="B56" t="s">
        <v>232</v>
      </c>
      <c r="C56">
        <f>C53*(1-C52)</f>
        <v>124424.04000000001</v>
      </c>
      <c r="D56">
        <f>D53*(1-D52)</f>
        <v>350899.65</v>
      </c>
      <c r="E56">
        <f>E53*(1-E52)</f>
        <v>229712.97000000003</v>
      </c>
      <c r="F56">
        <f>F53*(1-F52)</f>
        <v>127963.84500000002</v>
      </c>
    </row>
    <row r="57" spans="1:7" x14ac:dyDescent="0.3">
      <c r="A57" s="2" t="s">
        <v>4</v>
      </c>
      <c r="B57" t="s">
        <v>233</v>
      </c>
      <c r="C57" s="12">
        <v>68319</v>
      </c>
      <c r="D57" s="12">
        <v>65218</v>
      </c>
      <c r="E57" s="12">
        <v>57003</v>
      </c>
      <c r="F57" s="12">
        <v>53558</v>
      </c>
    </row>
    <row r="58" spans="1:7" x14ac:dyDescent="0.3">
      <c r="A58" s="2" t="s">
        <v>5</v>
      </c>
      <c r="B58" t="s">
        <v>234</v>
      </c>
      <c r="C58">
        <v>0</v>
      </c>
      <c r="D58">
        <v>0</v>
      </c>
      <c r="E58">
        <v>0</v>
      </c>
      <c r="F58">
        <v>0</v>
      </c>
      <c r="G58" t="s">
        <v>238</v>
      </c>
    </row>
    <row r="59" spans="1:7" x14ac:dyDescent="0.3">
      <c r="A59" s="3" t="s">
        <v>6</v>
      </c>
      <c r="B59" t="s">
        <v>235</v>
      </c>
      <c r="D59" s="12">
        <f>-(D54-C54)</f>
        <v>-462108</v>
      </c>
      <c r="E59" s="12">
        <f t="shared" ref="E59:F59" si="3">-(E54-D54)</f>
        <v>-573493</v>
      </c>
      <c r="F59" s="12">
        <f t="shared" si="3"/>
        <v>480605</v>
      </c>
    </row>
    <row r="60" spans="1:7" x14ac:dyDescent="0.3">
      <c r="B60" t="s">
        <v>236</v>
      </c>
      <c r="C60" s="12">
        <f>C186</f>
        <v>-30326</v>
      </c>
      <c r="D60" s="12">
        <f t="shared" ref="D60:F60" si="4">D186</f>
        <v>-50341</v>
      </c>
      <c r="E60" s="12">
        <f t="shared" si="4"/>
        <v>-67957</v>
      </c>
      <c r="F60" s="12">
        <f t="shared" si="4"/>
        <v>-78413</v>
      </c>
    </row>
    <row r="61" spans="1:7" ht="15" thickBot="1" x14ac:dyDescent="0.35">
      <c r="B61" s="21" t="s">
        <v>240</v>
      </c>
      <c r="C61" s="21"/>
      <c r="D61" s="21">
        <f>SUM(D56:D60)</f>
        <v>-96331.349999999977</v>
      </c>
      <c r="E61" s="21">
        <f t="shared" ref="E61:F61" si="5">SUM(E56:E60)</f>
        <v>-354734.02999999997</v>
      </c>
      <c r="F61" s="21">
        <f t="shared" si="5"/>
        <v>583713.84499999997</v>
      </c>
    </row>
    <row r="62" spans="1:7" x14ac:dyDescent="0.3">
      <c r="A62" s="2" t="s">
        <v>7</v>
      </c>
    </row>
    <row r="63" spans="1:7" x14ac:dyDescent="0.3">
      <c r="A63" s="4" t="s">
        <v>8</v>
      </c>
      <c r="B63" s="5" t="s">
        <v>9</v>
      </c>
      <c r="C63" s="5">
        <v>2020</v>
      </c>
      <c r="D63" s="5">
        <v>2021</v>
      </c>
      <c r="E63" s="5">
        <v>2022</v>
      </c>
      <c r="F63" s="5">
        <v>2023</v>
      </c>
    </row>
    <row r="64" spans="1:7" x14ac:dyDescent="0.3">
      <c r="A64" s="6" t="s">
        <v>10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3">
      <c r="A65" s="8" t="s">
        <v>11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</row>
    <row r="66" spans="1:6" x14ac:dyDescent="0.3">
      <c r="A66" s="10" t="s">
        <v>12</v>
      </c>
      <c r="B66" s="11">
        <v>6</v>
      </c>
      <c r="C66" s="13">
        <v>477083</v>
      </c>
      <c r="D66" s="13">
        <v>234978</v>
      </c>
      <c r="E66" s="13">
        <v>57583</v>
      </c>
      <c r="F66" s="13">
        <v>69594</v>
      </c>
    </row>
    <row r="67" spans="1:6" x14ac:dyDescent="0.3">
      <c r="A67" s="14" t="s">
        <v>13</v>
      </c>
      <c r="B67" s="15">
        <v>16</v>
      </c>
      <c r="C67" s="15">
        <v>0</v>
      </c>
      <c r="D67" s="15">
        <v>0</v>
      </c>
      <c r="E67" s="15">
        <v>0</v>
      </c>
      <c r="F67" s="15">
        <v>0</v>
      </c>
    </row>
    <row r="68" spans="1:6" x14ac:dyDescent="0.3">
      <c r="A68" s="10" t="s">
        <v>14</v>
      </c>
      <c r="B68" s="11">
        <v>0</v>
      </c>
      <c r="C68" s="13">
        <v>214400</v>
      </c>
      <c r="D68" s="13">
        <v>354730</v>
      </c>
      <c r="E68" s="13">
        <v>446390</v>
      </c>
      <c r="F68" s="13">
        <v>467826</v>
      </c>
    </row>
    <row r="69" spans="1:6" x14ac:dyDescent="0.3">
      <c r="A69" s="14" t="s">
        <v>15</v>
      </c>
      <c r="B69" s="15">
        <v>7</v>
      </c>
      <c r="C69" s="16">
        <v>206853</v>
      </c>
      <c r="D69" s="16">
        <v>320685</v>
      </c>
      <c r="E69" s="16">
        <v>394126</v>
      </c>
      <c r="F69" s="16">
        <v>387036</v>
      </c>
    </row>
    <row r="70" spans="1:6" x14ac:dyDescent="0.3">
      <c r="A70" s="10" t="s">
        <v>16</v>
      </c>
      <c r="B70" s="11">
        <v>8</v>
      </c>
      <c r="C70" s="11">
        <v>0</v>
      </c>
      <c r="D70" s="11">
        <v>0</v>
      </c>
      <c r="E70" s="11">
        <v>0</v>
      </c>
      <c r="F70" s="11">
        <v>34</v>
      </c>
    </row>
    <row r="71" spans="1:6" x14ac:dyDescent="0.3">
      <c r="A71" s="14" t="s">
        <v>17</v>
      </c>
      <c r="B71" s="15">
        <v>9</v>
      </c>
      <c r="C71" s="16">
        <v>7547</v>
      </c>
      <c r="D71" s="16">
        <v>34045</v>
      </c>
      <c r="E71" s="16">
        <v>52264</v>
      </c>
      <c r="F71" s="16">
        <v>80756</v>
      </c>
    </row>
    <row r="72" spans="1:6" x14ac:dyDescent="0.3">
      <c r="A72" s="10" t="s">
        <v>18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3">
      <c r="A73" s="14" t="s">
        <v>19</v>
      </c>
      <c r="B73" s="15">
        <v>10</v>
      </c>
      <c r="C73" s="16">
        <v>315056</v>
      </c>
      <c r="D73" s="16">
        <v>966521</v>
      </c>
      <c r="E73" s="16">
        <v>1184636</v>
      </c>
      <c r="F73" s="16">
        <v>692069</v>
      </c>
    </row>
    <row r="74" spans="1:6" x14ac:dyDescent="0.3">
      <c r="A74" s="10" t="s">
        <v>20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3">
      <c r="A75" s="14" t="s">
        <v>21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</row>
    <row r="76" spans="1:6" x14ac:dyDescent="0.3">
      <c r="A76" s="10" t="s">
        <v>22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3">
      <c r="A77" s="14" t="s">
        <v>23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</row>
    <row r="78" spans="1:6" ht="33" x14ac:dyDescent="0.3">
      <c r="A78" s="10" t="s">
        <v>24</v>
      </c>
      <c r="B78" s="11">
        <v>0</v>
      </c>
      <c r="C78" s="13">
        <v>1006539</v>
      </c>
      <c r="D78" s="13">
        <v>1556229</v>
      </c>
      <c r="E78" s="13">
        <v>1688609</v>
      </c>
      <c r="F78" s="13">
        <v>1229489</v>
      </c>
    </row>
    <row r="79" spans="1:6" ht="33" x14ac:dyDescent="0.3">
      <c r="A79" s="14" t="s">
        <v>25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</row>
    <row r="80" spans="1:6" x14ac:dyDescent="0.3">
      <c r="A80" s="6" t="s">
        <v>26</v>
      </c>
      <c r="B80" s="7">
        <v>0</v>
      </c>
      <c r="C80" s="17">
        <v>1006539</v>
      </c>
      <c r="D80" s="17">
        <v>1556229</v>
      </c>
      <c r="E80" s="17">
        <v>1688609</v>
      </c>
      <c r="F80" s="17">
        <v>1229489</v>
      </c>
    </row>
    <row r="81" spans="1:6" x14ac:dyDescent="0.3">
      <c r="A81" s="8" t="s">
        <v>27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</row>
    <row r="82" spans="1:6" x14ac:dyDescent="0.3">
      <c r="A82" s="10" t="s">
        <v>13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3">
      <c r="A83" s="14" t="s">
        <v>28</v>
      </c>
      <c r="B83" s="15">
        <v>0</v>
      </c>
      <c r="C83" s="15">
        <v>0</v>
      </c>
      <c r="D83" s="15">
        <v>0</v>
      </c>
      <c r="E83" s="15">
        <v>0</v>
      </c>
      <c r="F83" s="15">
        <v>0</v>
      </c>
    </row>
    <row r="84" spans="1:6" x14ac:dyDescent="0.3">
      <c r="A84" s="10" t="s">
        <v>14</v>
      </c>
      <c r="B84" s="11">
        <v>0</v>
      </c>
      <c r="C84" s="13">
        <v>74131</v>
      </c>
      <c r="D84" s="13">
        <v>74131</v>
      </c>
      <c r="E84" s="13">
        <v>74131</v>
      </c>
      <c r="F84" s="11">
        <v>912</v>
      </c>
    </row>
    <row r="85" spans="1:6" x14ac:dyDescent="0.3">
      <c r="A85" s="14" t="s">
        <v>15</v>
      </c>
      <c r="B85" s="15">
        <v>0</v>
      </c>
      <c r="C85" s="15">
        <v>0</v>
      </c>
      <c r="D85" s="15">
        <v>0</v>
      </c>
      <c r="E85" s="15">
        <v>0</v>
      </c>
      <c r="F85" s="15">
        <v>0</v>
      </c>
    </row>
    <row r="86" spans="1:6" x14ac:dyDescent="0.3">
      <c r="A86" s="10" t="s">
        <v>16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3">
      <c r="A87" s="14" t="s">
        <v>17</v>
      </c>
      <c r="B87" s="15">
        <v>9</v>
      </c>
      <c r="C87" s="16">
        <v>74131</v>
      </c>
      <c r="D87" s="16">
        <v>74131</v>
      </c>
      <c r="E87" s="16">
        <v>74131</v>
      </c>
      <c r="F87" s="15">
        <v>912</v>
      </c>
    </row>
    <row r="88" spans="1:6" x14ac:dyDescent="0.3">
      <c r="A88" s="10" t="s">
        <v>18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3">
      <c r="A89" s="14" t="s">
        <v>19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</row>
    <row r="90" spans="1:6" x14ac:dyDescent="0.3">
      <c r="A90" s="10" t="s">
        <v>20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3">
      <c r="A91" s="14" t="s">
        <v>29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</row>
    <row r="92" spans="1:6" x14ac:dyDescent="0.3">
      <c r="A92" s="10" t="s">
        <v>30</v>
      </c>
      <c r="B92" s="11" t="s">
        <v>31</v>
      </c>
      <c r="C92" s="13">
        <v>452320</v>
      </c>
      <c r="D92" s="13">
        <v>442236</v>
      </c>
      <c r="E92" s="13">
        <v>450446</v>
      </c>
      <c r="F92" s="13">
        <v>473182</v>
      </c>
    </row>
    <row r="93" spans="1:6" x14ac:dyDescent="0.3">
      <c r="A93" s="14" t="s">
        <v>32</v>
      </c>
      <c r="B93" s="15">
        <v>0</v>
      </c>
      <c r="C93" s="16">
        <v>1066</v>
      </c>
      <c r="D93" s="15">
        <v>741</v>
      </c>
      <c r="E93" s="15">
        <v>765</v>
      </c>
      <c r="F93" s="16">
        <v>2316</v>
      </c>
    </row>
    <row r="94" spans="1:6" x14ac:dyDescent="0.3">
      <c r="A94" s="10" t="s">
        <v>33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3">
      <c r="A95" s="14" t="s">
        <v>34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</row>
    <row r="96" spans="1:6" x14ac:dyDescent="0.3">
      <c r="A96" s="10" t="s">
        <v>35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3">
      <c r="A97" s="14" t="s">
        <v>22</v>
      </c>
      <c r="B97" s="15">
        <v>0</v>
      </c>
      <c r="C97" s="15">
        <v>0</v>
      </c>
      <c r="D97" s="15">
        <v>0</v>
      </c>
      <c r="E97" s="15">
        <v>0</v>
      </c>
      <c r="F97" s="15">
        <v>0</v>
      </c>
    </row>
    <row r="98" spans="1:6" ht="22.2" x14ac:dyDescent="0.3">
      <c r="A98" s="10" t="s">
        <v>36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3">
      <c r="A99" s="8" t="s">
        <v>37</v>
      </c>
      <c r="B99" s="9">
        <v>0</v>
      </c>
      <c r="C99" s="18">
        <v>527517</v>
      </c>
      <c r="D99" s="18">
        <v>517108</v>
      </c>
      <c r="E99" s="18">
        <v>525342</v>
      </c>
      <c r="F99" s="18">
        <v>476410</v>
      </c>
    </row>
    <row r="100" spans="1:6" x14ac:dyDescent="0.3">
      <c r="A100" s="6" t="s">
        <v>38</v>
      </c>
      <c r="B100" s="7">
        <v>0</v>
      </c>
      <c r="C100" s="17">
        <v>1534056</v>
      </c>
      <c r="D100" s="17">
        <v>2073337</v>
      </c>
      <c r="E100" s="17">
        <v>2213951</v>
      </c>
      <c r="F100" s="17">
        <v>1705899</v>
      </c>
    </row>
    <row r="101" spans="1:6" x14ac:dyDescent="0.3">
      <c r="A101" s="8" t="s">
        <v>39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</row>
    <row r="102" spans="1:6" x14ac:dyDescent="0.3">
      <c r="A102" s="6" t="s">
        <v>40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3">
      <c r="A103" s="14" t="s">
        <v>41</v>
      </c>
      <c r="B103" s="15">
        <v>16</v>
      </c>
      <c r="C103" s="15">
        <v>0</v>
      </c>
      <c r="D103" s="15">
        <v>0</v>
      </c>
      <c r="E103" s="16">
        <v>211857</v>
      </c>
      <c r="F103" s="16">
        <v>161420</v>
      </c>
    </row>
    <row r="104" spans="1:6" x14ac:dyDescent="0.3">
      <c r="A104" s="10" t="s">
        <v>42</v>
      </c>
      <c r="B104" s="11">
        <v>0</v>
      </c>
      <c r="C104" s="13">
        <v>408738</v>
      </c>
      <c r="D104" s="13">
        <v>971784</v>
      </c>
      <c r="E104" s="13">
        <v>991842</v>
      </c>
      <c r="F104" s="13">
        <v>504344</v>
      </c>
    </row>
    <row r="105" spans="1:6" x14ac:dyDescent="0.3">
      <c r="A105" s="14" t="s">
        <v>43</v>
      </c>
      <c r="B105" s="15">
        <v>14</v>
      </c>
      <c r="C105" s="16">
        <v>224827</v>
      </c>
      <c r="D105" s="16">
        <v>528016</v>
      </c>
      <c r="E105" s="16">
        <v>246079</v>
      </c>
      <c r="F105" s="16">
        <v>227027</v>
      </c>
    </row>
    <row r="106" spans="1:6" x14ac:dyDescent="0.3">
      <c r="A106" s="10" t="s">
        <v>44</v>
      </c>
      <c r="B106" s="11">
        <v>8</v>
      </c>
      <c r="C106" s="13">
        <v>94266</v>
      </c>
      <c r="D106" s="13">
        <v>305139</v>
      </c>
      <c r="E106" s="13">
        <v>675631</v>
      </c>
      <c r="F106" s="13">
        <v>221589</v>
      </c>
    </row>
    <row r="107" spans="1:6" x14ac:dyDescent="0.3">
      <c r="A107" s="14" t="s">
        <v>45</v>
      </c>
      <c r="B107" s="15">
        <v>15</v>
      </c>
      <c r="C107" s="16">
        <v>89645</v>
      </c>
      <c r="D107" s="16">
        <v>138629</v>
      </c>
      <c r="E107" s="16">
        <v>70132</v>
      </c>
      <c r="F107" s="16">
        <v>55728</v>
      </c>
    </row>
    <row r="108" spans="1:6" x14ac:dyDescent="0.3">
      <c r="A108" s="10" t="s">
        <v>46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3">
      <c r="A109" s="14" t="s">
        <v>47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</row>
    <row r="110" spans="1:6" x14ac:dyDescent="0.3">
      <c r="A110" s="10" t="s">
        <v>48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3">
      <c r="A111" s="14" t="s">
        <v>49</v>
      </c>
      <c r="B111" s="15">
        <v>0</v>
      </c>
      <c r="C111" s="15">
        <v>0</v>
      </c>
      <c r="D111" s="15">
        <v>0</v>
      </c>
      <c r="E111" s="15">
        <v>0</v>
      </c>
      <c r="F111" s="15">
        <v>0</v>
      </c>
    </row>
    <row r="112" spans="1:6" x14ac:dyDescent="0.3">
      <c r="A112" s="10" t="s">
        <v>50</v>
      </c>
      <c r="B112" s="11">
        <v>17</v>
      </c>
      <c r="C112" s="13">
        <v>2128</v>
      </c>
      <c r="D112" s="13">
        <v>3003</v>
      </c>
      <c r="E112" s="13">
        <v>3394</v>
      </c>
      <c r="F112" s="13">
        <v>4170</v>
      </c>
    </row>
    <row r="113" spans="1:6" ht="22.2" x14ac:dyDescent="0.3">
      <c r="A113" s="14" t="s">
        <v>51</v>
      </c>
      <c r="B113" s="15">
        <v>0</v>
      </c>
      <c r="C113" s="16">
        <v>410866</v>
      </c>
      <c r="D113" s="16">
        <v>974787</v>
      </c>
      <c r="E113" s="16">
        <v>1207093</v>
      </c>
      <c r="F113" s="16">
        <v>669934</v>
      </c>
    </row>
    <row r="114" spans="1:6" ht="22.2" x14ac:dyDescent="0.3">
      <c r="A114" s="10" t="s">
        <v>52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3">
      <c r="A115" s="8" t="s">
        <v>53</v>
      </c>
      <c r="B115" s="9">
        <v>0</v>
      </c>
      <c r="C115" s="18">
        <v>410866</v>
      </c>
      <c r="D115" s="18">
        <v>974787</v>
      </c>
      <c r="E115" s="18">
        <v>1207093</v>
      </c>
      <c r="F115" s="18">
        <v>669934</v>
      </c>
    </row>
    <row r="116" spans="1:6" x14ac:dyDescent="0.3">
      <c r="A116" s="6" t="s">
        <v>54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3">
      <c r="A117" s="14" t="s">
        <v>41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</row>
    <row r="118" spans="1:6" x14ac:dyDescent="0.3">
      <c r="A118" s="10" t="s">
        <v>42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3">
      <c r="A119" s="14" t="s">
        <v>43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</row>
    <row r="120" spans="1:6" x14ac:dyDescent="0.3">
      <c r="A120" s="10" t="s">
        <v>44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3">
      <c r="A121" s="14" t="s">
        <v>45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</row>
    <row r="122" spans="1:6" x14ac:dyDescent="0.3">
      <c r="A122" s="10" t="s">
        <v>46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3">
      <c r="A123" s="14" t="s">
        <v>47</v>
      </c>
      <c r="B123" s="15">
        <v>0</v>
      </c>
      <c r="C123" s="15">
        <v>0</v>
      </c>
      <c r="D123" s="15">
        <v>0</v>
      </c>
      <c r="E123" s="15">
        <v>0</v>
      </c>
      <c r="F123" s="15">
        <v>0</v>
      </c>
    </row>
    <row r="124" spans="1:6" x14ac:dyDescent="0.3">
      <c r="A124" s="10" t="s">
        <v>48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3">
      <c r="A125" s="14" t="s">
        <v>55</v>
      </c>
      <c r="B125" s="15">
        <v>13</v>
      </c>
      <c r="C125" s="16">
        <v>12142</v>
      </c>
      <c r="D125" s="16">
        <v>8479</v>
      </c>
      <c r="E125" s="16">
        <v>6927</v>
      </c>
      <c r="F125" s="16">
        <v>3686</v>
      </c>
    </row>
    <row r="126" spans="1:6" x14ac:dyDescent="0.3">
      <c r="A126" s="10" t="s">
        <v>56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3">
      <c r="A127" s="14" t="s">
        <v>50</v>
      </c>
      <c r="B127" s="15">
        <v>17</v>
      </c>
      <c r="C127" s="16">
        <v>5552</v>
      </c>
      <c r="D127" s="16">
        <v>11164</v>
      </c>
      <c r="E127" s="16">
        <v>9507</v>
      </c>
      <c r="F127" s="16">
        <v>7744</v>
      </c>
    </row>
    <row r="128" spans="1:6" x14ac:dyDescent="0.3">
      <c r="A128" s="6" t="s">
        <v>57</v>
      </c>
      <c r="B128" s="7">
        <v>0</v>
      </c>
      <c r="C128" s="17">
        <v>17694</v>
      </c>
      <c r="D128" s="17">
        <v>19643</v>
      </c>
      <c r="E128" s="17">
        <v>16434</v>
      </c>
      <c r="F128" s="17">
        <v>11430</v>
      </c>
    </row>
    <row r="129" spans="1:6" x14ac:dyDescent="0.3">
      <c r="A129" s="8" t="s">
        <v>58</v>
      </c>
      <c r="B129" s="9">
        <v>0</v>
      </c>
      <c r="C129" s="18">
        <v>428560</v>
      </c>
      <c r="D129" s="18">
        <v>994430</v>
      </c>
      <c r="E129" s="18">
        <v>1223527</v>
      </c>
      <c r="F129" s="18">
        <v>681364</v>
      </c>
    </row>
    <row r="130" spans="1:6" x14ac:dyDescent="0.3">
      <c r="A130" s="6" t="s">
        <v>59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3">
      <c r="A131" s="14" t="s">
        <v>60</v>
      </c>
      <c r="B131" s="15">
        <v>18</v>
      </c>
      <c r="C131" s="16">
        <v>887918</v>
      </c>
      <c r="D131" s="16">
        <v>700000</v>
      </c>
      <c r="E131" s="16">
        <v>700000</v>
      </c>
      <c r="F131" s="16">
        <v>700000</v>
      </c>
    </row>
    <row r="132" spans="1:6" x14ac:dyDescent="0.3">
      <c r="A132" s="10" t="s">
        <v>61</v>
      </c>
      <c r="B132" s="11">
        <v>0</v>
      </c>
      <c r="C132" s="13">
        <v>83000</v>
      </c>
      <c r="D132" s="13">
        <v>83000</v>
      </c>
      <c r="E132" s="13">
        <v>83000</v>
      </c>
      <c r="F132" s="13">
        <v>83000</v>
      </c>
    </row>
    <row r="133" spans="1:6" x14ac:dyDescent="0.3">
      <c r="A133" s="14" t="s">
        <v>62</v>
      </c>
      <c r="B133" s="15">
        <v>0</v>
      </c>
      <c r="C133" s="15">
        <v>0</v>
      </c>
      <c r="D133" s="15">
        <v>0</v>
      </c>
      <c r="E133" s="15">
        <v>0</v>
      </c>
      <c r="F133" s="15">
        <v>0</v>
      </c>
    </row>
    <row r="134" spans="1:6" x14ac:dyDescent="0.3">
      <c r="A134" s="10" t="s">
        <v>63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3">
      <c r="A135" s="14" t="s">
        <v>64</v>
      </c>
      <c r="B135" s="15">
        <v>0</v>
      </c>
      <c r="C135" s="16">
        <v>23841</v>
      </c>
      <c r="D135" s="16">
        <v>34914</v>
      </c>
      <c r="E135" s="16">
        <v>67213</v>
      </c>
      <c r="F135" s="16">
        <v>89234</v>
      </c>
    </row>
    <row r="136" spans="1:6" x14ac:dyDescent="0.3">
      <c r="A136" s="10" t="s">
        <v>65</v>
      </c>
      <c r="B136" s="11">
        <v>0</v>
      </c>
      <c r="C136" s="13">
        <v>110737</v>
      </c>
      <c r="D136" s="13">
        <v>260993</v>
      </c>
      <c r="E136" s="13">
        <v>140211</v>
      </c>
      <c r="F136" s="13">
        <v>152301</v>
      </c>
    </row>
    <row r="137" spans="1:6" x14ac:dyDescent="0.3">
      <c r="A137" s="14" t="s">
        <v>66</v>
      </c>
      <c r="B137" s="15">
        <v>0</v>
      </c>
      <c r="C137" s="15">
        <v>0</v>
      </c>
      <c r="D137" s="15">
        <v>0</v>
      </c>
      <c r="E137" s="15">
        <v>0</v>
      </c>
      <c r="F137" s="15">
        <v>0</v>
      </c>
    </row>
    <row r="138" spans="1:6" x14ac:dyDescent="0.3">
      <c r="A138" s="6" t="s">
        <v>67</v>
      </c>
      <c r="B138" s="7">
        <v>0</v>
      </c>
      <c r="C138" s="17">
        <v>1105496</v>
      </c>
      <c r="D138" s="17">
        <v>1078907</v>
      </c>
      <c r="E138" s="17">
        <v>990424</v>
      </c>
      <c r="F138" s="17">
        <v>1024535</v>
      </c>
    </row>
    <row r="139" spans="1:6" x14ac:dyDescent="0.3">
      <c r="A139" s="8" t="s">
        <v>68</v>
      </c>
      <c r="B139" s="9">
        <v>0</v>
      </c>
      <c r="C139" s="18">
        <v>1534056</v>
      </c>
      <c r="D139" s="18">
        <v>2073337</v>
      </c>
      <c r="E139" s="18">
        <v>2213951</v>
      </c>
      <c r="F139" s="18">
        <v>1705899</v>
      </c>
    </row>
    <row r="141" spans="1:6" x14ac:dyDescent="0.3">
      <c r="A141" s="2" t="s">
        <v>112</v>
      </c>
    </row>
    <row r="142" spans="1:6" x14ac:dyDescent="0.3">
      <c r="A142" s="4" t="s">
        <v>8</v>
      </c>
      <c r="B142" s="5" t="s">
        <v>9</v>
      </c>
      <c r="C142" s="5">
        <v>2020</v>
      </c>
      <c r="D142" s="5">
        <v>2021</v>
      </c>
      <c r="E142" s="5">
        <v>2022</v>
      </c>
      <c r="F142" s="5">
        <v>2023</v>
      </c>
    </row>
    <row r="143" spans="1:6" x14ac:dyDescent="0.3">
      <c r="A143" s="6" t="s">
        <v>113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3">
      <c r="A144" s="8" t="s">
        <v>114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</row>
    <row r="145" spans="1:6" x14ac:dyDescent="0.3">
      <c r="A145" s="10" t="s">
        <v>115</v>
      </c>
      <c r="B145" s="11">
        <v>0</v>
      </c>
      <c r="C145" s="13">
        <v>1408995</v>
      </c>
      <c r="D145" s="13">
        <v>2323516</v>
      </c>
      <c r="E145" s="13">
        <v>2670385</v>
      </c>
      <c r="F145" s="13">
        <v>2392200</v>
      </c>
    </row>
    <row r="146" spans="1:6" x14ac:dyDescent="0.3">
      <c r="A146" s="14" t="s">
        <v>116</v>
      </c>
      <c r="B146" s="15">
        <v>0</v>
      </c>
      <c r="C146" s="15">
        <v>0</v>
      </c>
      <c r="D146" s="15">
        <v>0</v>
      </c>
      <c r="E146" s="15">
        <v>0</v>
      </c>
      <c r="F146" s="15">
        <v>0</v>
      </c>
    </row>
    <row r="147" spans="1:6" x14ac:dyDescent="0.3">
      <c r="A147" s="10" t="s">
        <v>117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ht="22.2" x14ac:dyDescent="0.3">
      <c r="A148" s="14" t="s">
        <v>118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</row>
    <row r="149" spans="1:6" x14ac:dyDescent="0.3">
      <c r="A149" s="10" t="s">
        <v>119</v>
      </c>
      <c r="B149" s="11">
        <v>0</v>
      </c>
      <c r="C149" s="11">
        <v>0</v>
      </c>
      <c r="D149" s="11">
        <v>0</v>
      </c>
      <c r="E149" s="11">
        <v>0</v>
      </c>
      <c r="F149" s="13">
        <v>233997</v>
      </c>
    </row>
    <row r="150" spans="1:6" x14ac:dyDescent="0.3">
      <c r="A150" s="8" t="s">
        <v>120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</row>
    <row r="151" spans="1:6" x14ac:dyDescent="0.3">
      <c r="A151" s="10" t="s">
        <v>121</v>
      </c>
      <c r="B151" s="11">
        <v>0</v>
      </c>
      <c r="C151" s="13">
        <v>-860033</v>
      </c>
      <c r="D151" s="13">
        <v>-1360437</v>
      </c>
      <c r="E151" s="13">
        <v>-2142246</v>
      </c>
      <c r="F151" s="13">
        <v>-2177062</v>
      </c>
    </row>
    <row r="152" spans="1:6" x14ac:dyDescent="0.3">
      <c r="A152" s="14" t="s">
        <v>117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</row>
    <row r="153" spans="1:6" x14ac:dyDescent="0.3">
      <c r="A153" s="10" t="s">
        <v>122</v>
      </c>
      <c r="B153" s="11">
        <v>0</v>
      </c>
      <c r="C153" s="13">
        <v>-121118</v>
      </c>
      <c r="D153" s="13">
        <v>-176834</v>
      </c>
      <c r="E153" s="13">
        <v>-163151</v>
      </c>
      <c r="F153" s="13">
        <v>-161793</v>
      </c>
    </row>
    <row r="154" spans="1:6" ht="22.2" x14ac:dyDescent="0.3">
      <c r="A154" s="14" t="s">
        <v>123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</row>
    <row r="155" spans="1:6" x14ac:dyDescent="0.3">
      <c r="A155" s="10" t="s">
        <v>124</v>
      </c>
      <c r="B155" s="11">
        <v>0</v>
      </c>
      <c r="C155" s="13">
        <v>-55163</v>
      </c>
      <c r="D155" s="13">
        <v>-497808</v>
      </c>
      <c r="E155" s="13">
        <v>-222611</v>
      </c>
      <c r="F155" s="11">
        <v>0</v>
      </c>
    </row>
    <row r="156" spans="1:6" ht="22.2" x14ac:dyDescent="0.3">
      <c r="A156" s="14" t="s">
        <v>125</v>
      </c>
      <c r="B156" s="15">
        <v>0</v>
      </c>
      <c r="C156" s="16">
        <v>372681</v>
      </c>
      <c r="D156" s="16">
        <v>288437</v>
      </c>
      <c r="E156" s="16">
        <v>142377</v>
      </c>
      <c r="F156" s="16">
        <v>287342</v>
      </c>
    </row>
    <row r="157" spans="1:6" x14ac:dyDescent="0.3">
      <c r="A157" s="10" t="s">
        <v>126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3">
      <c r="A158" s="14" t="s">
        <v>127</v>
      </c>
      <c r="B158" s="15">
        <v>0</v>
      </c>
      <c r="C158" s="16">
        <v>-2511</v>
      </c>
      <c r="D158" s="15">
        <v>-289</v>
      </c>
      <c r="E158" s="16">
        <v>-7812</v>
      </c>
      <c r="F158" s="16">
        <v>-27450</v>
      </c>
    </row>
    <row r="159" spans="1:6" x14ac:dyDescent="0.3">
      <c r="A159" s="10" t="s">
        <v>128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3">
      <c r="A160" s="14" t="s">
        <v>129</v>
      </c>
      <c r="B160" s="15">
        <v>0</v>
      </c>
      <c r="C160" s="15">
        <v>0</v>
      </c>
      <c r="D160" s="15">
        <v>0</v>
      </c>
      <c r="E160" s="15">
        <v>0</v>
      </c>
      <c r="F160" s="15">
        <v>0</v>
      </c>
    </row>
    <row r="161" spans="1:6" x14ac:dyDescent="0.3">
      <c r="A161" s="10" t="s">
        <v>130</v>
      </c>
      <c r="B161" s="11">
        <v>0</v>
      </c>
      <c r="C161" s="13">
        <v>-34326</v>
      </c>
      <c r="D161" s="13">
        <v>-96696</v>
      </c>
      <c r="E161" s="13">
        <v>-147883</v>
      </c>
      <c r="F161" s="13">
        <v>-60168</v>
      </c>
    </row>
    <row r="162" spans="1:6" x14ac:dyDescent="0.3">
      <c r="A162" s="14" t="s">
        <v>131</v>
      </c>
      <c r="B162" s="15">
        <v>0</v>
      </c>
      <c r="C162" s="15">
        <v>0</v>
      </c>
      <c r="D162" s="15">
        <v>0</v>
      </c>
      <c r="E162" s="15">
        <v>0</v>
      </c>
      <c r="F162" s="15">
        <v>0</v>
      </c>
    </row>
    <row r="163" spans="1:6" ht="22.2" x14ac:dyDescent="0.3">
      <c r="A163" s="6" t="s">
        <v>132</v>
      </c>
      <c r="B163" s="7">
        <v>0</v>
      </c>
      <c r="C163" s="17">
        <v>335844</v>
      </c>
      <c r="D163" s="17">
        <v>191452</v>
      </c>
      <c r="E163" s="17">
        <v>-13318</v>
      </c>
      <c r="F163" s="17">
        <v>199724</v>
      </c>
    </row>
    <row r="164" spans="1:6" x14ac:dyDescent="0.3">
      <c r="A164" s="8" t="s">
        <v>133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</row>
    <row r="165" spans="1:6" x14ac:dyDescent="0.3">
      <c r="A165" s="6" t="s">
        <v>134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3">
      <c r="A166" s="14" t="s">
        <v>135</v>
      </c>
      <c r="B166" s="15">
        <v>0</v>
      </c>
      <c r="C166" s="15">
        <v>0</v>
      </c>
      <c r="D166" s="15">
        <v>0</v>
      </c>
      <c r="E166" s="15">
        <v>0</v>
      </c>
      <c r="F166" s="15">
        <v>0</v>
      </c>
    </row>
    <row r="167" spans="1:6" x14ac:dyDescent="0.3">
      <c r="A167" s="10" t="s">
        <v>136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3">
      <c r="A168" s="14" t="s">
        <v>137</v>
      </c>
      <c r="B168" s="15">
        <v>0</v>
      </c>
      <c r="C168" s="15">
        <v>0</v>
      </c>
      <c r="D168" s="15">
        <v>0</v>
      </c>
      <c r="E168" s="15">
        <v>0</v>
      </c>
      <c r="F168" s="15">
        <v>0</v>
      </c>
    </row>
    <row r="169" spans="1:6" x14ac:dyDescent="0.3">
      <c r="A169" s="10" t="s">
        <v>138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3">
      <c r="A170" s="14" t="s">
        <v>139</v>
      </c>
      <c r="B170" s="15">
        <v>0</v>
      </c>
      <c r="C170" s="15">
        <v>0</v>
      </c>
      <c r="D170" s="15">
        <v>0</v>
      </c>
      <c r="E170" s="15">
        <v>0</v>
      </c>
      <c r="F170" s="15">
        <v>0</v>
      </c>
    </row>
    <row r="171" spans="1:6" ht="22.2" x14ac:dyDescent="0.3">
      <c r="A171" s="10" t="s">
        <v>140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3">
      <c r="A172" s="14" t="s">
        <v>141</v>
      </c>
      <c r="B172" s="15">
        <v>0</v>
      </c>
      <c r="C172" s="15">
        <v>34</v>
      </c>
      <c r="D172" s="16">
        <v>4786</v>
      </c>
      <c r="E172" s="16">
        <v>4419</v>
      </c>
      <c r="F172" s="16">
        <v>17984</v>
      </c>
    </row>
    <row r="173" spans="1:6" x14ac:dyDescent="0.3">
      <c r="A173" s="10" t="s">
        <v>142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3">
      <c r="A174" s="14" t="s">
        <v>143</v>
      </c>
      <c r="B174" s="15">
        <v>0</v>
      </c>
      <c r="C174" s="15">
        <v>0</v>
      </c>
      <c r="D174" s="15">
        <v>0</v>
      </c>
      <c r="E174" s="15">
        <v>0</v>
      </c>
      <c r="F174" s="15">
        <v>0</v>
      </c>
    </row>
    <row r="175" spans="1:6" x14ac:dyDescent="0.3">
      <c r="A175" s="10" t="s">
        <v>144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3">
      <c r="A176" s="14" t="s">
        <v>145</v>
      </c>
      <c r="B176" s="15">
        <v>0</v>
      </c>
      <c r="C176" s="15">
        <v>0</v>
      </c>
      <c r="D176" s="15">
        <v>0</v>
      </c>
      <c r="E176" s="15">
        <v>0</v>
      </c>
      <c r="F176" s="15">
        <v>0</v>
      </c>
    </row>
    <row r="177" spans="1:6" x14ac:dyDescent="0.3">
      <c r="A177" s="10" t="s">
        <v>146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3">
      <c r="A178" s="8" t="s">
        <v>147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</row>
    <row r="179" spans="1:6" x14ac:dyDescent="0.3">
      <c r="A179" s="10" t="s">
        <v>148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3">
      <c r="A180" s="14" t="s">
        <v>149</v>
      </c>
      <c r="B180" s="15">
        <v>0</v>
      </c>
      <c r="C180" s="15">
        <v>0</v>
      </c>
      <c r="D180" s="15">
        <v>0</v>
      </c>
      <c r="E180" s="15">
        <v>0</v>
      </c>
      <c r="F180" s="15">
        <v>0</v>
      </c>
    </row>
    <row r="181" spans="1:6" x14ac:dyDescent="0.3">
      <c r="A181" s="10" t="s">
        <v>150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ht="22.2" x14ac:dyDescent="0.3">
      <c r="A182" s="14" t="s">
        <v>151</v>
      </c>
      <c r="B182" s="15">
        <v>0</v>
      </c>
      <c r="C182" s="15">
        <v>0</v>
      </c>
      <c r="D182" s="15">
        <v>0</v>
      </c>
      <c r="E182" s="15">
        <v>0</v>
      </c>
      <c r="F182" s="15">
        <v>0</v>
      </c>
    </row>
    <row r="183" spans="1:6" x14ac:dyDescent="0.3">
      <c r="A183" s="10" t="s">
        <v>139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3">
      <c r="A184" s="14" t="s">
        <v>152</v>
      </c>
      <c r="B184" s="15">
        <v>0</v>
      </c>
      <c r="C184" s="15">
        <v>0</v>
      </c>
      <c r="D184" s="15">
        <v>0</v>
      </c>
      <c r="E184" s="15">
        <v>0</v>
      </c>
      <c r="F184" s="15">
        <v>0</v>
      </c>
    </row>
    <row r="185" spans="1:6" ht="22.2" x14ac:dyDescent="0.3">
      <c r="A185" s="10" t="s">
        <v>153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3">
      <c r="A186" s="14" t="s">
        <v>154</v>
      </c>
      <c r="B186" s="15">
        <v>11</v>
      </c>
      <c r="C186" s="16">
        <v>-30326</v>
      </c>
      <c r="D186" s="16">
        <v>-50341</v>
      </c>
      <c r="E186" s="16">
        <v>-67957</v>
      </c>
      <c r="F186" s="16">
        <v>-78413</v>
      </c>
    </row>
    <row r="187" spans="1:6" x14ac:dyDescent="0.3">
      <c r="A187" s="10" t="s">
        <v>155</v>
      </c>
      <c r="B187" s="11">
        <v>0</v>
      </c>
      <c r="C187" s="11">
        <v>0</v>
      </c>
      <c r="D187" s="11">
        <v>0</v>
      </c>
      <c r="E187" s="11">
        <v>0</v>
      </c>
      <c r="F187" s="13">
        <v>-1765</v>
      </c>
    </row>
    <row r="188" spans="1:6" x14ac:dyDescent="0.3">
      <c r="A188" s="14" t="s">
        <v>156</v>
      </c>
      <c r="B188" s="15">
        <v>0</v>
      </c>
      <c r="C188" s="15">
        <v>0</v>
      </c>
      <c r="D188" s="15">
        <v>0</v>
      </c>
      <c r="E188" s="15">
        <v>0</v>
      </c>
      <c r="F188" s="15">
        <v>0</v>
      </c>
    </row>
    <row r="189" spans="1:6" x14ac:dyDescent="0.3">
      <c r="A189" s="10" t="s">
        <v>130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3">
      <c r="A190" s="14" t="s">
        <v>157</v>
      </c>
      <c r="B190" s="15">
        <v>0</v>
      </c>
      <c r="C190" s="16">
        <v>4992</v>
      </c>
      <c r="D190" s="15">
        <v>852</v>
      </c>
      <c r="E190" s="16">
        <v>1734</v>
      </c>
      <c r="F190" s="16">
        <v>3143</v>
      </c>
    </row>
    <row r="191" spans="1:6" ht="22.2" x14ac:dyDescent="0.3">
      <c r="A191" s="6" t="s">
        <v>158</v>
      </c>
      <c r="B191" s="7">
        <v>0</v>
      </c>
      <c r="C191" s="17">
        <v>-25300</v>
      </c>
      <c r="D191" s="17">
        <v>-44703</v>
      </c>
      <c r="E191" s="17">
        <v>-61804</v>
      </c>
      <c r="F191" s="17">
        <v>-59051</v>
      </c>
    </row>
    <row r="192" spans="1:6" x14ac:dyDescent="0.3">
      <c r="A192" s="8" t="s">
        <v>159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</row>
    <row r="193" spans="1:6" x14ac:dyDescent="0.3">
      <c r="A193" s="6" t="s">
        <v>160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3">
      <c r="A194" s="14" t="s">
        <v>161</v>
      </c>
      <c r="B194" s="15">
        <v>16</v>
      </c>
      <c r="C194" s="15">
        <v>0</v>
      </c>
      <c r="D194" s="15">
        <v>0</v>
      </c>
      <c r="E194" s="16">
        <v>491558</v>
      </c>
      <c r="F194" s="16">
        <v>747855</v>
      </c>
    </row>
    <row r="195" spans="1:6" x14ac:dyDescent="0.3">
      <c r="A195" s="10" t="s">
        <v>162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ht="22.2" x14ac:dyDescent="0.3">
      <c r="A196" s="14" t="s">
        <v>163</v>
      </c>
      <c r="B196" s="15">
        <v>0</v>
      </c>
      <c r="C196" s="15">
        <v>0</v>
      </c>
      <c r="D196" s="15">
        <v>0</v>
      </c>
      <c r="E196" s="15">
        <v>0</v>
      </c>
      <c r="F196" s="15">
        <v>0</v>
      </c>
    </row>
    <row r="197" spans="1:6" x14ac:dyDescent="0.3">
      <c r="A197" s="10" t="s">
        <v>164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3">
      <c r="A198" s="14" t="s">
        <v>165</v>
      </c>
      <c r="B198" s="15">
        <v>0</v>
      </c>
      <c r="C198" s="15">
        <v>0</v>
      </c>
      <c r="D198" s="15">
        <v>0</v>
      </c>
      <c r="E198" s="15">
        <v>0</v>
      </c>
      <c r="F198" s="15">
        <v>0</v>
      </c>
    </row>
    <row r="199" spans="1:6" x14ac:dyDescent="0.3">
      <c r="A199" s="10" t="s">
        <v>144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3">
      <c r="A200" s="8" t="s">
        <v>166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</row>
    <row r="201" spans="1:6" x14ac:dyDescent="0.3">
      <c r="A201" s="10" t="s">
        <v>167</v>
      </c>
      <c r="B201" s="11">
        <v>16</v>
      </c>
      <c r="C201" s="11">
        <v>0</v>
      </c>
      <c r="D201" s="11">
        <v>0</v>
      </c>
      <c r="E201" s="13">
        <v>-281558</v>
      </c>
      <c r="F201" s="13">
        <v>-797855</v>
      </c>
    </row>
    <row r="202" spans="1:6" x14ac:dyDescent="0.3">
      <c r="A202" s="14" t="s">
        <v>168</v>
      </c>
      <c r="B202" s="15">
        <v>17</v>
      </c>
      <c r="C202" s="16">
        <v>-5820</v>
      </c>
      <c r="D202" s="16">
        <v>-3725</v>
      </c>
      <c r="E202" s="16">
        <v>-4205</v>
      </c>
      <c r="F202" s="16">
        <v>-6748</v>
      </c>
    </row>
    <row r="203" spans="1:6" x14ac:dyDescent="0.3">
      <c r="A203" s="10" t="s">
        <v>162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ht="22.2" x14ac:dyDescent="0.3">
      <c r="A204" s="14" t="s">
        <v>163</v>
      </c>
      <c r="B204" s="15">
        <v>0</v>
      </c>
      <c r="C204" s="15">
        <v>0</v>
      </c>
      <c r="D204" s="15">
        <v>0</v>
      </c>
      <c r="E204" s="15">
        <v>0</v>
      </c>
      <c r="F204" s="15">
        <v>0</v>
      </c>
    </row>
    <row r="205" spans="1:6" x14ac:dyDescent="0.3">
      <c r="A205" s="10" t="s">
        <v>169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3">
      <c r="A206" s="14" t="s">
        <v>170</v>
      </c>
      <c r="B206" s="15">
        <v>0</v>
      </c>
      <c r="C206" s="15">
        <v>0</v>
      </c>
      <c r="D206" s="15">
        <v>0</v>
      </c>
      <c r="E206" s="15">
        <v>0</v>
      </c>
      <c r="F206" s="15">
        <v>0</v>
      </c>
    </row>
    <row r="207" spans="1:6" x14ac:dyDescent="0.3">
      <c r="A207" s="10" t="s">
        <v>171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3">
      <c r="A208" s="14" t="s">
        <v>172</v>
      </c>
      <c r="B208" s="15">
        <v>0</v>
      </c>
      <c r="C208" s="16">
        <v>-80090</v>
      </c>
      <c r="D208" s="16">
        <v>-160637</v>
      </c>
      <c r="E208" s="16">
        <v>-308807</v>
      </c>
      <c r="F208" s="16">
        <v>-78510</v>
      </c>
    </row>
    <row r="209" spans="1:6" x14ac:dyDescent="0.3">
      <c r="A209" s="10" t="s">
        <v>130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3">
      <c r="A210" s="14" t="s">
        <v>173</v>
      </c>
      <c r="B210" s="15">
        <v>0</v>
      </c>
      <c r="C210" s="16">
        <v>-339509</v>
      </c>
      <c r="D210" s="16">
        <v>-187488</v>
      </c>
      <c r="E210" s="15">
        <v>-256</v>
      </c>
      <c r="F210" s="15">
        <v>-109</v>
      </c>
    </row>
    <row r="211" spans="1:6" ht="22.2" x14ac:dyDescent="0.3">
      <c r="A211" s="6" t="s">
        <v>174</v>
      </c>
      <c r="B211" s="7">
        <v>0</v>
      </c>
      <c r="C211" s="17">
        <v>-425419</v>
      </c>
      <c r="D211" s="17">
        <v>-351850</v>
      </c>
      <c r="E211" s="17">
        <v>-103268</v>
      </c>
      <c r="F211" s="17">
        <v>-135367</v>
      </c>
    </row>
    <row r="212" spans="1:6" ht="22.2" x14ac:dyDescent="0.3">
      <c r="A212" s="14" t="s">
        <v>175</v>
      </c>
      <c r="B212" s="15">
        <v>0</v>
      </c>
      <c r="C212" s="16">
        <v>-114875</v>
      </c>
      <c r="D212" s="16">
        <v>-205101</v>
      </c>
      <c r="E212" s="16">
        <v>-178390</v>
      </c>
      <c r="F212" s="16">
        <v>5306</v>
      </c>
    </row>
    <row r="213" spans="1:6" ht="22.2" x14ac:dyDescent="0.3">
      <c r="A213" s="10" t="s">
        <v>176</v>
      </c>
      <c r="B213" s="11">
        <v>0</v>
      </c>
      <c r="C213" s="13">
        <v>12029</v>
      </c>
      <c r="D213" s="13">
        <v>-37004</v>
      </c>
      <c r="E213" s="11">
        <v>995</v>
      </c>
      <c r="F213" s="13">
        <v>6705</v>
      </c>
    </row>
    <row r="214" spans="1:6" x14ac:dyDescent="0.3">
      <c r="A214" s="14" t="s">
        <v>177</v>
      </c>
      <c r="B214" s="15">
        <v>0</v>
      </c>
      <c r="C214" s="16">
        <v>-102846</v>
      </c>
      <c r="D214" s="16">
        <v>-242105</v>
      </c>
      <c r="E214" s="16">
        <v>-177395</v>
      </c>
      <c r="F214" s="16">
        <v>12011</v>
      </c>
    </row>
    <row r="215" spans="1:6" x14ac:dyDescent="0.3">
      <c r="A215" s="10" t="s">
        <v>178</v>
      </c>
      <c r="B215" s="11">
        <v>6</v>
      </c>
      <c r="C215" s="13">
        <v>579929</v>
      </c>
      <c r="D215" s="13">
        <v>477083</v>
      </c>
      <c r="E215" s="13">
        <v>234978</v>
      </c>
      <c r="F215" s="13">
        <v>57583</v>
      </c>
    </row>
    <row r="216" spans="1:6" x14ac:dyDescent="0.3">
      <c r="A216" s="8" t="s">
        <v>179</v>
      </c>
      <c r="B216" s="9">
        <v>6</v>
      </c>
      <c r="C216" s="18">
        <v>477083</v>
      </c>
      <c r="D216" s="18">
        <v>234978</v>
      </c>
      <c r="E216" s="18">
        <v>57583</v>
      </c>
      <c r="F216" s="18">
        <v>69594</v>
      </c>
    </row>
    <row r="217" spans="1:6" x14ac:dyDescent="0.3">
      <c r="A217" s="72"/>
      <c r="B217" s="19"/>
      <c r="C217" s="73"/>
      <c r="D217" s="73"/>
      <c r="E217" s="73"/>
      <c r="F217" s="73"/>
    </row>
    <row r="218" spans="1:6" x14ac:dyDescent="0.3">
      <c r="A218" s="72" t="s">
        <v>309</v>
      </c>
      <c r="B218" s="19"/>
      <c r="C218" s="73">
        <f>C216-C208</f>
        <v>557173</v>
      </c>
      <c r="D218" s="73">
        <f t="shared" ref="D218:F218" si="6">D216-D208</f>
        <v>395615</v>
      </c>
      <c r="E218" s="73">
        <f t="shared" si="6"/>
        <v>366390</v>
      </c>
      <c r="F218" s="73">
        <f t="shared" si="6"/>
        <v>148104</v>
      </c>
    </row>
    <row r="219" spans="1:6" x14ac:dyDescent="0.3">
      <c r="A219" s="72"/>
      <c r="B219" s="19"/>
      <c r="C219" s="73"/>
      <c r="D219" s="73"/>
      <c r="E219" s="73"/>
      <c r="F219" s="73"/>
    </row>
    <row r="221" spans="1:6" x14ac:dyDescent="0.3">
      <c r="A221" s="2" t="s">
        <v>180</v>
      </c>
    </row>
    <row r="222" spans="1:6" x14ac:dyDescent="0.3">
      <c r="A222" s="4" t="s">
        <v>8</v>
      </c>
      <c r="B222" s="5" t="s">
        <v>9</v>
      </c>
      <c r="C222" s="4">
        <v>2020</v>
      </c>
      <c r="D222" s="5">
        <v>2021</v>
      </c>
      <c r="E222" s="4">
        <v>2022</v>
      </c>
      <c r="F222" s="5">
        <v>2023</v>
      </c>
    </row>
    <row r="223" spans="1:6" x14ac:dyDescent="0.3">
      <c r="A223" s="10" t="s">
        <v>95</v>
      </c>
      <c r="B223" s="11">
        <v>0</v>
      </c>
      <c r="C223" s="13">
        <v>110737</v>
      </c>
      <c r="D223" s="13">
        <v>322993</v>
      </c>
      <c r="E223" s="13">
        <v>220210</v>
      </c>
      <c r="F223" s="13">
        <v>115711</v>
      </c>
    </row>
    <row r="224" spans="1:6" ht="22.2" x14ac:dyDescent="0.3">
      <c r="A224" s="8" t="s">
        <v>181</v>
      </c>
      <c r="B224" s="9">
        <v>0</v>
      </c>
      <c r="C224" s="9">
        <v>0</v>
      </c>
      <c r="D224" s="9">
        <v>0</v>
      </c>
      <c r="E224" s="9">
        <v>0</v>
      </c>
      <c r="F224" s="9">
        <v>0</v>
      </c>
    </row>
    <row r="225" spans="1:6" ht="22.2" x14ac:dyDescent="0.3">
      <c r="A225" s="10" t="s">
        <v>182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3">
      <c r="A226" s="14" t="s">
        <v>183</v>
      </c>
      <c r="B226" s="15">
        <v>0</v>
      </c>
      <c r="C226" s="15">
        <v>0</v>
      </c>
      <c r="D226" s="15">
        <v>0</v>
      </c>
      <c r="E226" s="15">
        <v>0</v>
      </c>
      <c r="F226" s="15">
        <v>0</v>
      </c>
    </row>
    <row r="227" spans="1:6" ht="22.2" x14ac:dyDescent="0.3">
      <c r="A227" s="10" t="s">
        <v>184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ht="22.2" x14ac:dyDescent="0.3">
      <c r="A228" s="14" t="s">
        <v>185</v>
      </c>
      <c r="B228" s="15">
        <v>0</v>
      </c>
      <c r="C228" s="15">
        <v>0</v>
      </c>
      <c r="D228" s="15">
        <v>0</v>
      </c>
      <c r="E228" s="15">
        <v>0</v>
      </c>
      <c r="F228" s="15">
        <v>0</v>
      </c>
    </row>
    <row r="229" spans="1:6" ht="22.2" x14ac:dyDescent="0.3">
      <c r="A229" s="10" t="s">
        <v>186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ht="33" x14ac:dyDescent="0.3">
      <c r="A230" s="14" t="s">
        <v>187</v>
      </c>
      <c r="B230" s="15">
        <v>0</v>
      </c>
      <c r="C230" s="15">
        <v>0</v>
      </c>
      <c r="D230" s="15">
        <v>0</v>
      </c>
      <c r="E230" s="15">
        <v>0</v>
      </c>
      <c r="F230" s="15">
        <v>0</v>
      </c>
    </row>
    <row r="231" spans="1:6" ht="22.2" x14ac:dyDescent="0.3">
      <c r="A231" s="10" t="s">
        <v>188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ht="22.2" x14ac:dyDescent="0.3">
      <c r="A232" s="8" t="s">
        <v>189</v>
      </c>
      <c r="B232" s="9">
        <v>0</v>
      </c>
      <c r="C232" s="9">
        <v>0</v>
      </c>
      <c r="D232" s="9">
        <v>0</v>
      </c>
      <c r="E232" s="9">
        <v>0</v>
      </c>
      <c r="F232" s="9">
        <v>0</v>
      </c>
    </row>
    <row r="233" spans="1:6" x14ac:dyDescent="0.3">
      <c r="A233" s="10" t="s">
        <v>111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3">
      <c r="A234" s="14" t="s">
        <v>190</v>
      </c>
      <c r="B234" s="15">
        <v>0</v>
      </c>
      <c r="C234" s="15">
        <v>0</v>
      </c>
      <c r="D234" s="15">
        <v>0</v>
      </c>
      <c r="E234" s="15">
        <v>0</v>
      </c>
      <c r="F234" s="15">
        <v>0</v>
      </c>
    </row>
    <row r="235" spans="1:6" ht="22.2" x14ac:dyDescent="0.3">
      <c r="A235" s="10" t="s">
        <v>191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ht="33" x14ac:dyDescent="0.3">
      <c r="A236" s="14" t="s">
        <v>192</v>
      </c>
      <c r="B236" s="15">
        <v>0</v>
      </c>
      <c r="C236" s="15">
        <v>0</v>
      </c>
      <c r="D236" s="15">
        <v>0</v>
      </c>
      <c r="E236" s="15">
        <v>0</v>
      </c>
      <c r="F236" s="15">
        <v>0</v>
      </c>
    </row>
    <row r="237" spans="1:6" x14ac:dyDescent="0.3">
      <c r="A237" s="10" t="s">
        <v>193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ht="22.2" x14ac:dyDescent="0.3">
      <c r="A238" s="14" t="s">
        <v>194</v>
      </c>
      <c r="B238" s="15">
        <v>0</v>
      </c>
      <c r="C238" s="15">
        <v>0</v>
      </c>
      <c r="D238" s="15">
        <v>0</v>
      </c>
      <c r="E238" s="15">
        <v>0</v>
      </c>
      <c r="F238" s="15">
        <v>0</v>
      </c>
    </row>
    <row r="239" spans="1:6" ht="22.2" x14ac:dyDescent="0.3">
      <c r="A239" s="10" t="s">
        <v>195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3">
      <c r="A240" s="14" t="s">
        <v>196</v>
      </c>
      <c r="B240" s="15">
        <v>0</v>
      </c>
      <c r="C240" s="15">
        <v>0</v>
      </c>
      <c r="D240" s="15">
        <v>0</v>
      </c>
      <c r="E240" s="15">
        <v>0</v>
      </c>
      <c r="F240" s="15">
        <v>0</v>
      </c>
    </row>
    <row r="241" spans="1:6" ht="22.2" x14ac:dyDescent="0.3">
      <c r="A241" s="10" t="s">
        <v>197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ht="22.2" x14ac:dyDescent="0.3">
      <c r="A242" s="14" t="s">
        <v>198</v>
      </c>
      <c r="B242" s="15">
        <v>0</v>
      </c>
      <c r="C242" s="15">
        <v>0</v>
      </c>
      <c r="D242" s="15">
        <v>0</v>
      </c>
      <c r="E242" s="15">
        <v>0</v>
      </c>
      <c r="F242" s="15">
        <v>0</v>
      </c>
    </row>
    <row r="243" spans="1:6" ht="22.2" x14ac:dyDescent="0.3">
      <c r="A243" s="10" t="s">
        <v>199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3">
      <c r="A244" s="14" t="s">
        <v>200</v>
      </c>
      <c r="B244" s="15">
        <v>0</v>
      </c>
      <c r="C244" s="15">
        <v>0</v>
      </c>
      <c r="D244" s="15">
        <v>0</v>
      </c>
      <c r="E244" s="15">
        <v>0</v>
      </c>
      <c r="F244" s="15">
        <v>0</v>
      </c>
    </row>
    <row r="245" spans="1:6" ht="22.2" x14ac:dyDescent="0.3">
      <c r="A245" s="10" t="s">
        <v>201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ht="22.2" x14ac:dyDescent="0.3">
      <c r="A246" s="14" t="s">
        <v>202</v>
      </c>
      <c r="B246" s="15">
        <v>0</v>
      </c>
      <c r="C246" s="15">
        <v>0</v>
      </c>
      <c r="D246" s="15">
        <v>0</v>
      </c>
      <c r="E246" s="15">
        <v>0</v>
      </c>
      <c r="F246" s="15">
        <v>0</v>
      </c>
    </row>
    <row r="247" spans="1:6" x14ac:dyDescent="0.3">
      <c r="A247" s="10" t="s">
        <v>203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ht="22.2" x14ac:dyDescent="0.3">
      <c r="A248" s="14" t="s">
        <v>204</v>
      </c>
      <c r="B248" s="15">
        <v>0</v>
      </c>
      <c r="C248" s="15">
        <v>0</v>
      </c>
      <c r="D248" s="15">
        <v>0</v>
      </c>
      <c r="E248" s="15">
        <v>0</v>
      </c>
      <c r="F248" s="15">
        <v>0</v>
      </c>
    </row>
    <row r="249" spans="1:6" ht="22.2" x14ac:dyDescent="0.3">
      <c r="A249" s="10" t="s">
        <v>205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3">
      <c r="A250" s="14" t="s">
        <v>206</v>
      </c>
      <c r="B250" s="15">
        <v>0</v>
      </c>
      <c r="C250" s="15">
        <v>0</v>
      </c>
      <c r="D250" s="15">
        <v>0</v>
      </c>
      <c r="E250" s="15">
        <v>0</v>
      </c>
      <c r="F250" s="15">
        <v>0</v>
      </c>
    </row>
    <row r="251" spans="1:6" ht="22.2" x14ac:dyDescent="0.3">
      <c r="A251" s="10" t="s">
        <v>207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ht="22.2" x14ac:dyDescent="0.3">
      <c r="A252" s="14" t="s">
        <v>208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</row>
    <row r="253" spans="1:6" ht="22.2" x14ac:dyDescent="0.3">
      <c r="A253" s="10" t="s">
        <v>209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ht="22.2" x14ac:dyDescent="0.3">
      <c r="A254" s="14" t="s">
        <v>210</v>
      </c>
      <c r="B254" s="15">
        <v>0</v>
      </c>
      <c r="C254" s="15">
        <v>0</v>
      </c>
      <c r="D254" s="15">
        <v>0</v>
      </c>
      <c r="E254" s="15">
        <v>0</v>
      </c>
      <c r="F254" s="15">
        <v>0</v>
      </c>
    </row>
    <row r="255" spans="1:6" ht="22.2" x14ac:dyDescent="0.3">
      <c r="A255" s="10" t="s">
        <v>211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ht="22.2" x14ac:dyDescent="0.3">
      <c r="A256" s="14" t="s">
        <v>212</v>
      </c>
      <c r="B256" s="15">
        <v>0</v>
      </c>
      <c r="C256" s="15">
        <v>0</v>
      </c>
      <c r="D256" s="15">
        <v>0</v>
      </c>
      <c r="E256" s="15">
        <v>0</v>
      </c>
      <c r="F256" s="15">
        <v>0</v>
      </c>
    </row>
    <row r="257" spans="1:6" ht="22.2" x14ac:dyDescent="0.3">
      <c r="A257" s="10" t="s">
        <v>213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ht="22.2" x14ac:dyDescent="0.3">
      <c r="A258" s="14" t="s">
        <v>214</v>
      </c>
      <c r="B258" s="15">
        <v>0</v>
      </c>
      <c r="C258" s="15">
        <v>0</v>
      </c>
      <c r="D258" s="15">
        <v>0</v>
      </c>
      <c r="E258" s="15">
        <v>0</v>
      </c>
      <c r="F258" s="15">
        <v>0</v>
      </c>
    </row>
    <row r="259" spans="1:6" ht="33" x14ac:dyDescent="0.3">
      <c r="A259" s="10" t="s">
        <v>215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ht="33" x14ac:dyDescent="0.3">
      <c r="A260" s="14" t="s">
        <v>216</v>
      </c>
      <c r="B260" s="15">
        <v>0</v>
      </c>
      <c r="C260" s="15">
        <v>0</v>
      </c>
      <c r="D260" s="15">
        <v>0</v>
      </c>
      <c r="E260" s="15">
        <v>0</v>
      </c>
      <c r="F260" s="15">
        <v>0</v>
      </c>
    </row>
    <row r="261" spans="1:6" ht="22.2" x14ac:dyDescent="0.3">
      <c r="A261" s="10" t="s">
        <v>217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3">
      <c r="A262" s="8" t="s">
        <v>218</v>
      </c>
      <c r="B262" s="9">
        <v>0</v>
      </c>
      <c r="C262" s="9">
        <v>0</v>
      </c>
      <c r="D262" s="9">
        <v>0</v>
      </c>
      <c r="E262" s="9">
        <v>0</v>
      </c>
      <c r="F262" s="9">
        <v>0</v>
      </c>
    </row>
    <row r="263" spans="1:6" x14ac:dyDescent="0.3">
      <c r="A263" s="6" t="s">
        <v>219</v>
      </c>
      <c r="B263" s="7">
        <v>0</v>
      </c>
      <c r="C263" s="17">
        <v>110737</v>
      </c>
      <c r="D263" s="17">
        <v>322993</v>
      </c>
      <c r="E263" s="17">
        <v>220210</v>
      </c>
      <c r="F263" s="17">
        <v>115711</v>
      </c>
    </row>
    <row r="265" spans="1:6" x14ac:dyDescent="0.3">
      <c r="A265" t="s">
        <v>220</v>
      </c>
    </row>
    <row r="266" spans="1:6" x14ac:dyDescent="0.3">
      <c r="A266" s="5" t="s">
        <v>221</v>
      </c>
      <c r="B266" s="5" t="s">
        <v>222</v>
      </c>
    </row>
    <row r="267" spans="1:6" x14ac:dyDescent="0.3">
      <c r="A267" s="7" t="s">
        <v>223</v>
      </c>
      <c r="B267" s="11"/>
    </row>
    <row r="268" spans="1:6" x14ac:dyDescent="0.3">
      <c r="A268" s="15" t="s">
        <v>224</v>
      </c>
      <c r="B268" s="15" t="s">
        <v>225</v>
      </c>
    </row>
    <row r="269" spans="1:6" x14ac:dyDescent="0.3">
      <c r="A269" s="7" t="s">
        <v>226</v>
      </c>
      <c r="B269" s="11"/>
    </row>
    <row r="270" spans="1:6" x14ac:dyDescent="0.3">
      <c r="A270" s="15" t="s">
        <v>224</v>
      </c>
      <c r="B270" s="15" t="s">
        <v>227</v>
      </c>
    </row>
    <row r="271" spans="1:6" x14ac:dyDescent="0.3">
      <c r="A271" s="7" t="s">
        <v>228</v>
      </c>
      <c r="B271" s="11"/>
    </row>
    <row r="272" spans="1:6" x14ac:dyDescent="0.3">
      <c r="A272" s="15" t="s">
        <v>224</v>
      </c>
      <c r="B272" s="15" t="s">
        <v>229</v>
      </c>
    </row>
  </sheetData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2054" r:id="rId3" name="Control 6">
          <controlPr defaultSize="0" r:id="rId4">
            <anchor moveWithCells="1">
              <from>
                <xdr:col>0</xdr:col>
                <xdr:colOff>0</xdr:colOff>
                <xdr:row>263</xdr:row>
                <xdr:rowOff>0</xdr:rowOff>
              </from>
              <to>
                <xdr:col>0</xdr:col>
                <xdr:colOff>914400</xdr:colOff>
                <xdr:row>264</xdr:row>
                <xdr:rowOff>45720</xdr:rowOff>
              </to>
            </anchor>
          </controlPr>
        </control>
      </mc:Choice>
      <mc:Fallback>
        <control shapeId="2054" r:id="rId3" name="Control 6"/>
      </mc:Fallback>
    </mc:AlternateContent>
    <mc:AlternateContent xmlns:mc="http://schemas.openxmlformats.org/markup-compatibility/2006">
      <mc:Choice Requires="x14">
        <control shapeId="2053" r:id="rId5" name="Control 5">
          <controlPr defaultSize="0" r:id="rId4">
            <anchor moveWithCells="1">
              <from>
                <xdr:col>0</xdr:col>
                <xdr:colOff>0</xdr:colOff>
                <xdr:row>219</xdr:row>
                <xdr:rowOff>0</xdr:rowOff>
              </from>
              <to>
                <xdr:col>0</xdr:col>
                <xdr:colOff>914400</xdr:colOff>
                <xdr:row>220</xdr:row>
                <xdr:rowOff>45720</xdr:rowOff>
              </to>
            </anchor>
          </controlPr>
        </control>
      </mc:Choice>
      <mc:Fallback>
        <control shapeId="2053" r:id="rId5" name="Control 5"/>
      </mc:Fallback>
    </mc:AlternateContent>
    <mc:AlternateContent xmlns:mc="http://schemas.openxmlformats.org/markup-compatibility/2006">
      <mc:Choice Requires="x14">
        <control shapeId="2052" r:id="rId6" name="Control 4">
          <controlPr defaultSize="0" r:id="rId4">
            <anchor moveWithCells="1">
              <from>
                <xdr:col>0</xdr:col>
                <xdr:colOff>0</xdr:colOff>
                <xdr:row>140</xdr:row>
                <xdr:rowOff>0</xdr:rowOff>
              </from>
              <to>
                <xdr:col>0</xdr:col>
                <xdr:colOff>914400</xdr:colOff>
                <xdr:row>141</xdr:row>
                <xdr:rowOff>45720</xdr:rowOff>
              </to>
            </anchor>
          </controlPr>
        </control>
      </mc:Choice>
      <mc:Fallback>
        <control shapeId="2052" r:id="rId6" name="Control 4"/>
      </mc:Fallback>
    </mc:AlternateContent>
    <mc:AlternateContent xmlns:mc="http://schemas.openxmlformats.org/markup-compatibility/2006">
      <mc:Choice Requires="x14">
        <control shapeId="2051" r:id="rId7" name="Control 3">
          <controlPr defaultSize="0" r:id="rId4">
            <anchor moveWithCells="1">
              <from>
                <xdr:col>0</xdr:col>
                <xdr:colOff>0</xdr:colOff>
                <xdr:row>140</xdr:row>
                <xdr:rowOff>0</xdr:rowOff>
              </from>
              <to>
                <xdr:col>0</xdr:col>
                <xdr:colOff>914400</xdr:colOff>
                <xdr:row>141</xdr:row>
                <xdr:rowOff>45720</xdr:rowOff>
              </to>
            </anchor>
          </controlPr>
        </control>
      </mc:Choice>
      <mc:Fallback>
        <control shapeId="2051" r:id="rId7" name="Control 3"/>
      </mc:Fallback>
    </mc:AlternateContent>
    <mc:AlternateContent xmlns:mc="http://schemas.openxmlformats.org/markup-compatibility/2006">
      <mc:Choice Requires="x14">
        <control shapeId="2050" r:id="rId8" name="Control 2">
          <controlPr defaultSize="0" r:id="rId4">
            <anchor moveWithCells="1">
              <from>
                <xdr:col>0</xdr:col>
                <xdr:colOff>0</xdr:colOff>
                <xdr:row>139</xdr:row>
                <xdr:rowOff>0</xdr:rowOff>
              </from>
              <to>
                <xdr:col>0</xdr:col>
                <xdr:colOff>914400</xdr:colOff>
                <xdr:row>140</xdr:row>
                <xdr:rowOff>45720</xdr:rowOff>
              </to>
            </anchor>
          </controlPr>
        </control>
      </mc:Choice>
      <mc:Fallback>
        <control shapeId="2050" r:id="rId8" name="Control 2"/>
      </mc:Fallback>
    </mc:AlternateContent>
    <mc:AlternateContent xmlns:mc="http://schemas.openxmlformats.org/markup-compatibility/2006">
      <mc:Choice Requires="x14">
        <control shapeId="2049" r:id="rId9" name="Control 1">
          <controlPr defaultSize="0" r:id="rId4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914400</xdr:colOff>
                <xdr:row>61</xdr:row>
                <xdr:rowOff>38100</xdr:rowOff>
              </to>
            </anchor>
          </controlPr>
        </control>
      </mc:Choice>
      <mc:Fallback>
        <control shapeId="2049" r:id="rId9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LBO</vt:lpstr>
      <vt:lpstr>Análisis vertical</vt:lpstr>
      <vt:lpstr>Valorización</vt:lpstr>
      <vt:lpstr>EEFF Proforma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 Fabio Yoplac Cortez</cp:lastModifiedBy>
  <dcterms:created xsi:type="dcterms:W3CDTF">2024-09-24T02:11:44Z</dcterms:created>
  <dcterms:modified xsi:type="dcterms:W3CDTF">2024-09-24T16:34:40Z</dcterms:modified>
</cp:coreProperties>
</file>